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RRHH\AÑO 2024\Transparencia\Abril\"/>
    </mc:Choice>
  </mc:AlternateContent>
  <xr:revisionPtr revIDLastSave="0" documentId="13_ncr:1_{EC95703E-6638-4368-8677-0DBA803DCD2C}" xr6:coauthVersionLast="47" xr6:coauthVersionMax="47" xr10:uidLastSave="{00000000-0000-0000-0000-000000000000}"/>
  <bookViews>
    <workbookView xWindow="-120" yWindow="-120" windowWidth="24240" windowHeight="13140" xr2:uid="{84E78B6A-7EA0-46AF-AC98-41FF7A9C7E11}"/>
  </bookViews>
  <sheets>
    <sheet name="Empleados fijos" sheetId="2" r:id="rId1"/>
    <sheet name="Sheet1" sheetId="3" r:id="rId2"/>
  </sheets>
  <definedNames>
    <definedName name="_xlnm.Print_Area" localSheetId="0">'Empleados fijos'!$A$1:$R$333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1" i="2" l="1"/>
  <c r="L240" i="2"/>
  <c r="L239" i="2"/>
  <c r="L44" i="2"/>
  <c r="I35" i="2"/>
  <c r="I70" i="2"/>
  <c r="I57" i="2"/>
  <c r="I273" i="2" l="1"/>
  <c r="I267" i="2"/>
  <c r="I217" i="2" l="1"/>
  <c r="I207" i="2"/>
  <c r="J97" i="2" l="1"/>
  <c r="I58" i="2"/>
  <c r="I52" i="2"/>
  <c r="I54" i="2"/>
  <c r="K36" i="3" l="1"/>
  <c r="J36" i="3"/>
  <c r="I36" i="3"/>
  <c r="K35" i="3"/>
  <c r="J35" i="3"/>
  <c r="I35" i="3"/>
  <c r="H37" i="3"/>
  <c r="G37" i="3"/>
  <c r="F37" i="3"/>
  <c r="E37" i="3"/>
  <c r="D37" i="3"/>
  <c r="C37" i="3"/>
  <c r="B37" i="3"/>
  <c r="A37" i="3"/>
  <c r="H32" i="3" l="1"/>
  <c r="G32" i="3"/>
  <c r="E32" i="3"/>
  <c r="C32" i="3"/>
  <c r="B32" i="3"/>
  <c r="A32" i="3"/>
  <c r="O67" i="2" l="1"/>
  <c r="N67" i="2"/>
  <c r="M67" i="2"/>
  <c r="A157" i="2" l="1"/>
  <c r="A156" i="2"/>
  <c r="A132" i="2"/>
  <c r="A127" i="2"/>
  <c r="A68" i="2"/>
  <c r="A67" i="2"/>
  <c r="A48" i="2"/>
  <c r="A45" i="2"/>
  <c r="A44" i="2"/>
  <c r="O70" i="2"/>
  <c r="L61" i="2" l="1"/>
  <c r="L281" i="2"/>
  <c r="L67" i="2"/>
  <c r="K67" i="2"/>
  <c r="Q67" i="2" s="1"/>
  <c r="J67" i="2"/>
  <c r="N241" i="2"/>
  <c r="M241" i="2"/>
  <c r="K241" i="2"/>
  <c r="J241" i="2"/>
  <c r="P241" i="2" s="1"/>
  <c r="R241" i="2" s="1"/>
  <c r="J240" i="2"/>
  <c r="P240" i="2" s="1"/>
  <c r="R240" i="2" s="1"/>
  <c r="K240" i="2"/>
  <c r="M240" i="2"/>
  <c r="N240" i="2"/>
  <c r="J239" i="2"/>
  <c r="K239" i="2"/>
  <c r="Q239" i="2" s="1"/>
  <c r="M239" i="2"/>
  <c r="N239" i="2"/>
  <c r="L238" i="2"/>
  <c r="N156" i="2"/>
  <c r="M156" i="2"/>
  <c r="L156" i="2"/>
  <c r="K156" i="2"/>
  <c r="J156" i="2"/>
  <c r="P156" i="2" l="1"/>
  <c r="R156" i="2" s="1"/>
  <c r="Q240" i="2"/>
  <c r="P239" i="2"/>
  <c r="R239" i="2" s="1"/>
  <c r="Q241" i="2"/>
  <c r="P67" i="2"/>
  <c r="Q156" i="2"/>
  <c r="R67" i="2" l="1"/>
  <c r="N44" i="2" l="1"/>
  <c r="M44" i="2"/>
  <c r="K44" i="2"/>
  <c r="J44" i="2"/>
  <c r="N263" i="2"/>
  <c r="M263" i="2"/>
  <c r="N255" i="2"/>
  <c r="M255" i="2"/>
  <c r="N254" i="2"/>
  <c r="M254" i="2"/>
  <c r="N253" i="2"/>
  <c r="M253" i="2"/>
  <c r="N252" i="2"/>
  <c r="M252" i="2"/>
  <c r="N251" i="2"/>
  <c r="M251" i="2"/>
  <c r="N250" i="2"/>
  <c r="M250" i="2"/>
  <c r="N202" i="2"/>
  <c r="M202" i="2"/>
  <c r="N136" i="2"/>
  <c r="M136" i="2"/>
  <c r="N97" i="2"/>
  <c r="M97" i="2"/>
  <c r="N48" i="2"/>
  <c r="M48" i="2"/>
  <c r="L55" i="2"/>
  <c r="L54" i="2"/>
  <c r="L53" i="2"/>
  <c r="L52" i="2"/>
  <c r="L51" i="2"/>
  <c r="L50" i="2"/>
  <c r="L49" i="2"/>
  <c r="L48" i="2"/>
  <c r="N34" i="2"/>
  <c r="M34" i="2"/>
  <c r="N22" i="2"/>
  <c r="M22" i="2"/>
  <c r="N12" i="2"/>
  <c r="M12" i="2"/>
  <c r="L12" i="2"/>
  <c r="K12" i="2"/>
  <c r="J12" i="2"/>
  <c r="P44" i="2" l="1"/>
  <c r="R44" i="2" s="1"/>
  <c r="Q44" i="2"/>
  <c r="J281" i="2" l="1"/>
  <c r="P281" i="2" s="1"/>
  <c r="R281" i="2" s="1"/>
  <c r="K281" i="2"/>
  <c r="M281" i="2"/>
  <c r="N281" i="2"/>
  <c r="J238" i="2"/>
  <c r="K238" i="2"/>
  <c r="M238" i="2"/>
  <c r="N238" i="2"/>
  <c r="N83" i="2"/>
  <c r="M83" i="2"/>
  <c r="L83" i="2"/>
  <c r="K83" i="2"/>
  <c r="J83" i="2"/>
  <c r="N82" i="2"/>
  <c r="M82" i="2"/>
  <c r="L82" i="2"/>
  <c r="K82" i="2"/>
  <c r="J82" i="2"/>
  <c r="N81" i="2"/>
  <c r="M81" i="2"/>
  <c r="L81" i="2"/>
  <c r="K81" i="2"/>
  <c r="J81" i="2"/>
  <c r="J61" i="2"/>
  <c r="K61" i="2"/>
  <c r="M61" i="2"/>
  <c r="N61" i="2"/>
  <c r="L280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19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171" i="2"/>
  <c r="L170" i="2"/>
  <c r="L163" i="2"/>
  <c r="L160" i="2"/>
  <c r="L158" i="2"/>
  <c r="L145" i="2"/>
  <c r="L144" i="2"/>
  <c r="L143" i="2"/>
  <c r="L142" i="2"/>
  <c r="L141" i="2"/>
  <c r="L140" i="2"/>
  <c r="L139" i="2"/>
  <c r="L138" i="2"/>
  <c r="L137" i="2"/>
  <c r="L136" i="2"/>
  <c r="L128" i="2"/>
  <c r="L127" i="2"/>
  <c r="L120" i="2"/>
  <c r="L106" i="2"/>
  <c r="L105" i="2"/>
  <c r="L102" i="2"/>
  <c r="L101" i="2"/>
  <c r="L100" i="2"/>
  <c r="L99" i="2"/>
  <c r="L98" i="2"/>
  <c r="L97" i="2"/>
  <c r="L89" i="2"/>
  <c r="L77" i="2"/>
  <c r="L73" i="2"/>
  <c r="L72" i="2"/>
  <c r="L71" i="2"/>
  <c r="L70" i="2"/>
  <c r="L69" i="2"/>
  <c r="L68" i="2"/>
  <c r="L60" i="2"/>
  <c r="L59" i="2"/>
  <c r="L58" i="2"/>
  <c r="L57" i="2"/>
  <c r="L45" i="2"/>
  <c r="L43" i="2"/>
  <c r="L42" i="2"/>
  <c r="L41" i="2"/>
  <c r="L38" i="2"/>
  <c r="L37" i="2"/>
  <c r="L36" i="2"/>
  <c r="L35" i="2"/>
  <c r="L34" i="2"/>
  <c r="P82" i="2" l="1"/>
  <c r="R82" i="2" s="1"/>
  <c r="P83" i="2"/>
  <c r="R83" i="2" s="1"/>
  <c r="P81" i="2"/>
  <c r="R81" i="2" s="1"/>
  <c r="P238" i="2"/>
  <c r="R238" i="2" s="1"/>
  <c r="Q281" i="2"/>
  <c r="Q61" i="2"/>
  <c r="Q83" i="2"/>
  <c r="Q82" i="2"/>
  <c r="Q238" i="2"/>
  <c r="Q81" i="2"/>
  <c r="P61" i="2"/>
  <c r="R61" i="2" s="1"/>
  <c r="L25" i="2"/>
  <c r="L28" i="2"/>
  <c r="L27" i="2"/>
  <c r="L26" i="2"/>
  <c r="L24" i="2"/>
  <c r="L23" i="2"/>
  <c r="L22" i="2"/>
  <c r="L18" i="2"/>
  <c r="L17" i="2"/>
  <c r="L16" i="2"/>
  <c r="L15" i="2"/>
  <c r="L14" i="2"/>
  <c r="L13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H40" i="3"/>
  <c r="C40" i="3"/>
  <c r="B40" i="3"/>
  <c r="K34" i="3"/>
  <c r="J34" i="3"/>
  <c r="I34" i="3"/>
  <c r="K33" i="3"/>
  <c r="J33" i="3"/>
  <c r="I33" i="3"/>
  <c r="E40" i="3"/>
  <c r="A40" i="3"/>
  <c r="F30" i="3"/>
  <c r="F32" i="3" s="1"/>
  <c r="D32" i="3"/>
  <c r="K29" i="3"/>
  <c r="J29" i="3"/>
  <c r="I29" i="3"/>
  <c r="H15" i="3"/>
  <c r="G15" i="3"/>
  <c r="F15" i="3"/>
  <c r="E15" i="3"/>
  <c r="D15" i="3"/>
  <c r="C15" i="3"/>
  <c r="B15" i="3"/>
  <c r="A15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H7" i="3"/>
  <c r="K6" i="3"/>
  <c r="J6" i="3"/>
  <c r="I6" i="3"/>
  <c r="G7" i="3"/>
  <c r="C7" i="3"/>
  <c r="A7" i="3"/>
  <c r="K4" i="3"/>
  <c r="J4" i="3"/>
  <c r="I4" i="3"/>
  <c r="N285" i="2"/>
  <c r="N284" i="2"/>
  <c r="N283" i="2"/>
  <c r="N282" i="2"/>
  <c r="N280" i="2"/>
  <c r="Q280" i="2" s="1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2" i="2"/>
  <c r="N261" i="2"/>
  <c r="N260" i="2"/>
  <c r="N259" i="2"/>
  <c r="N258" i="2"/>
  <c r="N257" i="2"/>
  <c r="N256" i="2"/>
  <c r="M285" i="2"/>
  <c r="M284" i="2"/>
  <c r="M283" i="2"/>
  <c r="M282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2" i="2"/>
  <c r="M261" i="2"/>
  <c r="M260" i="2"/>
  <c r="M259" i="2"/>
  <c r="M258" i="2"/>
  <c r="M257" i="2"/>
  <c r="M256" i="2"/>
  <c r="L285" i="2"/>
  <c r="L284" i="2"/>
  <c r="L283" i="2"/>
  <c r="L282" i="2"/>
  <c r="L279" i="2"/>
  <c r="K285" i="2"/>
  <c r="K284" i="2"/>
  <c r="K283" i="2"/>
  <c r="K282" i="2"/>
  <c r="K280" i="2"/>
  <c r="K279" i="2"/>
  <c r="K278" i="2"/>
  <c r="K277" i="2"/>
  <c r="Q277" i="2" s="1"/>
  <c r="K276" i="2"/>
  <c r="K275" i="2"/>
  <c r="Q275" i="2" s="1"/>
  <c r="K274" i="2"/>
  <c r="K273" i="2"/>
  <c r="Q273" i="2" s="1"/>
  <c r="K272" i="2"/>
  <c r="K271" i="2"/>
  <c r="K270" i="2"/>
  <c r="K269" i="2"/>
  <c r="K268" i="2"/>
  <c r="K267" i="2"/>
  <c r="K266" i="2"/>
  <c r="K265" i="2"/>
  <c r="Q265" i="2" s="1"/>
  <c r="K264" i="2"/>
  <c r="K263" i="2"/>
  <c r="K262" i="2"/>
  <c r="K261" i="2"/>
  <c r="K260" i="2"/>
  <c r="K259" i="2"/>
  <c r="K258" i="2"/>
  <c r="K257" i="2"/>
  <c r="K256" i="2"/>
  <c r="K255" i="2"/>
  <c r="K254" i="2"/>
  <c r="K253" i="2"/>
  <c r="Q253" i="2" s="1"/>
  <c r="K252" i="2"/>
  <c r="K251" i="2"/>
  <c r="K250" i="2"/>
  <c r="J285" i="2"/>
  <c r="J284" i="2"/>
  <c r="J283" i="2"/>
  <c r="J282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P261" i="2" s="1"/>
  <c r="R261" i="2" s="1"/>
  <c r="J260" i="2"/>
  <c r="P260" i="2" s="1"/>
  <c r="R260" i="2" s="1"/>
  <c r="J259" i="2"/>
  <c r="J258" i="2"/>
  <c r="J257" i="2"/>
  <c r="P257" i="2" s="1"/>
  <c r="R257" i="2" s="1"/>
  <c r="J256" i="2"/>
  <c r="J255" i="2"/>
  <c r="J254" i="2"/>
  <c r="J253" i="2"/>
  <c r="P253" i="2" s="1"/>
  <c r="R253" i="2" s="1"/>
  <c r="J252" i="2"/>
  <c r="J251" i="2"/>
  <c r="J250" i="2"/>
  <c r="O264" i="2"/>
  <c r="I264" i="2"/>
  <c r="O256" i="2"/>
  <c r="O255" i="2"/>
  <c r="N247" i="2"/>
  <c r="N246" i="2"/>
  <c r="N245" i="2"/>
  <c r="N244" i="2"/>
  <c r="N243" i="2"/>
  <c r="N242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7" i="2"/>
  <c r="N206" i="2"/>
  <c r="N205" i="2"/>
  <c r="N204" i="2"/>
  <c r="N203" i="2"/>
  <c r="M247" i="2"/>
  <c r="M246" i="2"/>
  <c r="M245" i="2"/>
  <c r="M244" i="2"/>
  <c r="M243" i="2"/>
  <c r="M242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7" i="2"/>
  <c r="M206" i="2"/>
  <c r="M205" i="2"/>
  <c r="M204" i="2"/>
  <c r="M203" i="2"/>
  <c r="L247" i="2"/>
  <c r="L246" i="2"/>
  <c r="L245" i="2"/>
  <c r="L244" i="2"/>
  <c r="L243" i="2"/>
  <c r="L242" i="2"/>
  <c r="L220" i="2"/>
  <c r="L218" i="2"/>
  <c r="K247" i="2"/>
  <c r="K246" i="2"/>
  <c r="Q246" i="2" s="1"/>
  <c r="K245" i="2"/>
  <c r="K244" i="2"/>
  <c r="K243" i="2"/>
  <c r="Q243" i="2" s="1"/>
  <c r="K242" i="2"/>
  <c r="Q242" i="2" s="1"/>
  <c r="K237" i="2"/>
  <c r="K236" i="2"/>
  <c r="K235" i="2"/>
  <c r="K234" i="2"/>
  <c r="Q234" i="2" s="1"/>
  <c r="K233" i="2"/>
  <c r="K232" i="2"/>
  <c r="K231" i="2"/>
  <c r="Q231" i="2" s="1"/>
  <c r="K230" i="2"/>
  <c r="Q230" i="2" s="1"/>
  <c r="K229" i="2"/>
  <c r="K228" i="2"/>
  <c r="K227" i="2"/>
  <c r="Q227" i="2" s="1"/>
  <c r="K226" i="2"/>
  <c r="Q226" i="2" s="1"/>
  <c r="K225" i="2"/>
  <c r="Q225" i="2" s="1"/>
  <c r="K224" i="2"/>
  <c r="K223" i="2"/>
  <c r="Q223" i="2" s="1"/>
  <c r="K222" i="2"/>
  <c r="Q222" i="2" s="1"/>
  <c r="K221" i="2"/>
  <c r="K220" i="2"/>
  <c r="K219" i="2"/>
  <c r="Q219" i="2" s="1"/>
  <c r="K218" i="2"/>
  <c r="K217" i="2"/>
  <c r="K216" i="2"/>
  <c r="K215" i="2"/>
  <c r="Q215" i="2" s="1"/>
  <c r="K214" i="2"/>
  <c r="Q214" i="2" s="1"/>
  <c r="K213" i="2"/>
  <c r="Q213" i="2" s="1"/>
  <c r="K212" i="2"/>
  <c r="K211" i="2"/>
  <c r="Q211" i="2" s="1"/>
  <c r="K210" i="2"/>
  <c r="Q210" i="2" s="1"/>
  <c r="K209" i="2"/>
  <c r="K207" i="2"/>
  <c r="Q207" i="2" s="1"/>
  <c r="K206" i="2"/>
  <c r="Q206" i="2" s="1"/>
  <c r="K205" i="2"/>
  <c r="K204" i="2"/>
  <c r="K203" i="2"/>
  <c r="Q203" i="2" s="1"/>
  <c r="K202" i="2"/>
  <c r="J247" i="2"/>
  <c r="J246" i="2"/>
  <c r="J245" i="2"/>
  <c r="J244" i="2"/>
  <c r="J243" i="2"/>
  <c r="J242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7" i="2"/>
  <c r="J206" i="2"/>
  <c r="J205" i="2"/>
  <c r="J204" i="2"/>
  <c r="J203" i="2"/>
  <c r="J202" i="2"/>
  <c r="Q237" i="2"/>
  <c r="O224" i="2"/>
  <c r="O223" i="2"/>
  <c r="O222" i="2"/>
  <c r="O221" i="2"/>
  <c r="O215" i="2"/>
  <c r="O213" i="2"/>
  <c r="O208" i="2"/>
  <c r="I208" i="2"/>
  <c r="O204" i="2"/>
  <c r="G208" i="2"/>
  <c r="N208" i="2" s="1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69" i="2"/>
  <c r="L168" i="2"/>
  <c r="L167" i="2"/>
  <c r="L166" i="2"/>
  <c r="L165" i="2"/>
  <c r="L164" i="2"/>
  <c r="L162" i="2"/>
  <c r="L161" i="2"/>
  <c r="L159" i="2"/>
  <c r="L157" i="2"/>
  <c r="L155" i="2"/>
  <c r="L154" i="2"/>
  <c r="L153" i="2"/>
  <c r="L152" i="2"/>
  <c r="L151" i="2"/>
  <c r="L150" i="2"/>
  <c r="L149" i="2"/>
  <c r="L148" i="2"/>
  <c r="L147" i="2"/>
  <c r="L146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O169" i="2"/>
  <c r="O157" i="2"/>
  <c r="O150" i="2"/>
  <c r="O139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L133" i="2"/>
  <c r="L132" i="2"/>
  <c r="L131" i="2"/>
  <c r="L130" i="2"/>
  <c r="L129" i="2"/>
  <c r="L126" i="2"/>
  <c r="L125" i="2"/>
  <c r="L124" i="2"/>
  <c r="L123" i="2"/>
  <c r="L122" i="2"/>
  <c r="L121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4" i="2"/>
  <c r="L103" i="2"/>
  <c r="K133" i="2"/>
  <c r="K132" i="2"/>
  <c r="K131" i="2"/>
  <c r="K130" i="2"/>
  <c r="K129" i="2"/>
  <c r="Q129" i="2" s="1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Q106" i="2" s="1"/>
  <c r="K105" i="2"/>
  <c r="Q105" i="2" s="1"/>
  <c r="K104" i="2"/>
  <c r="K103" i="2"/>
  <c r="K102" i="2"/>
  <c r="Q102" i="2" s="1"/>
  <c r="K101" i="2"/>
  <c r="K100" i="2"/>
  <c r="K99" i="2"/>
  <c r="K98" i="2"/>
  <c r="K97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O127" i="2"/>
  <c r="N93" i="2"/>
  <c r="N92" i="2"/>
  <c r="N91" i="2"/>
  <c r="N90" i="2"/>
  <c r="N89" i="2"/>
  <c r="M93" i="2"/>
  <c r="M92" i="2"/>
  <c r="M91" i="2"/>
  <c r="M90" i="2"/>
  <c r="M89" i="2"/>
  <c r="L93" i="2"/>
  <c r="L92" i="2"/>
  <c r="L91" i="2"/>
  <c r="L90" i="2"/>
  <c r="K93" i="2"/>
  <c r="K92" i="2"/>
  <c r="K91" i="2"/>
  <c r="K90" i="2"/>
  <c r="K89" i="2"/>
  <c r="J93" i="2"/>
  <c r="J92" i="2"/>
  <c r="J91" i="2"/>
  <c r="J90" i="2"/>
  <c r="J89" i="2"/>
  <c r="N86" i="2"/>
  <c r="N85" i="2"/>
  <c r="N84" i="2"/>
  <c r="N80" i="2"/>
  <c r="N79" i="2"/>
  <c r="N78" i="2"/>
  <c r="N77" i="2"/>
  <c r="N76" i="2"/>
  <c r="N75" i="2"/>
  <c r="N74" i="2"/>
  <c r="N73" i="2"/>
  <c r="N72" i="2"/>
  <c r="N71" i="2"/>
  <c r="N69" i="2"/>
  <c r="N68" i="2"/>
  <c r="M86" i="2"/>
  <c r="M85" i="2"/>
  <c r="M84" i="2"/>
  <c r="M80" i="2"/>
  <c r="M79" i="2"/>
  <c r="M78" i="2"/>
  <c r="M77" i="2"/>
  <c r="M76" i="2"/>
  <c r="M75" i="2"/>
  <c r="M74" i="2"/>
  <c r="M73" i="2"/>
  <c r="M72" i="2"/>
  <c r="M71" i="2"/>
  <c r="M69" i="2"/>
  <c r="M68" i="2"/>
  <c r="L86" i="2"/>
  <c r="L85" i="2"/>
  <c r="L84" i="2"/>
  <c r="L80" i="2"/>
  <c r="L79" i="2"/>
  <c r="L78" i="2"/>
  <c r="L76" i="2"/>
  <c r="L75" i="2"/>
  <c r="L74" i="2"/>
  <c r="K86" i="2"/>
  <c r="K85" i="2"/>
  <c r="K84" i="2"/>
  <c r="K80" i="2"/>
  <c r="K79" i="2"/>
  <c r="K78" i="2"/>
  <c r="K77" i="2"/>
  <c r="K76" i="2"/>
  <c r="K75" i="2"/>
  <c r="K74" i="2"/>
  <c r="K73" i="2"/>
  <c r="K72" i="2"/>
  <c r="K71" i="2"/>
  <c r="K69" i="2"/>
  <c r="K68" i="2"/>
  <c r="J86" i="2"/>
  <c r="J85" i="2"/>
  <c r="J84" i="2"/>
  <c r="J80" i="2"/>
  <c r="J79" i="2"/>
  <c r="J78" i="2"/>
  <c r="J77" i="2"/>
  <c r="J76" i="2"/>
  <c r="J75" i="2"/>
  <c r="J74" i="2"/>
  <c r="J73" i="2"/>
  <c r="J72" i="2"/>
  <c r="J71" i="2"/>
  <c r="J69" i="2"/>
  <c r="J68" i="2"/>
  <c r="I87" i="2"/>
  <c r="O69" i="2"/>
  <c r="O87" i="2" s="1"/>
  <c r="G70" i="2"/>
  <c r="G87" i="2" s="1"/>
  <c r="N64" i="2"/>
  <c r="N63" i="2"/>
  <c r="N62" i="2"/>
  <c r="N60" i="2"/>
  <c r="N59" i="2"/>
  <c r="N58" i="2"/>
  <c r="N56" i="2"/>
  <c r="N55" i="2"/>
  <c r="N54" i="2"/>
  <c r="N53" i="2"/>
  <c r="N52" i="2"/>
  <c r="N51" i="2"/>
  <c r="N50" i="2"/>
  <c r="N49" i="2"/>
  <c r="M64" i="2"/>
  <c r="M63" i="2"/>
  <c r="M62" i="2"/>
  <c r="M60" i="2"/>
  <c r="M59" i="2"/>
  <c r="M58" i="2"/>
  <c r="M56" i="2"/>
  <c r="M55" i="2"/>
  <c r="M54" i="2"/>
  <c r="M53" i="2"/>
  <c r="M52" i="2"/>
  <c r="M51" i="2"/>
  <c r="M50" i="2"/>
  <c r="M49" i="2"/>
  <c r="L64" i="2"/>
  <c r="L63" i="2"/>
  <c r="L62" i="2"/>
  <c r="L56" i="2"/>
  <c r="K64" i="2"/>
  <c r="K63" i="2"/>
  <c r="Q63" i="2" s="1"/>
  <c r="K62" i="2"/>
  <c r="K60" i="2"/>
  <c r="K59" i="2"/>
  <c r="Q59" i="2" s="1"/>
  <c r="K58" i="2"/>
  <c r="K56" i="2"/>
  <c r="K55" i="2"/>
  <c r="K54" i="2"/>
  <c r="K53" i="2"/>
  <c r="K52" i="2"/>
  <c r="K51" i="2"/>
  <c r="K50" i="2"/>
  <c r="K49" i="2"/>
  <c r="K48" i="2"/>
  <c r="J64" i="2"/>
  <c r="J63" i="2"/>
  <c r="J62" i="2"/>
  <c r="J60" i="2"/>
  <c r="J59" i="2"/>
  <c r="J58" i="2"/>
  <c r="J56" i="2"/>
  <c r="J55" i="2"/>
  <c r="J54" i="2"/>
  <c r="J53" i="2"/>
  <c r="J52" i="2"/>
  <c r="J51" i="2"/>
  <c r="J50" i="2"/>
  <c r="J49" i="2"/>
  <c r="J48" i="2"/>
  <c r="O60" i="2"/>
  <c r="O55" i="2"/>
  <c r="I53" i="2"/>
  <c r="O52" i="2"/>
  <c r="G57" i="2"/>
  <c r="K57" i="2" s="1"/>
  <c r="N45" i="2"/>
  <c r="N43" i="2"/>
  <c r="N42" i="2"/>
  <c r="N41" i="2"/>
  <c r="M45" i="2"/>
  <c r="M43" i="2"/>
  <c r="M42" i="2"/>
  <c r="M41" i="2"/>
  <c r="K45" i="2"/>
  <c r="K43" i="2"/>
  <c r="K42" i="2"/>
  <c r="K41" i="2"/>
  <c r="J45" i="2"/>
  <c r="J43" i="2"/>
  <c r="J42" i="2"/>
  <c r="J41" i="2"/>
  <c r="P41" i="2" s="1"/>
  <c r="R41" i="2" s="1"/>
  <c r="O43" i="2"/>
  <c r="N38" i="2"/>
  <c r="N37" i="2"/>
  <c r="N36" i="2"/>
  <c r="N35" i="2"/>
  <c r="M38" i="2"/>
  <c r="M37" i="2"/>
  <c r="M36" i="2"/>
  <c r="M35" i="2"/>
  <c r="K38" i="2"/>
  <c r="K37" i="2"/>
  <c r="Q37" i="2" s="1"/>
  <c r="K36" i="2"/>
  <c r="K35" i="2"/>
  <c r="K34" i="2"/>
  <c r="J38" i="2"/>
  <c r="J37" i="2"/>
  <c r="J36" i="2"/>
  <c r="J35" i="2"/>
  <c r="J34" i="2"/>
  <c r="Q36" i="2"/>
  <c r="N31" i="2"/>
  <c r="N30" i="2"/>
  <c r="N29" i="2"/>
  <c r="N28" i="2"/>
  <c r="N27" i="2"/>
  <c r="N26" i="2"/>
  <c r="N25" i="2"/>
  <c r="N24" i="2"/>
  <c r="N23" i="2"/>
  <c r="M31" i="2"/>
  <c r="M30" i="2"/>
  <c r="M29" i="2"/>
  <c r="M28" i="2"/>
  <c r="M27" i="2"/>
  <c r="M26" i="2"/>
  <c r="M25" i="2"/>
  <c r="M24" i="2"/>
  <c r="M23" i="2"/>
  <c r="L31" i="2"/>
  <c r="L30" i="2"/>
  <c r="L29" i="2"/>
  <c r="K31" i="2"/>
  <c r="K30" i="2"/>
  <c r="K29" i="2"/>
  <c r="K28" i="2"/>
  <c r="K27" i="2"/>
  <c r="K26" i="2"/>
  <c r="K25" i="2"/>
  <c r="K24" i="2"/>
  <c r="K23" i="2"/>
  <c r="K22" i="2"/>
  <c r="J31" i="2"/>
  <c r="J30" i="2"/>
  <c r="J29" i="2"/>
  <c r="J28" i="2"/>
  <c r="J27" i="2"/>
  <c r="J26" i="2"/>
  <c r="J25" i="2"/>
  <c r="J24" i="2"/>
  <c r="J23" i="2"/>
  <c r="J22" i="2"/>
  <c r="N19" i="2"/>
  <c r="N18" i="2"/>
  <c r="N17" i="2"/>
  <c r="N16" i="2"/>
  <c r="N15" i="2"/>
  <c r="N14" i="2"/>
  <c r="N13" i="2"/>
  <c r="L19" i="2"/>
  <c r="M19" i="2"/>
  <c r="M18" i="2"/>
  <c r="M17" i="2"/>
  <c r="M16" i="2"/>
  <c r="M15" i="2"/>
  <c r="M14" i="2"/>
  <c r="M13" i="2"/>
  <c r="K19" i="2"/>
  <c r="K18" i="2"/>
  <c r="K17" i="2"/>
  <c r="K16" i="2"/>
  <c r="K15" i="2"/>
  <c r="K14" i="2"/>
  <c r="K13" i="2"/>
  <c r="J19" i="2"/>
  <c r="J18" i="2"/>
  <c r="J17" i="2"/>
  <c r="J16" i="2"/>
  <c r="J15" i="2"/>
  <c r="J14" i="2"/>
  <c r="J13" i="2"/>
  <c r="O14" i="2"/>
  <c r="O13" i="2"/>
  <c r="K30" i="3" l="1"/>
  <c r="K32" i="3" s="1"/>
  <c r="I30" i="3"/>
  <c r="I32" i="3" s="1"/>
  <c r="D7" i="3"/>
  <c r="D17" i="3" s="1"/>
  <c r="J30" i="3"/>
  <c r="Q268" i="2"/>
  <c r="Q276" i="2"/>
  <c r="L87" i="2"/>
  <c r="Q128" i="2"/>
  <c r="P229" i="2"/>
  <c r="R229" i="2" s="1"/>
  <c r="P237" i="2"/>
  <c r="R237" i="2" s="1"/>
  <c r="P204" i="2"/>
  <c r="R204" i="2" s="1"/>
  <c r="Q139" i="2"/>
  <c r="Q143" i="2"/>
  <c r="Q160" i="2"/>
  <c r="P283" i="2"/>
  <c r="R283" i="2" s="1"/>
  <c r="P144" i="2"/>
  <c r="R144" i="2" s="1"/>
  <c r="P165" i="2"/>
  <c r="R165" i="2" s="1"/>
  <c r="P173" i="2"/>
  <c r="R173" i="2" s="1"/>
  <c r="P177" i="2"/>
  <c r="R177" i="2" s="1"/>
  <c r="P181" i="2"/>
  <c r="R181" i="2" s="1"/>
  <c r="P185" i="2"/>
  <c r="R185" i="2" s="1"/>
  <c r="P189" i="2"/>
  <c r="R189" i="2" s="1"/>
  <c r="P193" i="2"/>
  <c r="R193" i="2" s="1"/>
  <c r="P197" i="2"/>
  <c r="R197" i="2" s="1"/>
  <c r="P216" i="2"/>
  <c r="R216" i="2" s="1"/>
  <c r="P280" i="2"/>
  <c r="R280" i="2" s="1"/>
  <c r="P265" i="2"/>
  <c r="R265" i="2" s="1"/>
  <c r="P269" i="2"/>
  <c r="R269" i="2" s="1"/>
  <c r="Q138" i="2"/>
  <c r="Q142" i="2"/>
  <c r="Q159" i="2"/>
  <c r="Q163" i="2"/>
  <c r="Q175" i="2"/>
  <c r="Q179" i="2"/>
  <c r="Q183" i="2"/>
  <c r="Q187" i="2"/>
  <c r="Q191" i="2"/>
  <c r="Q195" i="2"/>
  <c r="Q199" i="2"/>
  <c r="P266" i="2"/>
  <c r="R266" i="2" s="1"/>
  <c r="P270" i="2"/>
  <c r="R270" i="2" s="1"/>
  <c r="P282" i="2"/>
  <c r="R282" i="2" s="1"/>
  <c r="P143" i="2"/>
  <c r="R143" i="2" s="1"/>
  <c r="P147" i="2"/>
  <c r="R147" i="2" s="1"/>
  <c r="P151" i="2"/>
  <c r="R151" i="2" s="1"/>
  <c r="P155" i="2"/>
  <c r="R155" i="2" s="1"/>
  <c r="P160" i="2"/>
  <c r="R160" i="2" s="1"/>
  <c r="P164" i="2"/>
  <c r="R164" i="2" s="1"/>
  <c r="Q218" i="2"/>
  <c r="Q171" i="2"/>
  <c r="K37" i="3"/>
  <c r="F40" i="3"/>
  <c r="K40" i="3" s="1"/>
  <c r="J5" i="3"/>
  <c r="J37" i="3"/>
  <c r="G40" i="3"/>
  <c r="I37" i="3"/>
  <c r="P117" i="2"/>
  <c r="R117" i="2" s="1"/>
  <c r="P63" i="2"/>
  <c r="R63" i="2" s="1"/>
  <c r="Q285" i="2"/>
  <c r="Q167" i="2"/>
  <c r="P154" i="2"/>
  <c r="R154" i="2" s="1"/>
  <c r="P195" i="2"/>
  <c r="R195" i="2" s="1"/>
  <c r="P199" i="2"/>
  <c r="R199" i="2" s="1"/>
  <c r="P125" i="2"/>
  <c r="R125" i="2" s="1"/>
  <c r="P215" i="2"/>
  <c r="R215" i="2" s="1"/>
  <c r="P226" i="2"/>
  <c r="R226" i="2" s="1"/>
  <c r="Q111" i="2"/>
  <c r="Q115" i="2"/>
  <c r="Q119" i="2"/>
  <c r="P252" i="2"/>
  <c r="R252" i="2" s="1"/>
  <c r="P36" i="2"/>
  <c r="R36" i="2" s="1"/>
  <c r="P256" i="2"/>
  <c r="R256" i="2" s="1"/>
  <c r="Q118" i="2"/>
  <c r="P268" i="2"/>
  <c r="R268" i="2" s="1"/>
  <c r="P272" i="2"/>
  <c r="R272" i="2" s="1"/>
  <c r="P276" i="2"/>
  <c r="R276" i="2" s="1"/>
  <c r="P279" i="2"/>
  <c r="R279" i="2" s="1"/>
  <c r="P284" i="2"/>
  <c r="R284" i="2" s="1"/>
  <c r="Q170" i="2"/>
  <c r="Q178" i="2"/>
  <c r="Q186" i="2"/>
  <c r="Q194" i="2"/>
  <c r="P48" i="2"/>
  <c r="R48" i="2" s="1"/>
  <c r="Q174" i="2"/>
  <c r="Q182" i="2"/>
  <c r="Q190" i="2"/>
  <c r="Q198" i="2"/>
  <c r="P18" i="2"/>
  <c r="R18" i="2" s="1"/>
  <c r="P37" i="2"/>
  <c r="R37" i="2" s="1"/>
  <c r="P51" i="2"/>
  <c r="R51" i="2" s="1"/>
  <c r="P109" i="2"/>
  <c r="R109" i="2" s="1"/>
  <c r="P121" i="2"/>
  <c r="R121" i="2" s="1"/>
  <c r="P139" i="2"/>
  <c r="R139" i="2" s="1"/>
  <c r="P187" i="2"/>
  <c r="R187" i="2" s="1"/>
  <c r="Q164" i="2"/>
  <c r="Q146" i="2"/>
  <c r="P254" i="2"/>
  <c r="R254" i="2" s="1"/>
  <c r="P277" i="2"/>
  <c r="R277" i="2" s="1"/>
  <c r="P206" i="2"/>
  <c r="R206" i="2" s="1"/>
  <c r="P227" i="2"/>
  <c r="R227" i="2" s="1"/>
  <c r="P243" i="2"/>
  <c r="R243" i="2" s="1"/>
  <c r="P263" i="2"/>
  <c r="R263" i="2" s="1"/>
  <c r="Q93" i="2"/>
  <c r="P92" i="2"/>
  <c r="R92" i="2" s="1"/>
  <c r="P231" i="2"/>
  <c r="R231" i="2" s="1"/>
  <c r="P235" i="2"/>
  <c r="R235" i="2" s="1"/>
  <c r="P247" i="2"/>
  <c r="R247" i="2" s="1"/>
  <c r="P23" i="2"/>
  <c r="R23" i="2" s="1"/>
  <c r="P91" i="2"/>
  <c r="R91" i="2" s="1"/>
  <c r="Q97" i="2"/>
  <c r="Q110" i="2"/>
  <c r="Q114" i="2"/>
  <c r="Q123" i="2"/>
  <c r="P202" i="2"/>
  <c r="R202" i="2" s="1"/>
  <c r="P222" i="2"/>
  <c r="R222" i="2" s="1"/>
  <c r="Q18" i="2"/>
  <c r="P15" i="2"/>
  <c r="R15" i="2" s="1"/>
  <c r="P101" i="2"/>
  <c r="R101" i="2" s="1"/>
  <c r="P113" i="2"/>
  <c r="R113" i="2" s="1"/>
  <c r="P128" i="2"/>
  <c r="R128" i="2" s="1"/>
  <c r="P138" i="2"/>
  <c r="R138" i="2" s="1"/>
  <c r="P142" i="2"/>
  <c r="R142" i="2" s="1"/>
  <c r="P146" i="2"/>
  <c r="R146" i="2" s="1"/>
  <c r="P159" i="2"/>
  <c r="R159" i="2" s="1"/>
  <c r="P167" i="2"/>
  <c r="R167" i="2" s="1"/>
  <c r="P175" i="2"/>
  <c r="R175" i="2" s="1"/>
  <c r="P179" i="2"/>
  <c r="R179" i="2" s="1"/>
  <c r="P183" i="2"/>
  <c r="R183" i="2" s="1"/>
  <c r="P191" i="2"/>
  <c r="R191" i="2" s="1"/>
  <c r="Q150" i="2"/>
  <c r="Q154" i="2"/>
  <c r="Q166" i="2"/>
  <c r="P166" i="2"/>
  <c r="R166" i="2" s="1"/>
  <c r="P170" i="2"/>
  <c r="R170" i="2" s="1"/>
  <c r="P174" i="2"/>
  <c r="R174" i="2" s="1"/>
  <c r="P178" i="2"/>
  <c r="R178" i="2" s="1"/>
  <c r="P182" i="2"/>
  <c r="R182" i="2" s="1"/>
  <c r="P186" i="2"/>
  <c r="R186" i="2" s="1"/>
  <c r="P190" i="2"/>
  <c r="R190" i="2" s="1"/>
  <c r="P194" i="2"/>
  <c r="R194" i="2" s="1"/>
  <c r="P198" i="2"/>
  <c r="R198" i="2" s="1"/>
  <c r="P205" i="2"/>
  <c r="R205" i="2" s="1"/>
  <c r="P259" i="2"/>
  <c r="R259" i="2" s="1"/>
  <c r="P73" i="2"/>
  <c r="R73" i="2" s="1"/>
  <c r="P84" i="2"/>
  <c r="R84" i="2" s="1"/>
  <c r="Q92" i="2"/>
  <c r="P163" i="2"/>
  <c r="R163" i="2" s="1"/>
  <c r="Q147" i="2"/>
  <c r="Q151" i="2"/>
  <c r="Q155" i="2"/>
  <c r="P219" i="2"/>
  <c r="R219" i="2" s="1"/>
  <c r="P221" i="2"/>
  <c r="R221" i="2" s="1"/>
  <c r="P285" i="2"/>
  <c r="R285" i="2" s="1"/>
  <c r="P34" i="2"/>
  <c r="R34" i="2" s="1"/>
  <c r="Q50" i="2"/>
  <c r="Q54" i="2"/>
  <c r="P55" i="2"/>
  <c r="R55" i="2" s="1"/>
  <c r="P79" i="2"/>
  <c r="R79" i="2" s="1"/>
  <c r="P150" i="2"/>
  <c r="R150" i="2" s="1"/>
  <c r="Q137" i="2"/>
  <c r="P168" i="2"/>
  <c r="R168" i="2" s="1"/>
  <c r="P172" i="2"/>
  <c r="R172" i="2" s="1"/>
  <c r="P176" i="2"/>
  <c r="R176" i="2" s="1"/>
  <c r="P180" i="2"/>
  <c r="R180" i="2" s="1"/>
  <c r="P184" i="2"/>
  <c r="R184" i="2" s="1"/>
  <c r="P188" i="2"/>
  <c r="R188" i="2" s="1"/>
  <c r="P192" i="2"/>
  <c r="R192" i="2" s="1"/>
  <c r="P196" i="2"/>
  <c r="R196" i="2" s="1"/>
  <c r="P207" i="2"/>
  <c r="R207" i="2" s="1"/>
  <c r="Q209" i="2"/>
  <c r="Q217" i="2"/>
  <c r="Q221" i="2"/>
  <c r="Q245" i="2"/>
  <c r="Q168" i="2"/>
  <c r="P99" i="2"/>
  <c r="R99" i="2" s="1"/>
  <c r="P103" i="2"/>
  <c r="R103" i="2" s="1"/>
  <c r="P107" i="2"/>
  <c r="R107" i="2" s="1"/>
  <c r="P111" i="2"/>
  <c r="R111" i="2" s="1"/>
  <c r="P115" i="2"/>
  <c r="R115" i="2" s="1"/>
  <c r="P119" i="2"/>
  <c r="R119" i="2" s="1"/>
  <c r="P123" i="2"/>
  <c r="R123" i="2" s="1"/>
  <c r="P130" i="2"/>
  <c r="R130" i="2" s="1"/>
  <c r="P133" i="2"/>
  <c r="R133" i="2" s="1"/>
  <c r="Q113" i="2"/>
  <c r="P98" i="2"/>
  <c r="R98" i="2" s="1"/>
  <c r="P102" i="2"/>
  <c r="R102" i="2" s="1"/>
  <c r="P106" i="2"/>
  <c r="R106" i="2" s="1"/>
  <c r="P110" i="2"/>
  <c r="R110" i="2" s="1"/>
  <c r="P114" i="2"/>
  <c r="R114" i="2" s="1"/>
  <c r="P118" i="2"/>
  <c r="R118" i="2" s="1"/>
  <c r="P122" i="2"/>
  <c r="R122" i="2" s="1"/>
  <c r="P126" i="2"/>
  <c r="R126" i="2" s="1"/>
  <c r="P129" i="2"/>
  <c r="R129" i="2" s="1"/>
  <c r="P132" i="2"/>
  <c r="R132" i="2" s="1"/>
  <c r="P171" i="2"/>
  <c r="R171" i="2" s="1"/>
  <c r="P141" i="2"/>
  <c r="R141" i="2" s="1"/>
  <c r="P145" i="2"/>
  <c r="R145" i="2" s="1"/>
  <c r="P149" i="2"/>
  <c r="R149" i="2" s="1"/>
  <c r="P153" i="2"/>
  <c r="R153" i="2" s="1"/>
  <c r="P162" i="2"/>
  <c r="R162" i="2" s="1"/>
  <c r="P140" i="2"/>
  <c r="R140" i="2" s="1"/>
  <c r="P148" i="2"/>
  <c r="R148" i="2" s="1"/>
  <c r="P152" i="2"/>
  <c r="R152" i="2" s="1"/>
  <c r="P157" i="2"/>
  <c r="R157" i="2" s="1"/>
  <c r="P161" i="2"/>
  <c r="R161" i="2" s="1"/>
  <c r="P211" i="2"/>
  <c r="R211" i="2" s="1"/>
  <c r="P223" i="2"/>
  <c r="R223" i="2" s="1"/>
  <c r="P214" i="2"/>
  <c r="R214" i="2" s="1"/>
  <c r="P218" i="2"/>
  <c r="R218" i="2" s="1"/>
  <c r="P230" i="2"/>
  <c r="R230" i="2" s="1"/>
  <c r="P234" i="2"/>
  <c r="R234" i="2" s="1"/>
  <c r="P242" i="2"/>
  <c r="R242" i="2" s="1"/>
  <c r="P246" i="2"/>
  <c r="R246" i="2" s="1"/>
  <c r="P250" i="2"/>
  <c r="R250" i="2" s="1"/>
  <c r="Q148" i="2"/>
  <c r="Q152" i="2"/>
  <c r="Q157" i="2"/>
  <c r="Q161" i="2"/>
  <c r="I15" i="3"/>
  <c r="Q144" i="2"/>
  <c r="Q162" i="2"/>
  <c r="Q165" i="2"/>
  <c r="Q169" i="2"/>
  <c r="Q176" i="2"/>
  <c r="Q180" i="2"/>
  <c r="Q188" i="2"/>
  <c r="Q196" i="2"/>
  <c r="H17" i="3"/>
  <c r="J15" i="3"/>
  <c r="K15" i="3"/>
  <c r="C17" i="3"/>
  <c r="G17" i="3"/>
  <c r="A17" i="3"/>
  <c r="J32" i="3"/>
  <c r="D40" i="3"/>
  <c r="K5" i="3"/>
  <c r="E7" i="3"/>
  <c r="E17" i="3" s="1"/>
  <c r="B7" i="3"/>
  <c r="Q256" i="2"/>
  <c r="Q274" i="2"/>
  <c r="Q192" i="2"/>
  <c r="Q72" i="2"/>
  <c r="Q235" i="2"/>
  <c r="K208" i="2"/>
  <c r="Q208" i="2" s="1"/>
  <c r="P203" i="2"/>
  <c r="R203" i="2" s="1"/>
  <c r="Q254" i="2"/>
  <c r="Q255" i="2"/>
  <c r="Q266" i="2"/>
  <c r="Q269" i="2"/>
  <c r="P274" i="2"/>
  <c r="R274" i="2" s="1"/>
  <c r="Q278" i="2"/>
  <c r="Q279" i="2"/>
  <c r="Q282" i="2"/>
  <c r="P251" i="2"/>
  <c r="R251" i="2" s="1"/>
  <c r="P255" i="2"/>
  <c r="R255" i="2" s="1"/>
  <c r="P271" i="2"/>
  <c r="R271" i="2" s="1"/>
  <c r="P278" i="2"/>
  <c r="R278" i="2" s="1"/>
  <c r="Q172" i="2"/>
  <c r="Q184" i="2"/>
  <c r="Q229" i="2"/>
  <c r="Q26" i="2"/>
  <c r="Q136" i="2"/>
  <c r="P210" i="2"/>
  <c r="R210" i="2" s="1"/>
  <c r="M208" i="2"/>
  <c r="Q250" i="2"/>
  <c r="Q251" i="2"/>
  <c r="Q257" i="2"/>
  <c r="Q258" i="2"/>
  <c r="Q259" i="2"/>
  <c r="Q260" i="2"/>
  <c r="Q261" i="2"/>
  <c r="Q262" i="2"/>
  <c r="Q263" i="2"/>
  <c r="Q264" i="2"/>
  <c r="P264" i="2"/>
  <c r="R264" i="2" s="1"/>
  <c r="Q270" i="2"/>
  <c r="Q271" i="2"/>
  <c r="P273" i="2"/>
  <c r="R273" i="2" s="1"/>
  <c r="Q283" i="2"/>
  <c r="Q233" i="2"/>
  <c r="P50" i="2"/>
  <c r="R50" i="2" s="1"/>
  <c r="P64" i="2"/>
  <c r="R64" i="2" s="1"/>
  <c r="Q78" i="2"/>
  <c r="Q85" i="2"/>
  <c r="Q205" i="2"/>
  <c r="J208" i="2"/>
  <c r="Q202" i="2"/>
  <c r="P209" i="2"/>
  <c r="R209" i="2" s="1"/>
  <c r="P213" i="2"/>
  <c r="R213" i="2" s="1"/>
  <c r="P217" i="2"/>
  <c r="R217" i="2" s="1"/>
  <c r="P225" i="2"/>
  <c r="R225" i="2" s="1"/>
  <c r="P233" i="2"/>
  <c r="R233" i="2" s="1"/>
  <c r="P245" i="2"/>
  <c r="R245" i="2" s="1"/>
  <c r="Q220" i="2"/>
  <c r="Q252" i="2"/>
  <c r="P258" i="2"/>
  <c r="R258" i="2" s="1"/>
  <c r="P262" i="2"/>
  <c r="R262" i="2" s="1"/>
  <c r="Q267" i="2"/>
  <c r="Q272" i="2"/>
  <c r="Q284" i="2"/>
  <c r="P267" i="2"/>
  <c r="R267" i="2" s="1"/>
  <c r="P275" i="2"/>
  <c r="R275" i="2" s="1"/>
  <c r="Q247" i="2"/>
  <c r="Q204" i="2"/>
  <c r="Q212" i="2"/>
  <c r="Q224" i="2"/>
  <c r="Q228" i="2"/>
  <c r="Q232" i="2"/>
  <c r="P224" i="2"/>
  <c r="R224" i="2" s="1"/>
  <c r="P232" i="2"/>
  <c r="R232" i="2" s="1"/>
  <c r="P244" i="2"/>
  <c r="R244" i="2" s="1"/>
  <c r="P220" i="2"/>
  <c r="R220" i="2" s="1"/>
  <c r="P228" i="2"/>
  <c r="R228" i="2" s="1"/>
  <c r="P236" i="2"/>
  <c r="R236" i="2" s="1"/>
  <c r="Q244" i="2"/>
  <c r="Q216" i="2"/>
  <c r="Q236" i="2"/>
  <c r="P212" i="2"/>
  <c r="R212" i="2" s="1"/>
  <c r="Q112" i="2"/>
  <c r="P137" i="2"/>
  <c r="R137" i="2" s="1"/>
  <c r="Q12" i="2"/>
  <c r="P26" i="2"/>
  <c r="R26" i="2" s="1"/>
  <c r="Q25" i="2"/>
  <c r="P27" i="2"/>
  <c r="R27" i="2" s="1"/>
  <c r="P31" i="2"/>
  <c r="R31" i="2" s="1"/>
  <c r="Q30" i="2"/>
  <c r="P43" i="2"/>
  <c r="R43" i="2" s="1"/>
  <c r="P53" i="2"/>
  <c r="R53" i="2" s="1"/>
  <c r="P80" i="2"/>
  <c r="R80" i="2" s="1"/>
  <c r="Q73" i="2"/>
  <c r="Q84" i="2"/>
  <c r="Q173" i="2"/>
  <c r="Q177" i="2"/>
  <c r="Q181" i="2"/>
  <c r="Q185" i="2"/>
  <c r="Q189" i="2"/>
  <c r="Q193" i="2"/>
  <c r="Q197" i="2"/>
  <c r="Q145" i="2"/>
  <c r="P17" i="2"/>
  <c r="R17" i="2" s="1"/>
  <c r="P19" i="2"/>
  <c r="R19" i="2" s="1"/>
  <c r="Q23" i="2"/>
  <c r="P58" i="2"/>
  <c r="R58" i="2" s="1"/>
  <c r="Q69" i="2"/>
  <c r="P69" i="2"/>
  <c r="R69" i="2" s="1"/>
  <c r="P74" i="2"/>
  <c r="R74" i="2" s="1"/>
  <c r="P78" i="2"/>
  <c r="R78" i="2" s="1"/>
  <c r="P85" i="2"/>
  <c r="R85" i="2" s="1"/>
  <c r="Q75" i="2"/>
  <c r="P93" i="2"/>
  <c r="R93" i="2" s="1"/>
  <c r="P97" i="2"/>
  <c r="R97" i="2" s="1"/>
  <c r="P116" i="2"/>
  <c r="R116" i="2" s="1"/>
  <c r="P120" i="2"/>
  <c r="R120" i="2" s="1"/>
  <c r="P124" i="2"/>
  <c r="R124" i="2" s="1"/>
  <c r="Q140" i="2"/>
  <c r="P169" i="2"/>
  <c r="R169" i="2" s="1"/>
  <c r="Q153" i="2"/>
  <c r="Q141" i="2"/>
  <c r="Q17" i="2"/>
  <c r="P14" i="2"/>
  <c r="R14" i="2" s="1"/>
  <c r="Q38" i="2"/>
  <c r="P62" i="2"/>
  <c r="R62" i="2" s="1"/>
  <c r="Q77" i="2"/>
  <c r="Q91" i="2"/>
  <c r="P136" i="2"/>
  <c r="R136" i="2" s="1"/>
  <c r="Q149" i="2"/>
  <c r="Q158" i="2"/>
  <c r="P158" i="2"/>
  <c r="R158" i="2" s="1"/>
  <c r="Q120" i="2"/>
  <c r="P112" i="2"/>
  <c r="R112" i="2" s="1"/>
  <c r="Q124" i="2"/>
  <c r="Q15" i="2"/>
  <c r="Q71" i="2"/>
  <c r="Q14" i="2"/>
  <c r="Q43" i="2"/>
  <c r="P45" i="2"/>
  <c r="R45" i="2" s="1"/>
  <c r="Q45" i="2"/>
  <c r="P54" i="2"/>
  <c r="R54" i="2" s="1"/>
  <c r="Q58" i="2"/>
  <c r="P60" i="2"/>
  <c r="R60" i="2" s="1"/>
  <c r="Q49" i="2"/>
  <c r="N57" i="2"/>
  <c r="Q57" i="2" s="1"/>
  <c r="Q62" i="2"/>
  <c r="P71" i="2"/>
  <c r="R71" i="2" s="1"/>
  <c r="P75" i="2"/>
  <c r="R75" i="2" s="1"/>
  <c r="P86" i="2"/>
  <c r="R86" i="2" s="1"/>
  <c r="Q98" i="2"/>
  <c r="Q103" i="2"/>
  <c r="Q104" i="2"/>
  <c r="P105" i="2"/>
  <c r="R105" i="2" s="1"/>
  <c r="Q107" i="2"/>
  <c r="Q108" i="2"/>
  <c r="Q116" i="2"/>
  <c r="Q121" i="2"/>
  <c r="Q125" i="2"/>
  <c r="Q130" i="2"/>
  <c r="Q27" i="2"/>
  <c r="Q24" i="2"/>
  <c r="Q64" i="2"/>
  <c r="P77" i="2"/>
  <c r="R77" i="2" s="1"/>
  <c r="Q74" i="2"/>
  <c r="Q79" i="2"/>
  <c r="Q99" i="2"/>
  <c r="Q100" i="2"/>
  <c r="Q109" i="2"/>
  <c r="Q117" i="2"/>
  <c r="Q122" i="2"/>
  <c r="Q126" i="2"/>
  <c r="Q131" i="2"/>
  <c r="Q132" i="2"/>
  <c r="P59" i="2"/>
  <c r="R59" i="2" s="1"/>
  <c r="Q51" i="2"/>
  <c r="Q55" i="2"/>
  <c r="Q101" i="2"/>
  <c r="Q127" i="2"/>
  <c r="Q133" i="2"/>
  <c r="P100" i="2"/>
  <c r="R100" i="2" s="1"/>
  <c r="P104" i="2"/>
  <c r="R104" i="2" s="1"/>
  <c r="P108" i="2"/>
  <c r="R108" i="2" s="1"/>
  <c r="P127" i="2"/>
  <c r="R127" i="2" s="1"/>
  <c r="P131" i="2"/>
  <c r="R131" i="2" s="1"/>
  <c r="Q16" i="2"/>
  <c r="Q22" i="2"/>
  <c r="Q31" i="2"/>
  <c r="Q53" i="2"/>
  <c r="Q48" i="2"/>
  <c r="P49" i="2"/>
  <c r="R49" i="2" s="1"/>
  <c r="M57" i="2"/>
  <c r="P72" i="2"/>
  <c r="R72" i="2" s="1"/>
  <c r="P12" i="2"/>
  <c r="R12" i="2" s="1"/>
  <c r="P22" i="2"/>
  <c r="R22" i="2" s="1"/>
  <c r="P35" i="2"/>
  <c r="R35" i="2" s="1"/>
  <c r="Q42" i="2"/>
  <c r="P42" i="2"/>
  <c r="R42" i="2" s="1"/>
  <c r="J57" i="2"/>
  <c r="J70" i="2"/>
  <c r="J87" i="2" s="1"/>
  <c r="K70" i="2"/>
  <c r="K87" i="2" s="1"/>
  <c r="Q19" i="2"/>
  <c r="Q34" i="2"/>
  <c r="Q86" i="2"/>
  <c r="P38" i="2"/>
  <c r="R38" i="2" s="1"/>
  <c r="Q52" i="2"/>
  <c r="Q56" i="2"/>
  <c r="M70" i="2"/>
  <c r="M87" i="2" s="1"/>
  <c r="N70" i="2"/>
  <c r="N87" i="2" s="1"/>
  <c r="Q90" i="2"/>
  <c r="Q89" i="2"/>
  <c r="P90" i="2"/>
  <c r="R90" i="2" s="1"/>
  <c r="P89" i="2"/>
  <c r="R89" i="2" s="1"/>
  <c r="Q76" i="2"/>
  <c r="P76" i="2"/>
  <c r="R76" i="2" s="1"/>
  <c r="P68" i="2"/>
  <c r="Q80" i="2"/>
  <c r="Q68" i="2"/>
  <c r="Q60" i="2"/>
  <c r="P52" i="2"/>
  <c r="R52" i="2" s="1"/>
  <c r="P56" i="2"/>
  <c r="R56" i="2" s="1"/>
  <c r="Q41" i="2"/>
  <c r="Q35" i="2"/>
  <c r="Q28" i="2"/>
  <c r="P24" i="2"/>
  <c r="R24" i="2" s="1"/>
  <c r="P28" i="2"/>
  <c r="R28" i="2" s="1"/>
  <c r="P30" i="2"/>
  <c r="R30" i="2" s="1"/>
  <c r="P25" i="2"/>
  <c r="R25" i="2" s="1"/>
  <c r="P29" i="2"/>
  <c r="R29" i="2" s="1"/>
  <c r="Q29" i="2"/>
  <c r="Q13" i="2"/>
  <c r="P16" i="2"/>
  <c r="R16" i="2" s="1"/>
  <c r="P13" i="2"/>
  <c r="R13" i="2" s="1"/>
  <c r="F7" i="3" l="1"/>
  <c r="F17" i="3" s="1"/>
  <c r="I5" i="3"/>
  <c r="R68" i="2"/>
  <c r="J17" i="3"/>
  <c r="J40" i="3"/>
  <c r="I40" i="3"/>
  <c r="J7" i="3"/>
  <c r="P208" i="2"/>
  <c r="R208" i="2" s="1"/>
  <c r="B17" i="3"/>
  <c r="I17" i="3" s="1"/>
  <c r="I7" i="3"/>
  <c r="P57" i="2"/>
  <c r="R57" i="2" s="1"/>
  <c r="Q70" i="2"/>
  <c r="Q87" i="2" s="1"/>
  <c r="P70" i="2"/>
  <c r="R70" i="2" s="1"/>
  <c r="D289" i="2"/>
  <c r="G287" i="2"/>
  <c r="M287" i="2"/>
  <c r="O287" i="2"/>
  <c r="G248" i="2"/>
  <c r="O248" i="2"/>
  <c r="H248" i="2"/>
  <c r="G200" i="2"/>
  <c r="H200" i="2"/>
  <c r="G134" i="2"/>
  <c r="O134" i="2"/>
  <c r="I134" i="2"/>
  <c r="N134" i="2"/>
  <c r="H134" i="2"/>
  <c r="O94" i="2"/>
  <c r="I94" i="2"/>
  <c r="H94" i="2"/>
  <c r="G94" i="2"/>
  <c r="N94" i="2"/>
  <c r="M94" i="2"/>
  <c r="J94" i="2"/>
  <c r="H87" i="2"/>
  <c r="G65" i="2"/>
  <c r="O65" i="2"/>
  <c r="H65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K65" i="2"/>
  <c r="J46" i="2"/>
  <c r="I46" i="2"/>
  <c r="H46" i="2"/>
  <c r="G46" i="2"/>
  <c r="L46" i="2"/>
  <c r="A42" i="2"/>
  <c r="A43" i="2" s="1"/>
  <c r="N46" i="2"/>
  <c r="M46" i="2"/>
  <c r="O39" i="2"/>
  <c r="N39" i="2"/>
  <c r="H39" i="2"/>
  <c r="G39" i="2"/>
  <c r="A35" i="2"/>
  <c r="A36" i="2" s="1"/>
  <c r="A37" i="2" s="1"/>
  <c r="A38" i="2" s="1"/>
  <c r="M39" i="2"/>
  <c r="L39" i="2"/>
  <c r="K39" i="2"/>
  <c r="J39" i="2"/>
  <c r="O32" i="2"/>
  <c r="H32" i="2"/>
  <c r="G32" i="2"/>
  <c r="M32" i="2"/>
  <c r="A23" i="2"/>
  <c r="A24" i="2" s="1"/>
  <c r="A25" i="2" s="1"/>
  <c r="A26" i="2" s="1"/>
  <c r="A27" i="2" s="1"/>
  <c r="A28" i="2" s="1"/>
  <c r="A29" i="2" s="1"/>
  <c r="A30" i="2" s="1"/>
  <c r="A31" i="2" s="1"/>
  <c r="L32" i="2"/>
  <c r="K32" i="2"/>
  <c r="J32" i="2"/>
  <c r="M20" i="2"/>
  <c r="I20" i="2"/>
  <c r="H20" i="2"/>
  <c r="G20" i="2"/>
  <c r="L20" i="2"/>
  <c r="O20" i="2"/>
  <c r="A13" i="2"/>
  <c r="Q20" i="2"/>
  <c r="N20" i="2"/>
  <c r="K20" i="2"/>
  <c r="K7" i="3" l="1"/>
  <c r="P87" i="2"/>
  <c r="R87" i="2"/>
  <c r="A61" i="2"/>
  <c r="A62" i="2" s="1"/>
  <c r="A63" i="2" s="1"/>
  <c r="A64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K17" i="3"/>
  <c r="P20" i="2"/>
  <c r="R20" i="2"/>
  <c r="I65" i="2"/>
  <c r="O46" i="2"/>
  <c r="Q65" i="2"/>
  <c r="L94" i="2"/>
  <c r="K134" i="2"/>
  <c r="N32" i="2"/>
  <c r="J65" i="2"/>
  <c r="L65" i="2"/>
  <c r="L134" i="2"/>
  <c r="L248" i="2"/>
  <c r="A14" i="2"/>
  <c r="A15" i="2" s="1"/>
  <c r="A16" i="2" s="1"/>
  <c r="A17" i="2" s="1"/>
  <c r="A18" i="2" s="1"/>
  <c r="A19" i="2" s="1"/>
  <c r="I32" i="2"/>
  <c r="N200" i="2"/>
  <c r="Q39" i="2"/>
  <c r="I39" i="2"/>
  <c r="P65" i="2"/>
  <c r="J20" i="2"/>
  <c r="Q32" i="2"/>
  <c r="K46" i="2"/>
  <c r="M65" i="2"/>
  <c r="N65" i="2"/>
  <c r="K200" i="2"/>
  <c r="R65" i="2"/>
  <c r="K94" i="2"/>
  <c r="M134" i="2"/>
  <c r="J200" i="2"/>
  <c r="G288" i="2"/>
  <c r="O200" i="2"/>
  <c r="J248" i="2"/>
  <c r="H287" i="2"/>
  <c r="H288" i="2" s="1"/>
  <c r="J287" i="2"/>
  <c r="L200" i="2"/>
  <c r="K248" i="2"/>
  <c r="M200" i="2"/>
  <c r="Q248" i="2"/>
  <c r="K287" i="2"/>
  <c r="I248" i="2"/>
  <c r="L287" i="2"/>
  <c r="I287" i="2"/>
  <c r="J134" i="2"/>
  <c r="I200" i="2"/>
  <c r="N248" i="2"/>
  <c r="R248" i="2"/>
  <c r="Q287" i="2"/>
  <c r="M248" i="2"/>
  <c r="N287" i="2"/>
  <c r="O288" i="2" l="1"/>
  <c r="A81" i="2"/>
  <c r="A82" i="2" s="1"/>
  <c r="A83" i="2" s="1"/>
  <c r="A84" i="2" s="1"/>
  <c r="A85" i="2" s="1"/>
  <c r="A86" i="2" s="1"/>
  <c r="A89" i="2" s="1"/>
  <c r="A90" i="2" s="1"/>
  <c r="A91" i="2" s="1"/>
  <c r="A92" i="2" s="1"/>
  <c r="A93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8" i="2" s="1"/>
  <c r="A129" i="2" s="1"/>
  <c r="A130" i="2" s="1"/>
  <c r="A131" i="2" s="1"/>
  <c r="A133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8" i="2" s="1"/>
  <c r="A159" i="2" s="1"/>
  <c r="A160" i="2" s="1"/>
  <c r="A161" i="2" s="1"/>
  <c r="A162" i="2" s="1"/>
  <c r="A163" i="2" s="1"/>
  <c r="A164" i="2" s="1"/>
  <c r="M288" i="2"/>
  <c r="N288" i="2"/>
  <c r="Q200" i="2"/>
  <c r="P248" i="2"/>
  <c r="R200" i="2"/>
  <c r="P200" i="2"/>
  <c r="J288" i="2"/>
  <c r="Q94" i="2"/>
  <c r="P46" i="2"/>
  <c r="R46" i="2"/>
  <c r="P287" i="2"/>
  <c r="I288" i="2"/>
  <c r="R287" i="2"/>
  <c r="K288" i="2"/>
  <c r="R134" i="2"/>
  <c r="R39" i="2"/>
  <c r="P39" i="2"/>
  <c r="Q134" i="2"/>
  <c r="R32" i="2"/>
  <c r="P32" i="2"/>
  <c r="L288" i="2"/>
  <c r="P134" i="2"/>
  <c r="Q46" i="2"/>
  <c r="R94" i="2"/>
  <c r="P94" i="2"/>
  <c r="A165" i="2" l="1"/>
  <c r="A166" i="2" s="1"/>
  <c r="Q288" i="2"/>
  <c r="R288" i="2"/>
  <c r="P288" i="2"/>
  <c r="A167" i="2" l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l="1"/>
  <c r="A239" i="2" l="1"/>
  <c r="A240" i="2" s="1"/>
  <c r="A241" i="2" s="1"/>
  <c r="A242" i="2" s="1"/>
  <c r="A243" i="2" s="1"/>
  <c r="A244" i="2" s="1"/>
  <c r="A245" i="2" s="1"/>
  <c r="A246" i="2" s="1"/>
  <c r="A247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l="1"/>
  <c r="A278" i="2" s="1"/>
  <c r="A279" i="2" s="1"/>
  <c r="A280" i="2" s="1"/>
  <c r="A281" i="2" s="1"/>
  <c r="A282" i="2" l="1"/>
  <c r="A283" i="2" s="1"/>
  <c r="A284" i="2" s="1"/>
  <c r="A285" i="2" s="1"/>
  <c r="A290" i="2"/>
</calcChain>
</file>

<file path=xl/sharedStrings.xml><?xml version="1.0" encoding="utf-8"?>
<sst xmlns="http://schemas.openxmlformats.org/spreadsheetml/2006/main" count="1354" uniqueCount="443">
  <si>
    <t xml:space="preserve">Tesorería de la Seguridad Social </t>
  </si>
  <si>
    <t xml:space="preserve">Reg. No. </t>
  </si>
  <si>
    <t>Nombre</t>
  </si>
  <si>
    <t>Sexo</t>
  </si>
  <si>
    <t>Departamento</t>
  </si>
  <si>
    <t xml:space="preserve">Función </t>
  </si>
  <si>
    <t>Estatus</t>
  </si>
  <si>
    <t>Sueldo Bruto (RD$)</t>
  </si>
  <si>
    <t>Regalia 
Pascual
(RD$)</t>
  </si>
  <si>
    <t>IS/R              (Ley 11-92)     (1*)</t>
  </si>
  <si>
    <t>Seguridad Social (LEY 87-01)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</si>
  <si>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</si>
  <si>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</si>
  <si>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</si>
  <si>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</si>
  <si>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</si>
  <si>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</si>
  <si>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</si>
  <si>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</si>
  <si>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</si>
  <si>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</si>
  <si>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</si>
  <si>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</si>
  <si>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                                                                        </t>
  </si>
  <si>
    <t>DIRECCION DE RECURSOS HUMANOS</t>
  </si>
  <si>
    <t>SUB-TOTAL</t>
  </si>
  <si>
    <t>DIRECCION DE PLANIFICACION Y DESARROLLO</t>
  </si>
  <si>
    <t>DEPARTAMENTO DE CONTROL Y ANALISIS DE LAS OPERACIONES</t>
  </si>
  <si>
    <t>DIRECCION FINANCIERA</t>
  </si>
  <si>
    <t>DIRECCION JURIDICA</t>
  </si>
  <si>
    <t xml:space="preserve">DEPARTAMENTO DE COMUNICACIONES </t>
  </si>
  <si>
    <t>DIRECCION ADMINISTRATIVA</t>
  </si>
  <si>
    <t>DIRECCION DE SERVICIOS</t>
  </si>
  <si>
    <t>DIRECCION DE FISCALIZACION EXTERNA</t>
  </si>
  <si>
    <t>DIRECCION DE TECNOLOGIAS DE LA INFORMACION Y COMUNICACION</t>
  </si>
  <si>
    <t>TOTAL GENERAL</t>
  </si>
  <si>
    <t xml:space="preserve">                Preparado Por:                                                      Aprobado por:                                                  Aprobado por:</t>
  </si>
  <si>
    <t>Observaciones:</t>
  </si>
  <si>
    <t xml:space="preserve"> </t>
  </si>
  <si>
    <t xml:space="preserve">   (1*) Deducción directa en declaración ISR empleados del SUIRPLUS. Rentas hasta RD$416,220.00 estan exentas.</t>
  </si>
  <si>
    <t xml:space="preserve">         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</si>
  <si>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</si>
  <si>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</si>
  <si>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Nómina de Sueldos Empleados Fijos-Santo Domingo  </t>
  </si>
  <si>
    <t xml:space="preserve"> Jose Israel Del Orbe </t>
  </si>
  <si>
    <t xml:space="preserve">           Pilar Peña                                                            </t>
  </si>
  <si>
    <t xml:space="preserve">    Directora de Recursos Humanos                                     Director de Finanzas                           </t>
  </si>
  <si>
    <t xml:space="preserve">   (4*) Deducción directa declaración TSS del SUIRPLUS por registro de dependientes adicionales al SDSS. RD$1,715.46 por cada dependiente adicional registrado.</t>
  </si>
  <si>
    <t>HENRY SAHDALA DUMIT</t>
  </si>
  <si>
    <t>Masculino</t>
  </si>
  <si>
    <t>GERENCIA</t>
  </si>
  <si>
    <t>TESORERO</t>
  </si>
  <si>
    <t>FIJO</t>
  </si>
  <si>
    <t>YVONNE RAMONA NUÑEZ GARCIA</t>
  </si>
  <si>
    <t>Femenino</t>
  </si>
  <si>
    <t>ENCARGADO (A) DEPARTAMENTO DE FISCALIZACIÓN INTERNA</t>
  </si>
  <si>
    <t>Carrera Administrativa</t>
  </si>
  <si>
    <t>JENNIFER GOMEZ LINARES</t>
  </si>
  <si>
    <t>ENCARGADA DEPTO. DE ACCESO A LA INFORMACION PUBLICA</t>
  </si>
  <si>
    <t>MARIA DEL CARMEN CABRAL CABRERA</t>
  </si>
  <si>
    <t>ASESOR (A) DE CUMPLIMIENTO DE NORMAS</t>
  </si>
  <si>
    <t>De Confianza</t>
  </si>
  <si>
    <t>MARIA ISABEL ALTAGRACIA MARION LANDAIS DE CASTRO</t>
  </si>
  <si>
    <t>SECRETARIA EJECUTIVA</t>
  </si>
  <si>
    <t>JUANA NATIVIDAD QUEZADA ROSARIO</t>
  </si>
  <si>
    <t>ANA SILVIA ABREU MONEGRO</t>
  </si>
  <si>
    <t>FISCALIZADOR (A) INTERNO</t>
  </si>
  <si>
    <t>RAMONA ESPINAL SOLIS</t>
  </si>
  <si>
    <t>AUXILIAR DE ACCESO A LA INFORMACION</t>
  </si>
  <si>
    <t>Estatuto Simplificado</t>
  </si>
  <si>
    <t>MARIA DEL PILAR PENA GARCIA</t>
  </si>
  <si>
    <t>DIRECTOR (A) RECURSOS HUMANOS</t>
  </si>
  <si>
    <t>LETICIA CAROLINA PICCIRILLO STERLING</t>
  </si>
  <si>
    <t>ENCARGADO (A) DEPARTAMENTO DE ORGANIZACIÓN DE TRABAJO Y COMPENSACIÓN.</t>
  </si>
  <si>
    <t>WILMA NAVIL RODRIGUEZ MENA</t>
  </si>
  <si>
    <t>ENCARGADO(A)  DEPTO. DE EVALUACION DE DESEMPEÑO Y CAPACITACION</t>
  </si>
  <si>
    <t>ANA LIDIA PEREZ FRANCO</t>
  </si>
  <si>
    <t>TECNICO DE RECURSOS HUMANOS</t>
  </si>
  <si>
    <t>ROSANNA MARIA MATOS CRISOSTOMO</t>
  </si>
  <si>
    <t>ANALISTA DE RECURSOS HUMANOS</t>
  </si>
  <si>
    <t>SULSIRIS DE PAULA BURET</t>
  </si>
  <si>
    <t>ANALISTA DE REGISTRO, CONTROL Y NÓMINAS</t>
  </si>
  <si>
    <t>KAREN JOSE CARRASCO</t>
  </si>
  <si>
    <t>ANALISTA DE RECLUTAMIENTO Y SELECCIÓN</t>
  </si>
  <si>
    <t>SCHERYL ALCÁNTARA MARTÍNEZ</t>
  </si>
  <si>
    <t>MASSIEL BRITO CACERES</t>
  </si>
  <si>
    <t>TECNICO DE RECURSOS HUMANOS (INTERINO)</t>
  </si>
  <si>
    <t>CLERIDA BEATA CASADO ARIAS</t>
  </si>
  <si>
    <t>AUXILIAR ADMINISTRATIVO</t>
  </si>
  <si>
    <t>LAURA PATRICIA HERNANDEZ CABRERA</t>
  </si>
  <si>
    <t>DIRECTOR (A) DE PLANIFICACION Y DESARROLLO</t>
  </si>
  <si>
    <t>OSCAR ALBERTO SANTANA MATOS</t>
  </si>
  <si>
    <t>ENC. DEPTO. FORM., MOMITOREO Y EVAL. DE PLANES, PROG. Y PROYECTOS (INTERINO)</t>
  </si>
  <si>
    <t>JOHANNY MERCEDES SALCEDO DE LOS SANTOS</t>
  </si>
  <si>
    <t>ANALISTA DE PLANIFICACION</t>
  </si>
  <si>
    <t>MARGARITA FELIZ FELIZ</t>
  </si>
  <si>
    <t>ENC. DEPTO. DE DESARROLLO INSTITUCIONAL Y CALIDAD EN LA GESTIÓN</t>
  </si>
  <si>
    <t>GLENNYS ROSA MELO MATOS</t>
  </si>
  <si>
    <t>JAZMIN UCETA PEREZ</t>
  </si>
  <si>
    <t>ENCARGADO (A) DEPARTAMENTO DE CONTROL Y ANALISIS DE LAS OPERACIONES</t>
  </si>
  <si>
    <t>BERQUIS ARELIS GUZMAN GUZMAN</t>
  </si>
  <si>
    <t>ANALISTA DE CONTROL Y OPERACIONES</t>
  </si>
  <si>
    <t>PAOLA IBET VENTURA PEÑA</t>
  </si>
  <si>
    <t>EUCLIDES DE OLEO OGANDO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</si>
  <si>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</si>
  <si>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</si>
  <si>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</si>
  <si>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</si>
  <si>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</si>
  <si>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</si>
  <si>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CLAUDIA MOTA JIMENEZ</t>
  </si>
  <si>
    <t>ENC. DEPARTAMENTO CONTABILIDAD DEL SUIR</t>
  </si>
  <si>
    <t>BIOSAITY LORENZO GUZMAN</t>
  </si>
  <si>
    <t>ENC. SECCIÓN DE REGISTROS OPERACIONES GUB. Y PLANES ESPECIALES (INTERINO)</t>
  </si>
  <si>
    <t>ELIZABETH RODRIGUEZ GOMEZ</t>
  </si>
  <si>
    <t>ENC. SECCIÓN DE ACTIVOS FIJOS (INTERINO)</t>
  </si>
  <si>
    <t>MARICELA ARAUJO MORA</t>
  </si>
  <si>
    <t>ENC. SECCIÓN DE ANALISIS FINANCIEROS DEL SDSS (INTERINO)</t>
  </si>
  <si>
    <t>KENIA MARTINEZ BEREGUETE</t>
  </si>
  <si>
    <t>CONTADOR (A)</t>
  </si>
  <si>
    <t>ANGELA DOLORES SANTANA GONZALEZ</t>
  </si>
  <si>
    <t>JORGE RAFAEL KOURIE DICKSON</t>
  </si>
  <si>
    <t>ENC. DIVISIÓN DE INVERSIONES (INTERINO)</t>
  </si>
  <si>
    <t>WANDA CAROLINA PEREZ MEJIA</t>
  </si>
  <si>
    <t>ENC. DEPARTAMENTO DE RECAUDOS, PAGOS E INVERSIONES (INTERINO)</t>
  </si>
  <si>
    <t>PATRICIA ALESANDRA PARRAS VICENTE</t>
  </si>
  <si>
    <t>ANALISTA DE CONCILIACION BANCARIA</t>
  </si>
  <si>
    <t>JOHANNI PANIAGUA DE LA CRUZ</t>
  </si>
  <si>
    <t>ESKARLINA CHALAS SOLANO</t>
  </si>
  <si>
    <t>KARINA VALDEZ UBRI</t>
  </si>
  <si>
    <t xml:space="preserve">ANGEL DAVID ROSARIO CARELA </t>
  </si>
  <si>
    <t>RAQUEL ARACELIS GRANVILLE SOLANO</t>
  </si>
  <si>
    <t>ENCARGADA DIV. DE COBROS</t>
  </si>
  <si>
    <t>EMERSON YSRAEL CALCAÑO CASTILLO</t>
  </si>
  <si>
    <t>ENC. DEPTO. DE LITIGACIÓN</t>
  </si>
  <si>
    <t>ARLIN YAJAIRA MERCEDES VILLA</t>
  </si>
  <si>
    <t>ENC. DEPARTAMENTO ELABORACIÓN DOCUMENTOS LEGALES (INTERINO)</t>
  </si>
  <si>
    <t>LUCILA FERMIN DE LA CRUZ</t>
  </si>
  <si>
    <t xml:space="preserve">ABOGADO (A) </t>
  </si>
  <si>
    <t>NELSON MAYOBANEX SOLER MENDEZ</t>
  </si>
  <si>
    <t>Abogado (a)</t>
  </si>
  <si>
    <t>ISABEL RAMIREZ MARTE</t>
  </si>
  <si>
    <t>AMERICA QUISQUEYA SANTANA BAUTISTA</t>
  </si>
  <si>
    <t>PARALEGAL</t>
  </si>
  <si>
    <t>KATHERINNE GUANTE SISA</t>
  </si>
  <si>
    <t>GEISA LIDIA CASTRO ENCARNACION</t>
  </si>
  <si>
    <t xml:space="preserve">GESTOR DE COBROS </t>
  </si>
  <si>
    <t>DARLENY VASQUEZ ROJAS</t>
  </si>
  <si>
    <t>ANALISTA LEGAL (INTERINO)</t>
  </si>
  <si>
    <t>OSCAR ARIEL ABREU GROSS</t>
  </si>
  <si>
    <t>LEONELY SANCHEZ CACERES</t>
  </si>
  <si>
    <t>EBELIN ELIZABETH VIZCAINO SANCHEZ</t>
  </si>
  <si>
    <t>BRAYAN ONEIL ADAMES PEREZ</t>
  </si>
  <si>
    <t>NEFER ALYSSA IVETTE PAULINO COBLES</t>
  </si>
  <si>
    <t>MILAGROS MARTINA GOMEZ CADENA</t>
  </si>
  <si>
    <t>MARIA TERESA DE LOS SANTOS SENA</t>
  </si>
  <si>
    <t>DEPARTAMENTO DE COMUNICACIONES</t>
  </si>
  <si>
    <t>ENC. DEPTO. DE COMUNICACIONES</t>
  </si>
  <si>
    <t xml:space="preserve">Carrera Administrativa </t>
  </si>
  <si>
    <t>ANA MIGUELINA MEJIA</t>
  </si>
  <si>
    <t>KATIUSKA MARIA DIAZ SENCION</t>
  </si>
  <si>
    <t>ELIAN GENAO PEREZ</t>
  </si>
  <si>
    <t>GESTOR DE REDES SOCIALES</t>
  </si>
  <si>
    <t>ANA ALEJANDRA VARGAS CASTILLO</t>
  </si>
  <si>
    <t>DISEÑADOR (A) GRAFICO</t>
  </si>
  <si>
    <t>MARINA INES FIALLO CABRAL</t>
  </si>
  <si>
    <t>DIRECTORA ADMINISTRATIVA</t>
  </si>
  <si>
    <t>ROSA ELIZABETH NUÑEZ FERNANDEZ</t>
  </si>
  <si>
    <t>ENCARGADO (A) DEP. COMPRAS Y CONTRATACIONES</t>
  </si>
  <si>
    <t>MIRIAM JULENNY RUIZ DE LA ROSA</t>
  </si>
  <si>
    <t>ENCARGADO (A) DEP. SERVICIOS GENERALES</t>
  </si>
  <si>
    <t>LEISSA MARGARITA VARGAS ROSARIO</t>
  </si>
  <si>
    <t>ENCARGADO DIVISION DE GESTION DOCUMENTAL</t>
  </si>
  <si>
    <t>EDUARDO JOSE PIMENTEL PEÑA</t>
  </si>
  <si>
    <t>ENCARGADO SECCION ALMACEN Y SUMINISTRO</t>
  </si>
  <si>
    <t>ISIDRO MARTE GUZMAN</t>
  </si>
  <si>
    <t>ENCARGADO SECCION MANTENIMIENTO Y MAYORDOMIA</t>
  </si>
  <si>
    <t>ARGENIS ERNESTO GENAO GUZMAN</t>
  </si>
  <si>
    <t>SUPERVISOR (A)  DE DIGITALIZACION</t>
  </si>
  <si>
    <t>JERSON TEJADA RODRIGUEZ</t>
  </si>
  <si>
    <t>AYUDANTE DE MANTENIMIENTO</t>
  </si>
  <si>
    <t>EVELYN GUADALUPE PEREZ</t>
  </si>
  <si>
    <t>ENC. SECCIÓN DE CORRESPONDIENCIA (INTERINO)</t>
  </si>
  <si>
    <t>ISAIRA SOTO SANCHEZ</t>
  </si>
  <si>
    <t>ANALISTA DE COMPRAS Y CONTRATACIONES (INTERINO)</t>
  </si>
  <si>
    <t>LISMARY MABEL FERNANDEZ MARTINEZ</t>
  </si>
  <si>
    <t xml:space="preserve">AUXILIAR ADMINISTRATIVO </t>
  </si>
  <si>
    <t>ARMANDO ANTONIO REYES POLANCO</t>
  </si>
  <si>
    <t>MENSAJERO EXTERNO</t>
  </si>
  <si>
    <t>JUAN PABLO AGUAS VIVAS</t>
  </si>
  <si>
    <t xml:space="preserve">MENSAJERO INTERNO </t>
  </si>
  <si>
    <t>CARLOS AGUERO MORALES</t>
  </si>
  <si>
    <t>CHOFER I</t>
  </si>
  <si>
    <t>JOAN GABRIEL MARTINEZ MARTE</t>
  </si>
  <si>
    <t>MIGUEL ANGEL DORVILLE ROJA</t>
  </si>
  <si>
    <t xml:space="preserve"> MIGUEL ANGEL DE LA CRUZ SOSA </t>
  </si>
  <si>
    <t>Dirección Administrativa</t>
  </si>
  <si>
    <t>DIGITALIZADOR</t>
  </si>
  <si>
    <t xml:space="preserve"> JULISSA PACHECO SANTANA </t>
  </si>
  <si>
    <t>JONATHAN MIGUEL BENITEZ PEGUERO</t>
  </si>
  <si>
    <t>EDDY MONTERO FLORES</t>
  </si>
  <si>
    <t>TECNICO EN REFRIGERACIÓN</t>
  </si>
  <si>
    <t>PAMELA GUERRERO MIRANDA</t>
  </si>
  <si>
    <t>CRISTOPHER ENCARNACION MONTERO</t>
  </si>
  <si>
    <t>MARINO EZEQUIEL ROSARIO FLORENTINO</t>
  </si>
  <si>
    <t>NALDA YALINA LIZARDO ZORRILLA</t>
  </si>
  <si>
    <t>ASESOR (A)</t>
  </si>
  <si>
    <t>YANEIRY ANDREA BAEZ BONIFACIO</t>
  </si>
  <si>
    <t>AUXILIAR ADMINISTRATIVO (A)</t>
  </si>
  <si>
    <t>ANTONIO MORENO MORENO</t>
  </si>
  <si>
    <t>SAHONY ANYELINE SANTANA OSORIA</t>
  </si>
  <si>
    <t>RECEPCIONISTA</t>
  </si>
  <si>
    <t>ALEX HAROLL DISHMEY PEREZ</t>
  </si>
  <si>
    <t>ANGELO FAMILIA SANCHEZ</t>
  </si>
  <si>
    <t>YISEL MARIA SUERO DE JESUS</t>
  </si>
  <si>
    <t>NANCY MELODY IMBERT MARTINEZ</t>
  </si>
  <si>
    <t>ANALISTA DE COMPRAS Y CONTRATACIONES</t>
  </si>
  <si>
    <t>JOCHY ALBERTO PADILLA MENDEZ</t>
  </si>
  <si>
    <t>MICHAEL JAVIER DE LA ROSA GARCIA</t>
  </si>
  <si>
    <t>WANDERSSON JOSE BATISTA MARTE</t>
  </si>
  <si>
    <t>JOHAN ENRIQUE SANDOVAL</t>
  </si>
  <si>
    <t>LEONARDO MORILLO GOMEZ</t>
  </si>
  <si>
    <t>CARLOS JAVIER RODRIGUEZ MARTINEZ</t>
  </si>
  <si>
    <t>SAHADIA ERCILIA CRUZ ABREU</t>
  </si>
  <si>
    <t>DIRECTOR (A) DE SERVICIOS</t>
  </si>
  <si>
    <t>YOLANDA E DEL C DE JS BEJARAN CRUZ</t>
  </si>
  <si>
    <t>ENCARGADO (A) DIVISIÓN DE SERVICIOS GUBERNAMENTALES</t>
  </si>
  <si>
    <t>ANA MILDRED SUARDY GONZALEZ</t>
  </si>
  <si>
    <t>SUPERVISOR (A) DE SERVICIOS AL USUARIO</t>
  </si>
  <si>
    <t>MAYRA ALTAGRACIA NUÑEZ DIAZ</t>
  </si>
  <si>
    <t>VICTORIA ALICIA LUGO DE SANTANA</t>
  </si>
  <si>
    <t>SUPERVISOR (A) CENTRO DE ASISTENCIA AL USUARIO</t>
  </si>
  <si>
    <t>RINA HUBER REYES</t>
  </si>
  <si>
    <t>SUPERVISOR DE CUENTAS GUBERNAMENTALES (INTERINO)</t>
  </si>
  <si>
    <t>LILLIAM ALTAGRACIA PANIAGUA ESPIRITU</t>
  </si>
  <si>
    <t>ANALISTA DE TRAMITES Y GESTION DE SERVICIOS</t>
  </si>
  <si>
    <t>CARLA YARITZA DE LA ROSA VARGAS</t>
  </si>
  <si>
    <t>ANALISTA CUENTAS GUBERNAMENTALES</t>
  </si>
  <si>
    <t>LORIANNY ESTEFANI PLASENCIA SUERO</t>
  </si>
  <si>
    <t>LUCIA YUDELKA CANDELARIO DURAN</t>
  </si>
  <si>
    <t>MARCIA MARIA MEJIA ARACENA</t>
  </si>
  <si>
    <t>OPERADOR CENTRO DE ASISTENCIA AL USUARIO</t>
  </si>
  <si>
    <t>MIRLA ANABELL CORDERO GONZALEZ</t>
  </si>
  <si>
    <t xml:space="preserve">GESTOR DE TRAMITES Y SERVICIOS </t>
  </si>
  <si>
    <t>DHARIANA ELIZABETH ALECON QUEZADA</t>
  </si>
  <si>
    <t>AUXILIAR DE TRAMITES Y GESTION DE SERVICIOS</t>
  </si>
  <si>
    <t>NIRSA JOSELA SENA TRINIDAD</t>
  </si>
  <si>
    <t>AUXILIAR DE SERVICIOS GUBERNAMENTALES</t>
  </si>
  <si>
    <t>MAYELIN DESIRE CASTILLO CARO</t>
  </si>
  <si>
    <t>RICHARD ALFREDO LION TEJADA</t>
  </si>
  <si>
    <t>MARELINE GISSEL RAMÍREZ TEJERA</t>
  </si>
  <si>
    <t>EUNICE ELIZABETH SANTOS RODRIGUEZ</t>
  </si>
  <si>
    <t>JENNIFER LUISANNA ORTEGA SANCHEZ</t>
  </si>
  <si>
    <t>HECTOR ANDRES ORTIZ CONTRERAS</t>
  </si>
  <si>
    <t>ENMANUEL MANZUETA CALCAÑO</t>
  </si>
  <si>
    <t>AUXIILIAR DE TRÁMITES Y GESTIÓN DE SERVICIOS</t>
  </si>
  <si>
    <t>GISSELL JAZMIN MARTINEZ PANTALEON</t>
  </si>
  <si>
    <t>ANALISTA DE CAPACITACIÓN EXTERNA (INTERINO)</t>
  </si>
  <si>
    <t>KEYLA NYNOSKA JIMENEZ RAMIREZ</t>
  </si>
  <si>
    <t>YESEBEL CORDERO HENRIQUEZ</t>
  </si>
  <si>
    <t>DORALINA GONZALEZ EMILIANO</t>
  </si>
  <si>
    <t>OPERADOR (A) CENTRO DE ASISTENCIA AL USUARIO</t>
  </si>
  <si>
    <t>SAMUEL REINOSO ARIAS</t>
  </si>
  <si>
    <t>ENDRINA YELIXA FELIZ HERRERA</t>
  </si>
  <si>
    <t>ANALISTA DE SISTEMA DE SOFTWARE</t>
  </si>
  <si>
    <t>MAYRENI ALEXANDRA MENDEZ RODRIGUEZ</t>
  </si>
  <si>
    <t>LUZ DEL CARMEN MEJIA</t>
  </si>
  <si>
    <t>ANEURY CUESTA PIÑA</t>
  </si>
  <si>
    <t>MELISSA MARIA PEÑA DE LA CRUZ</t>
  </si>
  <si>
    <t>AUXILIAR EVALUACION Y VALIDACION</t>
  </si>
  <si>
    <t>ALTAGRACIA ROSANNY BONIFACIO DURAN</t>
  </si>
  <si>
    <t xml:space="preserve">AUXILIAR DE SERVICIOS GUBERNAMENTALES </t>
  </si>
  <si>
    <t>ALEXANDRA MARIA ARIAS SUAREZ</t>
  </si>
  <si>
    <t>YAMEL LEONOR PANIAGUA GRULLON</t>
  </si>
  <si>
    <t>COORDINADORA DE SERVICIOS</t>
  </si>
  <si>
    <t>ALBA MARIEL DE LEON RAMIREZ</t>
  </si>
  <si>
    <t>ANALISTA DE CUENTAS GUBERNAMENTALES (INTERINO)</t>
  </si>
  <si>
    <t>LORENDY ROMERO JIMENEZ</t>
  </si>
  <si>
    <t>DIANA CHRISMELY MATIAS JAQUEZ</t>
  </si>
  <si>
    <t>ADA YASMEIDY BURGOS SANTOS</t>
  </si>
  <si>
    <t>CARLOS ELIACIM REYES MATOS</t>
  </si>
  <si>
    <t>DANIULKA ALEXANDRA MEJIA CONTRERAS</t>
  </si>
  <si>
    <t>RICHARDT BERIHUETE BELLO</t>
  </si>
  <si>
    <t>JHONNY JESUS REYES</t>
  </si>
  <si>
    <t>BRITANNY ODETTE MARTE BRAVO</t>
  </si>
  <si>
    <t>DAVID PAULINO</t>
  </si>
  <si>
    <t>FRANCISCO JAVIER CASTRO LORA</t>
  </si>
  <si>
    <t>JOHANNA MASSIEL RIVAS PAULINO</t>
  </si>
  <si>
    <t>MONITOR DE SERVICIOS</t>
  </si>
  <si>
    <t>YUJEIDI VANESSA PEREZ ZABALA</t>
  </si>
  <si>
    <t>DANNERY MARTINEZ MERCEDES</t>
  </si>
  <si>
    <t>STEPHANIE MERCEDES DIAZ NOVAS</t>
  </si>
  <si>
    <t>LISBETH MEJIA DEL ROSARIO</t>
  </si>
  <si>
    <t>SOFIA ADALY RAMIREZ PEREZ</t>
  </si>
  <si>
    <t>ARIANNI MORENO BELTRE</t>
  </si>
  <si>
    <t>SAUL ARISMENDI PEREZ JIMENEZ</t>
  </si>
  <si>
    <t>JUAN RAMON PEREZ OSORIA</t>
  </si>
  <si>
    <t>CAMILA SANTIAGO SANCHEZ</t>
  </si>
  <si>
    <t>MABEL MILEDY GARCIA BELTRE</t>
  </si>
  <si>
    <t>ANDRY MARIA GOMEZ SOLIS</t>
  </si>
  <si>
    <t>IVET DARIANY MARQUEZ ALIES</t>
  </si>
  <si>
    <t>IVAN EDUARDO ROJAS HENRIQUEZ</t>
  </si>
  <si>
    <t>ALEXANDER MANUEL PEÑA JIMENEZ</t>
  </si>
  <si>
    <t>ANGEL LEONARDO GELABERT DE JESUS</t>
  </si>
  <si>
    <t>BICRI YULIANNY RODRIGUEZ FELIPE</t>
  </si>
  <si>
    <t>DANIELA OVIEDO BARIAS</t>
  </si>
  <si>
    <t>JULIA CRISTIANA ALBERTY CREALES</t>
  </si>
  <si>
    <t>DIRECTOR (A) FISCALIZACIÓN EXTERNA</t>
  </si>
  <si>
    <t>JULIO ANTONIO FELIZ RAMIREZ</t>
  </si>
  <si>
    <t>SUPERVISOR (A) DE FISCALIZACION EMPLEADORES Y ARS</t>
  </si>
  <si>
    <t>ROBERTO MANUEL RODRIGUEZ CASTILLO</t>
  </si>
  <si>
    <t>ENCARGADO(A) SECCION DE PLANES Y DOCUMENTACION DE FISCALIZACION</t>
  </si>
  <si>
    <t>ARSENILIA BAUTISTA ALCANTARA</t>
  </si>
  <si>
    <t>FELIX ANTONIO GUZMAN RODRIGUEZ</t>
  </si>
  <si>
    <t>DIOGENES ANTONIO QUI ONES AMPARO</t>
  </si>
  <si>
    <t>ENC. DEPTO. DE CUMPLIMIENTO DE EMPLEADORES (INTERINO)</t>
  </si>
  <si>
    <t>LEIDY FRANK SANCHEZ OVIEDO</t>
  </si>
  <si>
    <t>ENC. DIVISIÓN DE ANALISIS Y MONITOREO DE DATOS (INTERINO</t>
  </si>
  <si>
    <t>INGRID MIOSOTTIS ROSARIO RIVERA</t>
  </si>
  <si>
    <t>SUPERVISOR FISCALIZACION EXTERNA TIC</t>
  </si>
  <si>
    <t>YADIRA AMARILIS ABREU UREÑA</t>
  </si>
  <si>
    <t>SUPERVISOR DE FISCALIZACION EXTERNA (INTERINO)</t>
  </si>
  <si>
    <t>JUAN CARLOS BISONO RAMOS</t>
  </si>
  <si>
    <t>KENIA ALTAGRACIA DIAZ ALMONTE</t>
  </si>
  <si>
    <t>VANESSA AIMEE PEÑA MEJIA</t>
  </si>
  <si>
    <t>FISCALIZADOR DE SEGURIDAD SOCIAL</t>
  </si>
  <si>
    <t>FLORY BARBARA GONZALEZ HERNANDEZ</t>
  </si>
  <si>
    <t>SUGEL MERCEDES ROQUE TAPIA</t>
  </si>
  <si>
    <t>RAFAEL ANTONIO MARTINEZ ABAD</t>
  </si>
  <si>
    <t>ELSA CAROLINA SEGURA MANCEBO</t>
  </si>
  <si>
    <t>SUPERVISOR FISCALIZACION EXTERNA TIC (INTERINO)</t>
  </si>
  <si>
    <t>YANET MAGDALENA MONTERO GUERRERO</t>
  </si>
  <si>
    <t>ROSSY JACQUELINE CASTILLO LOPEZ</t>
  </si>
  <si>
    <t>FISCALIZADOR DE SEGURIDAD SOCIAL (INTERINO)</t>
  </si>
  <si>
    <t>JOSUE PERALTA REYES</t>
  </si>
  <si>
    <t>TÉCNICO DE FISCALIZACIÓN EXTERNA</t>
  </si>
  <si>
    <t>CANDIDA CRISTINA BAEZ HENRIQUEZ</t>
  </si>
  <si>
    <t>MARIA DEL PILAR DE LOS SANTOS PEREZ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</si>
  <si>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</si>
  <si>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</si>
  <si>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</si>
  <si>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</si>
  <si>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</si>
  <si>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</si>
  <si>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</si>
  <si>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</si>
  <si>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</si>
  <si>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</si>
  <si>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</si>
  <si>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</si>
  <si>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</si>
  <si>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</si>
  <si>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</si>
  <si>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GUSTAVO EMILIO RAMIREZ VIDAL</t>
  </si>
  <si>
    <t>MADELINE AMAURELINA FELIZ ALCANTARA</t>
  </si>
  <si>
    <t>MAXIRIS MINOSCA TEJADA POZO</t>
  </si>
  <si>
    <t>PAULA ESTEFANY URIBE VALDEZ</t>
  </si>
  <si>
    <t>ANGEL LINARDO VALENZUELA SILVESTRE</t>
  </si>
  <si>
    <t>DELIZA VALDEZ DUARTE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</si>
  <si>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</si>
  <si>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</si>
  <si>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</si>
  <si>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</si>
  <si>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</si>
  <si>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ENC. DPTO. CALIDAD DE SOFTWAR</t>
  </si>
  <si>
    <t>DAVID LEONARDO PINEDA PEREZ</t>
  </si>
  <si>
    <t>ENC.DEPTO.DE DESARROLLO E IMPLEMENTACION DE SISTEMA</t>
  </si>
  <si>
    <t>RAMON ANTONIO PICHARDO CANELA</t>
  </si>
  <si>
    <t>ENC. DPTO. ADMINISTRACION SERVICIO TIC</t>
  </si>
  <si>
    <t>ADELAIDA ESTELA DE LA A BAUTISTA LARA</t>
  </si>
  <si>
    <t>ENCARGADO (A) DEPTO. ADMINISTRACIÓN DE PROYECTOS TIC</t>
  </si>
  <si>
    <t>CHARLIE LORENZO PEÑA SANTOS</t>
  </si>
  <si>
    <t>ENC. DIVISION ANALISIS DE SISTEMAS</t>
  </si>
  <si>
    <t>BILLY JOEL UREÑA RODRIGUEZ</t>
  </si>
  <si>
    <t>ENCARGADO (A) DIVISIÓN ADM. TELECOMUNICACIONES Y REDES</t>
  </si>
  <si>
    <t>VICTOR IVAN HENRIQUEZ MONTA O</t>
  </si>
  <si>
    <t>ENC. DIV. ADMINISTRACION DE SERVIDORES Y CONFIGURACION</t>
  </si>
  <si>
    <t>MARTINA HERNANDEZ DURAN</t>
  </si>
  <si>
    <t>ENC. DIV. ADMINISTRACION CONTINUIDAD TIC</t>
  </si>
  <si>
    <t>PEDRO PABLO VASQUEZ CABRERA</t>
  </si>
  <si>
    <t>ENC. DIVISION ADMINISTRACION DE INICIDENTES</t>
  </si>
  <si>
    <t>MARGARITA ESQUEA MARTINEZ</t>
  </si>
  <si>
    <t>ENC. DIV. SOPORTE TECNICO Y MESA DE AYUDA</t>
  </si>
  <si>
    <t xml:space="preserve">WANDER MORETA RIVAS </t>
  </si>
  <si>
    <t>ENCARGADO DE LA DIVISION DE ADMINISTRACION Y MONITOREO</t>
  </si>
  <si>
    <t>RAMON EMILIO FLAQUER SANTANA</t>
  </si>
  <si>
    <t>ASESOR</t>
  </si>
  <si>
    <t>PABLO ANDRES DE LA CRUZ</t>
  </si>
  <si>
    <t>ENC. DIVISIÓN DE BASES DE DATOS (INTERINO)</t>
  </si>
  <si>
    <t>JOAQUIN ALTAGRACIA NADAL DECENA</t>
  </si>
  <si>
    <t>WEB MASTER</t>
  </si>
  <si>
    <t>LUCAS NICOLAS MEJIA</t>
  </si>
  <si>
    <t>ANALISTA DE ASEGURAMIENTO DE LA CALIDAD TIC</t>
  </si>
  <si>
    <t>GRACIELA CASTRO TRINIDAD</t>
  </si>
  <si>
    <t>ENC. DIVISIÓN DE VERIFICACIÓN Y VALIDACIÓN DE SOFTWARE (INTERINO)</t>
  </si>
  <si>
    <t>KARLA MARIA DAVIS PEÑA</t>
  </si>
  <si>
    <t>ANALISTA DE INCIDENTES DE SISTEMAS</t>
  </si>
  <si>
    <t>VANESSA PEREZ DIONISIO</t>
  </si>
  <si>
    <t>JOSE LEONARDO POLANCO PACHECO</t>
  </si>
  <si>
    <t>FRANCISCO ANTONIO PEÑA PEÑA</t>
  </si>
  <si>
    <t>ANALISTA ASEGURAMIENTO DE LA CALIDAD TIC</t>
  </si>
  <si>
    <t>ABRAHAM MENDEZ BATISTA</t>
  </si>
  <si>
    <t>ADMINISTRADOR DE SERVIDORES Y CONFIGURACION</t>
  </si>
  <si>
    <t>JULIO CESAR PEREZ GARCIA</t>
  </si>
  <si>
    <t>ENC. DIVISIÓN DE INTELIGENCIA DE NEGOCIOS TIC (INTERINO)</t>
  </si>
  <si>
    <t>FAUSTO EROSMANARDO MONTERO ANGOMAS</t>
  </si>
  <si>
    <t>DESARROLLADOR DE SOFTWARE II</t>
  </si>
  <si>
    <t xml:space="preserve">DALIA DOLORES CARRERO PEÑA </t>
  </si>
  <si>
    <t>COORDINADOR (A) TECNICO</t>
  </si>
  <si>
    <t>JOSE ALBERTO LUNA PEÑA</t>
  </si>
  <si>
    <t>ASESOR DE CIBERSEGURIDAD</t>
  </si>
  <si>
    <t>Confianza</t>
  </si>
  <si>
    <t>MONITOR DE OPERACIONES DE SISTEMAS</t>
  </si>
  <si>
    <t xml:space="preserve">ESLEITER RIVERA FORTUNA </t>
  </si>
  <si>
    <t>ADMINISTRADOR DE REDES Y COMUNICACIONES (INTERINO)</t>
  </si>
  <si>
    <t>BRYAN NUÑEZ</t>
  </si>
  <si>
    <t>JEISSON ELIAS CABELO ROSARIO</t>
  </si>
  <si>
    <t>SOPORTE TECNICO INFORMATICO</t>
  </si>
  <si>
    <t>FELISANDER MELO PASCUAL</t>
  </si>
  <si>
    <t>ANALISTA DE CONTINUIDAD DE TIC (INTERINO)</t>
  </si>
  <si>
    <t>SORANYI DAMIAN RAMIREZ DE RODRIGUEZ</t>
  </si>
  <si>
    <t>ALBERTO ANTONIO CACERES PEÑA</t>
  </si>
  <si>
    <t>STARLYN JOSE MATEO ROSARIO</t>
  </si>
  <si>
    <t>LUZ ALTAGRACIA SOSA CUEVAS</t>
  </si>
  <si>
    <t>TEMPORERO</t>
  </si>
  <si>
    <t>AUXILIAR DE ALMACEN Y SUMINISTRO</t>
  </si>
  <si>
    <t>LILIANA JOAQUIN TEJEDA</t>
  </si>
  <si>
    <t>ANALISTA  DE RECAUDOS, PAGOS E INVERSIONES</t>
  </si>
  <si>
    <t>ADOLFA MIGUELINA PRESINAL ROSSIS</t>
  </si>
  <si>
    <t>GESTOR DE COBROS</t>
  </si>
  <si>
    <t>ARGELY ALAYLA POLANCO BONIFACIO</t>
  </si>
  <si>
    <t>AMELFY ANYELINA SANS DE JESUS</t>
  </si>
  <si>
    <t>GEIDY NATALIA DEL CARMEN</t>
  </si>
  <si>
    <t>GUADALUPE CORNELIO CLAUDE</t>
  </si>
  <si>
    <t>JULIO CESAR CABRERA PEREZ</t>
  </si>
  <si>
    <t>ARMANDO DANIEL MERCEDES CALCAÑO</t>
  </si>
  <si>
    <t>JORGE CAMPUSANO NUÑEZ</t>
  </si>
  <si>
    <t>WAYNER ANTONIO ROJAS HERNÁNDEZ</t>
  </si>
  <si>
    <t>ESMIRNA MUÑOZ MANZUETA</t>
  </si>
  <si>
    <t>NERMIS CESARINA ANDUJAR TRONCOSO</t>
  </si>
  <si>
    <t>DIRECTOR (A) JURIDICO</t>
  </si>
  <si>
    <t>SOPORTE TECNICO INFORMATICO (INTERINO)</t>
  </si>
  <si>
    <t>Correspondiente al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</si>
</sst>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6"/>
      <name val="Calibri Light"/>
      <family val="2"/>
    </font>
    <font>
      <sz val="16"/>
      <color rgb="FF000000"/>
      <name val="Calibri Light"/>
      <family val="2"/>
    </font>
    <font>
      <sz val="16"/>
      <color theme="1"/>
      <name val="Calibri Light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18"/>
      <color theme="1"/>
      <name val="Century Gothic"/>
      <family val="2"/>
    </font>
    <font>
      <sz val="18"/>
      <color rgb="FF000000"/>
      <name val="Century Gothic"/>
      <family val="2"/>
    </font>
    <font>
      <sz val="18"/>
      <color theme="1"/>
      <name val="Century Gothic"/>
      <family val="2"/>
    </font>
    <font>
      <b/>
      <sz val="18"/>
      <color rgb="FF000000"/>
      <name val="Century Gothic"/>
      <family val="2"/>
    </font>
    <font>
      <b/>
      <sz val="18"/>
      <color theme="0"/>
      <name val="Century Gothic"/>
      <family val="2"/>
    </font>
    <font>
      <sz val="20"/>
      <name val="Century Gothic"/>
      <family val="2"/>
    </font>
    <font>
      <b/>
      <sz val="20"/>
      <name val="Century Gothic"/>
      <family val="2"/>
    </font>
    <font>
      <b/>
      <sz val="20"/>
      <color theme="1"/>
      <name val="Century Gothic"/>
      <family val="2"/>
    </font>
    <font>
      <sz val="18"/>
      <color theme="0"/>
      <name val="Century Gothic"/>
      <family val="2"/>
    </font>
    <font>
      <b/>
      <sz val="1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164" fontId="6" fillId="0" borderId="0" xfId="3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 vertical="top" wrapText="1" readingOrder="1"/>
    </xf>
    <xf numFmtId="164" fontId="9" fillId="0" borderId="0" xfId="3" applyFont="1" applyFill="1" applyBorder="1" applyAlignment="1">
      <alignment horizontal="left"/>
    </xf>
    <xf numFmtId="165" fontId="11" fillId="0" borderId="0" xfId="1" applyNumberFormat="1" applyFont="1" applyAlignment="1">
      <alignment horizontal="right" vertical="top" wrapText="1" readingOrder="1"/>
    </xf>
    <xf numFmtId="164" fontId="9" fillId="0" borderId="0" xfId="3" applyFont="1" applyFill="1" applyBorder="1" applyAlignment="1">
      <alignment horizontal="right" vertical="top" wrapText="1"/>
    </xf>
    <xf numFmtId="165" fontId="10" fillId="0" borderId="0" xfId="1" applyNumberFormat="1" applyFont="1" applyAlignment="1">
      <alignment horizontal="right" vertical="top" wrapText="1"/>
    </xf>
    <xf numFmtId="164" fontId="9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 vertical="top" wrapText="1" readingOrder="1"/>
    </xf>
    <xf numFmtId="4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3" fillId="5" borderId="0" xfId="1" applyFont="1" applyFill="1" applyAlignment="1">
      <alignment vertical="center"/>
    </xf>
    <xf numFmtId="0" fontId="13" fillId="6" borderId="0" xfId="1" applyFont="1" applyFill="1" applyAlignment="1">
      <alignment vertical="center"/>
    </xf>
    <xf numFmtId="164" fontId="3" fillId="7" borderId="0" xfId="3" applyFont="1" applyFill="1" applyAlignment="1">
      <alignment vertical="center"/>
    </xf>
    <xf numFmtId="0" fontId="3" fillId="8" borderId="0" xfId="1" applyFont="1" applyFill="1" applyAlignment="1">
      <alignment vertical="center"/>
    </xf>
    <xf numFmtId="0" fontId="3" fillId="5" borderId="18" xfId="1" applyFont="1" applyFill="1" applyBorder="1" applyAlignment="1">
      <alignment vertical="center"/>
    </xf>
    <xf numFmtId="0" fontId="3" fillId="5" borderId="11" xfId="1" applyFont="1" applyFill="1" applyBorder="1" applyAlignment="1">
      <alignment vertical="center"/>
    </xf>
    <xf numFmtId="0" fontId="3" fillId="5" borderId="24" xfId="1" applyFont="1" applyFill="1" applyBorder="1" applyAlignment="1">
      <alignment vertical="center"/>
    </xf>
    <xf numFmtId="0" fontId="3" fillId="5" borderId="36" xfId="1" applyFont="1" applyFill="1" applyBorder="1" applyAlignment="1">
      <alignment vertical="center"/>
    </xf>
    <xf numFmtId="0" fontId="3" fillId="4" borderId="0" xfId="1" applyFont="1" applyFill="1" applyAlignment="1">
      <alignment vertical="center"/>
    </xf>
    <xf numFmtId="0" fontId="3" fillId="4" borderId="0" xfId="1" applyFont="1" applyFill="1" applyAlignment="1">
      <alignment horizontal="center" vertical="center"/>
    </xf>
    <xf numFmtId="0" fontId="13" fillId="4" borderId="0" xfId="1" applyFont="1" applyFill="1" applyAlignment="1">
      <alignment vertical="center"/>
    </xf>
    <xf numFmtId="164" fontId="3" fillId="4" borderId="0" xfId="3" applyFont="1" applyFill="1" applyBorder="1" applyAlignment="1">
      <alignment vertical="center"/>
    </xf>
    <xf numFmtId="164" fontId="3" fillId="7" borderId="0" xfId="3" applyFont="1" applyFill="1" applyBorder="1" applyAlignment="1">
      <alignment vertical="center"/>
    </xf>
    <xf numFmtId="0" fontId="17" fillId="0" borderId="20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20" xfId="1" applyFont="1" applyBorder="1" applyAlignment="1">
      <alignment vertical="center"/>
    </xf>
    <xf numFmtId="0" fontId="18" fillId="0" borderId="18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top" wrapText="1" readingOrder="1"/>
    </xf>
    <xf numFmtId="164" fontId="18" fillId="0" borderId="18" xfId="3" applyFont="1" applyFill="1" applyBorder="1" applyAlignment="1">
      <alignment horizontal="center" vertical="center"/>
    </xf>
    <xf numFmtId="4" fontId="18" fillId="0" borderId="18" xfId="1" applyNumberFormat="1" applyFont="1" applyBorder="1" applyAlignment="1">
      <alignment horizontal="right" vertical="center"/>
    </xf>
    <xf numFmtId="164" fontId="18" fillId="2" borderId="18" xfId="3" applyFont="1" applyFill="1" applyBorder="1" applyAlignment="1">
      <alignment horizontal="right"/>
    </xf>
    <xf numFmtId="164" fontId="18" fillId="0" borderId="18" xfId="3" applyFont="1" applyFill="1" applyBorder="1" applyAlignment="1">
      <alignment horizontal="right"/>
    </xf>
    <xf numFmtId="0" fontId="17" fillId="0" borderId="18" xfId="1" applyFont="1" applyBorder="1" applyAlignment="1">
      <alignment vertical="center"/>
    </xf>
    <xf numFmtId="165" fontId="17" fillId="0" borderId="18" xfId="1" applyNumberFormat="1" applyFont="1" applyBorder="1" applyAlignment="1">
      <alignment horizontal="right" vertical="center"/>
    </xf>
    <xf numFmtId="164" fontId="18" fillId="0" borderId="18" xfId="3" applyFont="1" applyFill="1" applyBorder="1" applyAlignment="1">
      <alignment horizontal="left"/>
    </xf>
    <xf numFmtId="165" fontId="22" fillId="0" borderId="18" xfId="1" applyNumberFormat="1" applyFont="1" applyBorder="1" applyAlignment="1">
      <alignment horizontal="right" vertical="top" wrapText="1"/>
    </xf>
    <xf numFmtId="165" fontId="22" fillId="0" borderId="18" xfId="1" applyNumberFormat="1" applyFont="1" applyBorder="1" applyAlignment="1">
      <alignment vertical="top" wrapText="1"/>
    </xf>
    <xf numFmtId="0" fontId="18" fillId="0" borderId="18" xfId="1" applyFont="1" applyBorder="1" applyAlignment="1">
      <alignment horizontal="center" vertical="center" wrapText="1"/>
    </xf>
    <xf numFmtId="164" fontId="18" fillId="0" borderId="18" xfId="3" applyFont="1" applyFill="1" applyBorder="1" applyAlignment="1">
      <alignment horizontal="left" wrapText="1"/>
    </xf>
    <xf numFmtId="164" fontId="18" fillId="0" borderId="18" xfId="3" applyFont="1" applyFill="1" applyBorder="1" applyAlignment="1">
      <alignment horizontal="center"/>
    </xf>
    <xf numFmtId="164" fontId="22" fillId="0" borderId="18" xfId="3" applyFont="1" applyFill="1" applyBorder="1" applyAlignment="1">
      <alignment horizontal="center" vertical="top" wrapText="1"/>
    </xf>
    <xf numFmtId="164" fontId="18" fillId="0" borderId="24" xfId="3" applyFont="1" applyFill="1" applyBorder="1" applyAlignment="1">
      <alignment horizontal="left"/>
    </xf>
    <xf numFmtId="0" fontId="17" fillId="0" borderId="20" xfId="1" applyFont="1" applyBorder="1" applyAlignment="1">
      <alignment horizontal="right" vertical="center"/>
    </xf>
    <xf numFmtId="0" fontId="20" fillId="0" borderId="0" xfId="1" applyFont="1" applyAlignment="1">
      <alignment horizontal="center" vertical="top" wrapText="1" readingOrder="1"/>
    </xf>
    <xf numFmtId="165" fontId="22" fillId="0" borderId="0" xfId="1" applyNumberFormat="1" applyFont="1" applyAlignment="1">
      <alignment horizontal="right" vertical="top" wrapText="1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164" fontId="22" fillId="0" borderId="0" xfId="3" applyFont="1" applyFill="1" applyBorder="1" applyAlignment="1">
      <alignment horizontal="center" vertical="top" wrapText="1"/>
    </xf>
    <xf numFmtId="165" fontId="19" fillId="0" borderId="0" xfId="1" applyNumberFormat="1" applyFont="1" applyAlignment="1">
      <alignment horizontal="right" vertical="top" wrapText="1" readingOrder="1"/>
    </xf>
    <xf numFmtId="164" fontId="17" fillId="0" borderId="0" xfId="3" applyFont="1" applyFill="1" applyBorder="1" applyAlignment="1">
      <alignment horizontal="right" vertical="top" wrapText="1"/>
    </xf>
    <xf numFmtId="165" fontId="22" fillId="0" borderId="0" xfId="1" applyNumberFormat="1" applyFont="1" applyAlignment="1">
      <alignment horizontal="right" vertical="top" wrapText="1" readingOrder="1"/>
    </xf>
    <xf numFmtId="4" fontId="17" fillId="0" borderId="18" xfId="1" applyNumberFormat="1" applyFont="1" applyBorder="1" applyAlignment="1">
      <alignment horizontal="right" vertical="center"/>
    </xf>
    <xf numFmtId="4" fontId="17" fillId="0" borderId="11" xfId="1" applyNumberFormat="1" applyFont="1" applyBorder="1" applyAlignment="1">
      <alignment horizontal="right" vertical="center"/>
    </xf>
    <xf numFmtId="0" fontId="18" fillId="0" borderId="18" xfId="1" applyFont="1" applyBorder="1" applyAlignment="1">
      <alignment vertical="center"/>
    </xf>
    <xf numFmtId="164" fontId="18" fillId="0" borderId="26" xfId="3" applyFont="1" applyFill="1" applyBorder="1" applyAlignment="1">
      <alignment horizontal="left"/>
    </xf>
    <xf numFmtId="165" fontId="22" fillId="0" borderId="25" xfId="1" applyNumberFormat="1" applyFont="1" applyBorder="1" applyAlignment="1">
      <alignment horizontal="right" vertical="top" wrapText="1"/>
    </xf>
    <xf numFmtId="0" fontId="18" fillId="0" borderId="20" xfId="1" applyFont="1" applyBorder="1" applyAlignment="1">
      <alignment horizontal="center" vertical="center"/>
    </xf>
    <xf numFmtId="0" fontId="18" fillId="0" borderId="0" xfId="1" applyFont="1" applyAlignment="1">
      <alignment vertical="top" wrapText="1" readingOrder="1"/>
    </xf>
    <xf numFmtId="0" fontId="20" fillId="0" borderId="0" xfId="1" applyFont="1" applyAlignment="1">
      <alignment vertical="top" wrapText="1" readingOrder="1"/>
    </xf>
    <xf numFmtId="164" fontId="18" fillId="0" borderId="23" xfId="3" applyFont="1" applyFill="1" applyBorder="1" applyAlignment="1">
      <alignment horizontal="left"/>
    </xf>
    <xf numFmtId="165" fontId="21" fillId="0" borderId="23" xfId="1" applyNumberFormat="1" applyFont="1" applyBorder="1" applyAlignment="1">
      <alignment horizontal="right" vertical="top" wrapText="1" readingOrder="1"/>
    </xf>
    <xf numFmtId="164" fontId="18" fillId="0" borderId="25" xfId="3" applyFont="1" applyFill="1" applyBorder="1" applyAlignment="1">
      <alignment horizontal="right" vertical="top" wrapText="1"/>
    </xf>
    <xf numFmtId="165" fontId="20" fillId="0" borderId="25" xfId="1" applyNumberFormat="1" applyFont="1" applyBorder="1" applyAlignment="1">
      <alignment horizontal="right" vertical="top" wrapText="1"/>
    </xf>
    <xf numFmtId="43" fontId="18" fillId="0" borderId="25" xfId="1" applyNumberFormat="1" applyFont="1" applyBorder="1" applyAlignment="1">
      <alignment horizontal="right"/>
    </xf>
    <xf numFmtId="164" fontId="18" fillId="0" borderId="25" xfId="1" applyNumberFormat="1" applyFont="1" applyBorder="1" applyAlignment="1">
      <alignment horizontal="right"/>
    </xf>
    <xf numFmtId="165" fontId="20" fillId="0" borderId="20" xfId="1" applyNumberFormat="1" applyFont="1" applyBorder="1" applyAlignment="1">
      <alignment horizontal="right" vertical="top" wrapText="1" readingOrder="1"/>
    </xf>
    <xf numFmtId="4" fontId="18" fillId="0" borderId="11" xfId="1" applyNumberFormat="1" applyFont="1" applyBorder="1" applyAlignment="1">
      <alignment horizontal="right" vertical="center"/>
    </xf>
    <xf numFmtId="165" fontId="22" fillId="0" borderId="32" xfId="1" applyNumberFormat="1" applyFont="1" applyBorder="1" applyAlignment="1">
      <alignment horizontal="right" vertical="top" wrapText="1"/>
    </xf>
    <xf numFmtId="4" fontId="17" fillId="0" borderId="34" xfId="1" applyNumberFormat="1" applyFont="1" applyBorder="1" applyAlignment="1">
      <alignment horizontal="right" vertical="center"/>
    </xf>
    <xf numFmtId="0" fontId="17" fillId="0" borderId="35" xfId="1" applyFont="1" applyBorder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4" fontId="18" fillId="0" borderId="0" xfId="1" applyNumberFormat="1" applyFont="1" applyAlignment="1">
      <alignment horizontal="center" vertical="center"/>
    </xf>
    <xf numFmtId="4" fontId="21" fillId="0" borderId="0" xfId="1" applyNumberFormat="1" applyFont="1" applyAlignment="1">
      <alignment horizontal="center" vertical="center"/>
    </xf>
    <xf numFmtId="164" fontId="18" fillId="0" borderId="0" xfId="3" applyFont="1" applyFill="1" applyBorder="1" applyAlignment="1">
      <alignment horizontal="center" vertical="center"/>
    </xf>
    <xf numFmtId="4" fontId="18" fillId="0" borderId="0" xfId="1" applyNumberFormat="1" applyFont="1" applyAlignment="1">
      <alignment vertical="center"/>
    </xf>
    <xf numFmtId="4" fontId="18" fillId="0" borderId="18" xfId="1" applyNumberFormat="1" applyFont="1" applyBorder="1" applyAlignment="1">
      <alignment horizontal="center" vertical="center"/>
    </xf>
    <xf numFmtId="4" fontId="17" fillId="0" borderId="11" xfId="1" applyNumberFormat="1" applyFont="1" applyBorder="1" applyAlignment="1">
      <alignment horizontal="center" vertical="center"/>
    </xf>
    <xf numFmtId="4" fontId="18" fillId="0" borderId="11" xfId="1" applyNumberFormat="1" applyFont="1" applyBorder="1" applyAlignment="1">
      <alignment horizontal="center" vertical="center"/>
    </xf>
    <xf numFmtId="4" fontId="17" fillId="0" borderId="0" xfId="1" applyNumberFormat="1" applyFont="1" applyAlignment="1">
      <alignment horizontal="center" vertical="center"/>
    </xf>
    <xf numFmtId="0" fontId="18" fillId="0" borderId="11" xfId="1" applyFont="1" applyBorder="1" applyAlignment="1">
      <alignment vertical="center"/>
    </xf>
    <xf numFmtId="0" fontId="18" fillId="0" borderId="26" xfId="1" applyFont="1" applyBorder="1" applyAlignment="1">
      <alignment vertical="center"/>
    </xf>
    <xf numFmtId="0" fontId="18" fillId="0" borderId="27" xfId="1" applyFont="1" applyBorder="1" applyAlignment="1">
      <alignment vertical="center"/>
    </xf>
    <xf numFmtId="164" fontId="18" fillId="0" borderId="0" xfId="3" applyFont="1" applyFill="1" applyBorder="1" applyAlignment="1">
      <alignment vertical="center"/>
    </xf>
    <xf numFmtId="164" fontId="24" fillId="0" borderId="0" xfId="3" applyFont="1" applyFill="1" applyBorder="1" applyAlignment="1">
      <alignment vertical="center"/>
    </xf>
    <xf numFmtId="0" fontId="24" fillId="0" borderId="0" xfId="1" applyFont="1" applyAlignment="1">
      <alignment vertical="center"/>
    </xf>
    <xf numFmtId="4" fontId="24" fillId="0" borderId="0" xfId="1" applyNumberFormat="1" applyFont="1" applyAlignment="1">
      <alignment vertical="center"/>
    </xf>
    <xf numFmtId="4" fontId="21" fillId="0" borderId="0" xfId="1" applyNumberFormat="1" applyFont="1" applyAlignment="1">
      <alignment vertical="center"/>
    </xf>
    <xf numFmtId="4" fontId="24" fillId="0" borderId="0" xfId="1" applyNumberFormat="1" applyFont="1" applyAlignment="1">
      <alignment horizontal="center" vertical="center"/>
    </xf>
    <xf numFmtId="164" fontId="25" fillId="0" borderId="0" xfId="3" applyFont="1" applyFill="1" applyBorder="1" applyAlignment="1">
      <alignment vertical="center"/>
    </xf>
    <xf numFmtId="4" fontId="25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164" fontId="17" fillId="0" borderId="0" xfId="3" applyFont="1" applyFill="1" applyBorder="1" applyAlignment="1">
      <alignment vertical="center"/>
    </xf>
    <xf numFmtId="0" fontId="27" fillId="2" borderId="0" xfId="1" applyFont="1" applyFill="1" applyAlignment="1">
      <alignment vertical="center"/>
    </xf>
    <xf numFmtId="0" fontId="27" fillId="2" borderId="0" xfId="1" applyFont="1" applyFill="1" applyAlignment="1">
      <alignment horizontal="center" vertical="center"/>
    </xf>
    <xf numFmtId="164" fontId="27" fillId="2" borderId="0" xfId="3" applyFont="1" applyFill="1" applyBorder="1" applyAlignment="1">
      <alignment vertical="center"/>
    </xf>
    <xf numFmtId="0" fontId="18" fillId="2" borderId="0" xfId="1" applyFont="1" applyFill="1" applyAlignment="1">
      <alignment vertical="center"/>
    </xf>
    <xf numFmtId="0" fontId="18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vertical="center"/>
    </xf>
    <xf numFmtId="164" fontId="18" fillId="2" borderId="0" xfId="3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164" fontId="3" fillId="2" borderId="0" xfId="3" applyFont="1" applyFill="1" applyBorder="1" applyAlignment="1">
      <alignment vertical="center"/>
    </xf>
    <xf numFmtId="0" fontId="25" fillId="0" borderId="0" xfId="1" applyFont="1" applyAlignment="1">
      <alignment vertical="center"/>
    </xf>
    <xf numFmtId="0" fontId="27" fillId="2" borderId="0" xfId="1" applyFont="1" applyFill="1" applyAlignment="1">
      <alignment vertical="center" wrapText="1"/>
    </xf>
    <xf numFmtId="164" fontId="17" fillId="9" borderId="0" xfId="3" applyFont="1" applyFill="1" applyBorder="1" applyAlignment="1">
      <alignment horizontal="center" vertical="center" wrapText="1"/>
    </xf>
    <xf numFmtId="0" fontId="17" fillId="9" borderId="20" xfId="1" applyFont="1" applyFill="1" applyBorder="1" applyAlignment="1">
      <alignment horizontal="center" vertical="center" wrapText="1"/>
    </xf>
    <xf numFmtId="0" fontId="17" fillId="9" borderId="21" xfId="1" applyFont="1" applyFill="1" applyBorder="1" applyAlignment="1">
      <alignment horizontal="center" vertical="center" wrapText="1"/>
    </xf>
    <xf numFmtId="0" fontId="17" fillId="9" borderId="22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 readingOrder="1"/>
    </xf>
    <xf numFmtId="0" fontId="10" fillId="0" borderId="18" xfId="0" applyFont="1" applyBorder="1" applyAlignment="1">
      <alignment horizontal="center" vertical="top" wrapText="1" readingOrder="1"/>
    </xf>
    <xf numFmtId="43" fontId="9" fillId="0" borderId="18" xfId="4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/>
    </xf>
    <xf numFmtId="43" fontId="9" fillId="0" borderId="18" xfId="4" applyFont="1" applyFill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 readingOrder="1"/>
    </xf>
    <xf numFmtId="43" fontId="9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top" wrapText="1" readingOrder="1"/>
    </xf>
    <xf numFmtId="165" fontId="10" fillId="0" borderId="18" xfId="0" applyNumberFormat="1" applyFont="1" applyBorder="1" applyAlignment="1">
      <alignment horizontal="right" vertical="top" wrapText="1"/>
    </xf>
    <xf numFmtId="164" fontId="9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 vertical="top" readingOrder="1"/>
    </xf>
    <xf numFmtId="43" fontId="11" fillId="0" borderId="18" xfId="4" applyFont="1" applyFill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readingOrder="1"/>
    </xf>
    <xf numFmtId="0" fontId="9" fillId="2" borderId="18" xfId="0" applyFont="1" applyFill="1" applyBorder="1" applyAlignment="1">
      <alignment horizontal="center" vertical="top" wrapText="1" readingOrder="1"/>
    </xf>
    <xf numFmtId="43" fontId="9" fillId="2" borderId="18" xfId="4" applyFont="1" applyFill="1" applyBorder="1" applyAlignment="1">
      <alignment horizontal="right"/>
    </xf>
    <xf numFmtId="165" fontId="9" fillId="2" borderId="18" xfId="0" applyNumberFormat="1" applyFont="1" applyFill="1" applyBorder="1" applyAlignment="1">
      <alignment horizontal="right" vertical="top" wrapText="1" readingOrder="1"/>
    </xf>
    <xf numFmtId="4" fontId="9" fillId="2" borderId="18" xfId="0" applyNumberFormat="1" applyFont="1" applyFill="1" applyBorder="1" applyAlignment="1">
      <alignment horizontal="right" vertical="center"/>
    </xf>
    <xf numFmtId="4" fontId="9" fillId="2" borderId="18" xfId="0" applyNumberFormat="1" applyFont="1" applyFill="1" applyBorder="1" applyAlignment="1">
      <alignment horizontal="right"/>
    </xf>
    <xf numFmtId="4" fontId="9" fillId="2" borderId="18" xfId="0" applyNumberFormat="1" applyFont="1" applyFill="1" applyBorder="1" applyAlignment="1">
      <alignment horizontal="right" vertical="center" wrapText="1"/>
    </xf>
    <xf numFmtId="43" fontId="9" fillId="0" borderId="18" xfId="4" applyFont="1" applyFill="1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43" fontId="9" fillId="0" borderId="18" xfId="4" applyFont="1" applyFill="1" applyBorder="1" applyAlignment="1">
      <alignment horizontal="left"/>
    </xf>
    <xf numFmtId="0" fontId="9" fillId="0" borderId="18" xfId="0" applyFont="1" applyBorder="1" applyAlignment="1">
      <alignment vertical="top" wrapText="1" readingOrder="1"/>
    </xf>
    <xf numFmtId="43" fontId="9" fillId="0" borderId="18" xfId="4" applyFont="1" applyFill="1" applyBorder="1" applyAlignment="1">
      <alignment horizontal="left" wrapText="1"/>
    </xf>
    <xf numFmtId="164" fontId="9" fillId="0" borderId="18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 vertical="center" wrapText="1"/>
    </xf>
    <xf numFmtId="43" fontId="9" fillId="0" borderId="18" xfId="4" applyFont="1" applyFill="1" applyBorder="1" applyAlignment="1">
      <alignment horizontal="center"/>
    </xf>
    <xf numFmtId="165" fontId="9" fillId="0" borderId="18" xfId="0" applyNumberFormat="1" applyFont="1" applyBorder="1" applyAlignment="1">
      <alignment horizontal="right" vertical="top" wrapText="1" readingOrder="1"/>
    </xf>
    <xf numFmtId="0" fontId="9" fillId="0" borderId="1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 readingOrder="1"/>
    </xf>
    <xf numFmtId="43" fontId="9" fillId="0" borderId="24" xfId="4" applyFont="1" applyFill="1" applyBorder="1" applyAlignment="1">
      <alignment horizontal="left"/>
    </xf>
    <xf numFmtId="0" fontId="9" fillId="0" borderId="18" xfId="0" applyFont="1" applyBorder="1" applyAlignment="1">
      <alignment horizontal="left" vertical="center" readingOrder="1"/>
    </xf>
    <xf numFmtId="165" fontId="11" fillId="0" borderId="24" xfId="0" applyNumberFormat="1" applyFont="1" applyBorder="1" applyAlignment="1">
      <alignment horizontal="right" vertical="top" wrapText="1" readingOrder="1"/>
    </xf>
    <xf numFmtId="164" fontId="9" fillId="0" borderId="24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left" vertical="top" wrapText="1" readingOrder="1"/>
    </xf>
    <xf numFmtId="0" fontId="9" fillId="0" borderId="18" xfId="0" applyFont="1" applyBorder="1" applyAlignment="1">
      <alignment vertical="center" readingOrder="1"/>
    </xf>
    <xf numFmtId="43" fontId="9" fillId="0" borderId="26" xfId="4" applyFont="1" applyFill="1" applyBorder="1" applyAlignment="1">
      <alignment horizontal="left"/>
    </xf>
    <xf numFmtId="0" fontId="9" fillId="0" borderId="27" xfId="0" applyFont="1" applyBorder="1" applyAlignment="1">
      <alignment vertical="center" readingOrder="1"/>
    </xf>
    <xf numFmtId="165" fontId="11" fillId="0" borderId="26" xfId="0" applyNumberFormat="1" applyFont="1" applyBorder="1" applyAlignment="1">
      <alignment horizontal="right" vertical="top" wrapText="1" readingOrder="1"/>
    </xf>
    <xf numFmtId="4" fontId="9" fillId="0" borderId="28" xfId="0" applyNumberFormat="1" applyFont="1" applyBorder="1" applyAlignment="1">
      <alignment horizontal="right" readingOrder="1"/>
    </xf>
    <xf numFmtId="165" fontId="10" fillId="0" borderId="18" xfId="0" applyNumberFormat="1" applyFont="1" applyBorder="1" applyAlignment="1">
      <alignment horizontal="right" readingOrder="1"/>
    </xf>
    <xf numFmtId="43" fontId="6" fillId="0" borderId="0" xfId="4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29" fillId="0" borderId="0" xfId="0" applyFont="1"/>
    <xf numFmtId="4" fontId="0" fillId="10" borderId="0" xfId="0" applyNumberFormat="1" applyFill="1"/>
    <xf numFmtId="0" fontId="0" fillId="10" borderId="0" xfId="0" applyFill="1"/>
    <xf numFmtId="4" fontId="0" fillId="8" borderId="0" xfId="0" applyNumberFormat="1" applyFill="1"/>
    <xf numFmtId="0" fontId="0" fillId="8" borderId="0" xfId="0" applyFill="1"/>
    <xf numFmtId="4" fontId="25" fillId="0" borderId="0" xfId="1" applyNumberFormat="1" applyFont="1" applyAlignment="1">
      <alignment horizontal="center" vertical="center" wrapText="1"/>
    </xf>
    <xf numFmtId="4" fontId="19" fillId="0" borderId="0" xfId="1" applyNumberFormat="1" applyFont="1" applyAlignment="1">
      <alignment horizontal="center" vertical="center" wrapText="1"/>
    </xf>
    <xf numFmtId="0" fontId="17" fillId="0" borderId="18" xfId="1" applyFont="1" applyBorder="1" applyAlignment="1">
      <alignment horizontal="right" vertical="center"/>
    </xf>
    <xf numFmtId="0" fontId="23" fillId="3" borderId="18" xfId="1" applyFont="1" applyFill="1" applyBorder="1" applyAlignment="1">
      <alignment horizontal="left" vertical="center"/>
    </xf>
    <xf numFmtId="0" fontId="17" fillId="0" borderId="1" xfId="1" applyFont="1" applyBorder="1" applyAlignment="1">
      <alignment horizontal="right" vertical="center"/>
    </xf>
    <xf numFmtId="0" fontId="17" fillId="0" borderId="29" xfId="1" applyFont="1" applyBorder="1" applyAlignment="1">
      <alignment horizontal="right" vertical="center"/>
    </xf>
    <xf numFmtId="0" fontId="17" fillId="0" borderId="30" xfId="1" applyFont="1" applyBorder="1" applyAlignment="1">
      <alignment horizontal="right" vertical="center"/>
    </xf>
    <xf numFmtId="0" fontId="17" fillId="0" borderId="31" xfId="1" applyFont="1" applyBorder="1" applyAlignment="1">
      <alignment horizontal="right" vertical="center"/>
    </xf>
    <xf numFmtId="0" fontId="17" fillId="0" borderId="33" xfId="1" applyFont="1" applyBorder="1" applyAlignment="1">
      <alignment horizontal="right" vertical="center"/>
    </xf>
    <xf numFmtId="0" fontId="17" fillId="0" borderId="25" xfId="1" applyFont="1" applyBorder="1" applyAlignment="1">
      <alignment horizontal="right" vertical="center"/>
    </xf>
    <xf numFmtId="0" fontId="17" fillId="0" borderId="20" xfId="1" applyFont="1" applyBorder="1" applyAlignment="1">
      <alignment horizontal="right" vertical="center"/>
    </xf>
    <xf numFmtId="0" fontId="17" fillId="9" borderId="6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9" fillId="9" borderId="5" xfId="1" applyFont="1" applyFill="1" applyBorder="1" applyAlignment="1">
      <alignment horizontal="center" vertical="center" wrapText="1"/>
    </xf>
    <xf numFmtId="0" fontId="19" fillId="9" borderId="13" xfId="1" applyFont="1" applyFill="1" applyBorder="1" applyAlignment="1">
      <alignment horizontal="center" vertical="center" wrapText="1"/>
    </xf>
    <xf numFmtId="0" fontId="19" fillId="9" borderId="19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/>
    </xf>
    <xf numFmtId="0" fontId="17" fillId="9" borderId="8" xfId="1" applyFont="1" applyFill="1" applyBorder="1" applyAlignment="1">
      <alignment horizontal="center" vertical="center"/>
    </xf>
    <xf numFmtId="0" fontId="17" fillId="9" borderId="9" xfId="1" applyFont="1" applyFill="1" applyBorder="1" applyAlignment="1">
      <alignment horizontal="center" vertical="center" wrapText="1"/>
    </xf>
    <xf numFmtId="0" fontId="17" fillId="9" borderId="10" xfId="1" applyFont="1" applyFill="1" applyBorder="1" applyAlignment="1">
      <alignment horizontal="center" vertical="center" wrapText="1"/>
    </xf>
    <xf numFmtId="0" fontId="17" fillId="9" borderId="11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vertical="center" wrapText="1"/>
    </xf>
    <xf numFmtId="0" fontId="17" fillId="9" borderId="19" xfId="1" applyFont="1" applyFill="1" applyBorder="1" applyAlignment="1">
      <alignment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7" xfId="1" applyFont="1" applyFill="1" applyBorder="1" applyAlignment="1">
      <alignment horizontal="center" vertical="center" wrapText="1"/>
    </xf>
    <xf numFmtId="0" fontId="17" fillId="9" borderId="21" xfId="1" applyFont="1" applyFill="1" applyBorder="1" applyAlignment="1">
      <alignment horizontal="center" vertical="center" wrapText="1"/>
    </xf>
    <xf numFmtId="0" fontId="17" fillId="9" borderId="18" xfId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7" fillId="9" borderId="4" xfId="1" applyFont="1" applyFill="1" applyBorder="1" applyAlignment="1">
      <alignment horizontal="center" vertical="center" wrapText="1"/>
    </xf>
    <xf numFmtId="0" fontId="17" fillId="9" borderId="12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/>
    </xf>
    <xf numFmtId="0" fontId="17" fillId="9" borderId="13" xfId="1" applyFont="1" applyFill="1" applyBorder="1" applyAlignment="1">
      <alignment horizontal="center" vertical="center"/>
    </xf>
    <xf numFmtId="0" fontId="17" fillId="9" borderId="19" xfId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">
    <cellStyle name="Comma" xfId="4" builtinId="3"/>
    <cellStyle name="Comma 2" xfId="3" xr:uid="{DB82BFCF-6C32-4750-A76A-1BDF674C7A6C}"/>
    <cellStyle name="Normal" xfId="0" builtinId="0"/>
    <cellStyle name="Normal 2" xfId="1" xr:uid="{05B79BAD-C286-4822-B886-6AB91CDD9A08}"/>
    <cellStyle name="Normal 3" xfId="2" xr:uid="{8695E70D-CF14-4D1C-B015-974BC4796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2026227</xdr:colOff>
      <xdr:row>4</xdr:row>
      <xdr:rowOff>543358</xdr:rowOff>
    </xdr:to>
    <xdr:pic>
      <xdr:nvPicPr>
        <xdr:cNvPr id="2" name="Picture 1" descr="Simbolo Patrio">
          <a:extLst>
            <a:ext uri="{FF2B5EF4-FFF2-40B4-BE49-F238E27FC236}">
              <a16:creationId xmlns:a16="http://schemas.microsoft.com/office/drawing/2014/main" id="{1B7A3653-A911-4B3E-9B38-450E3C21F5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2805544" cy="27310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900546</xdr:colOff>
      <xdr:row>0</xdr:row>
      <xdr:rowOff>155865</xdr:rowOff>
    </xdr:from>
    <xdr:to>
      <xdr:col>17</xdr:col>
      <xdr:colOff>1829049</xdr:colOff>
      <xdr:row>5</xdr:row>
      <xdr:rowOff>50540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11F441-BAA9-CCD3-5AF9-8B37EFF2B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9455" y="155865"/>
          <a:ext cx="2924424" cy="2884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817C-D21D-4AAD-A421-6E521615EAD5}">
  <sheetPr>
    <pageSetUpPr fitToPage="1"/>
  </sheetPr>
  <dimension ref="A1:XFC1374"/>
  <sheetViews>
    <sheetView showGridLines="0" tabSelected="1" view="pageBreakPreview" zoomScale="40" zoomScaleNormal="70" zoomScaleSheetLayoutView="40" workbookViewId="0">
      <selection activeCell="L288" sqref="L288"/>
    </sheetView>
  </sheetViews>
  <sheetFormatPr defaultColWidth="11.42578125" defaultRowHeight="15" x14ac:dyDescent="0.25"/>
  <cols>
    <col min="1" max="1" width="11.7109375" style="2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9" customWidth="1"/>
    <col min="7" max="7" width="32" style="9" customWidth="1"/>
    <col min="8" max="8" width="27.28515625" style="9" customWidth="1"/>
    <col min="9" max="9" width="29.28515625" style="24" customWidth="1"/>
    <col min="10" max="10" width="26" style="25" customWidth="1"/>
    <col min="11" max="11" width="29.7109375" style="23" customWidth="1"/>
    <col min="12" max="12" width="29" style="1" customWidth="1"/>
    <col min="13" max="13" width="25.85546875" style="26" customWidth="1"/>
    <col min="14" max="14" width="30.5703125" style="23" customWidth="1"/>
    <col min="15" max="15" width="30.28515625" style="23" customWidth="1"/>
    <col min="16" max="16" width="30.42578125" style="27" customWidth="1"/>
    <col min="17" max="17" width="30.140625" style="28" customWidth="1"/>
    <col min="18" max="18" width="35" style="28" customWidth="1"/>
    <col min="19" max="16384" width="11.42578125" style="2"/>
  </cols>
  <sheetData>
    <row r="1" spans="1:18" ht="4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</row>
    <row r="2" spans="1:18" ht="18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2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</row>
    <row r="4" spans="1:18" ht="84.75" customHeight="1" x14ac:dyDescent="0.25">
      <c r="A4" s="210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1:18" ht="57" customHeight="1" x14ac:dyDescent="0.25">
      <c r="A5" s="211" t="s">
        <v>43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18" ht="15.75" x14ac:dyDescent="0.25">
      <c r="A6" s="5"/>
      <c r="B6" s="5"/>
      <c r="C6" s="5"/>
      <c r="D6" s="5"/>
      <c r="E6" s="5"/>
      <c r="F6" s="5"/>
      <c r="G6" s="6"/>
      <c r="H6" s="6"/>
      <c r="I6" s="7"/>
      <c r="J6" s="8"/>
      <c r="K6" s="5"/>
      <c r="L6" s="5"/>
      <c r="M6" s="5"/>
      <c r="N6" s="5"/>
      <c r="O6" s="5"/>
      <c r="P6" s="5"/>
      <c r="Q6" s="5"/>
      <c r="R6" s="5"/>
    </row>
    <row r="7" spans="1:18" ht="70.5" customHeight="1" thickBot="1" x14ac:dyDescent="0.3">
      <c r="A7" s="212" t="s">
        <v>442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</row>
    <row r="8" spans="1:18" ht="54" customHeight="1" thickBot="1" x14ac:dyDescent="0.3">
      <c r="A8" s="215" t="s">
        <v>1</v>
      </c>
      <c r="B8" s="217" t="s">
        <v>2</v>
      </c>
      <c r="C8" s="217" t="s">
        <v>3</v>
      </c>
      <c r="D8" s="217" t="s">
        <v>4</v>
      </c>
      <c r="E8" s="217" t="s">
        <v>5</v>
      </c>
      <c r="F8" s="217" t="s">
        <v>6</v>
      </c>
      <c r="G8" s="193" t="s">
        <v>7</v>
      </c>
      <c r="H8" s="193" t="s">
        <v>8</v>
      </c>
      <c r="I8" s="195" t="s">
        <v>9</v>
      </c>
      <c r="J8" s="198" t="s">
        <v>10</v>
      </c>
      <c r="K8" s="198"/>
      <c r="L8" s="199"/>
      <c r="M8" s="199"/>
      <c r="N8" s="199"/>
      <c r="O8" s="199"/>
      <c r="P8" s="200" t="s">
        <v>11</v>
      </c>
      <c r="Q8" s="201"/>
      <c r="R8" s="202" t="s">
        <v>12</v>
      </c>
    </row>
    <row r="9" spans="1:18" ht="63.75" customHeight="1" x14ac:dyDescent="0.25">
      <c r="A9" s="216"/>
      <c r="B9" s="218"/>
      <c r="C9" s="218"/>
      <c r="D9" s="218"/>
      <c r="E9" s="218"/>
      <c r="F9" s="218"/>
      <c r="G9" s="194"/>
      <c r="H9" s="194"/>
      <c r="I9" s="196"/>
      <c r="J9" s="203" t="s">
        <v>13</v>
      </c>
      <c r="K9" s="203"/>
      <c r="L9" s="204" t="s">
        <v>14</v>
      </c>
      <c r="M9" s="206" t="s">
        <v>15</v>
      </c>
      <c r="N9" s="207"/>
      <c r="O9" s="193" t="s">
        <v>16</v>
      </c>
      <c r="P9" s="209" t="s">
        <v>17</v>
      </c>
      <c r="Q9" s="202" t="s">
        <v>18</v>
      </c>
      <c r="R9" s="202"/>
    </row>
    <row r="10" spans="1:18" ht="76.5" customHeight="1" thickBot="1" x14ac:dyDescent="0.3">
      <c r="A10" s="216"/>
      <c r="B10" s="218"/>
      <c r="C10" s="219"/>
      <c r="D10" s="219"/>
      <c r="E10" s="219"/>
      <c r="F10" s="219"/>
      <c r="G10" s="194"/>
      <c r="H10" s="194"/>
      <c r="I10" s="197"/>
      <c r="J10" s="118" t="s">
        <v>19</v>
      </c>
      <c r="K10" s="119" t="s">
        <v>20</v>
      </c>
      <c r="L10" s="205"/>
      <c r="M10" s="120" t="s">
        <v>21</v>
      </c>
      <c r="N10" s="121" t="s">
        <v>22</v>
      </c>
      <c r="O10" s="208"/>
      <c r="P10" s="209"/>
      <c r="Q10" s="202"/>
      <c r="R10" s="202"/>
    </row>
    <row r="11" spans="1:18" ht="43.5" customHeight="1" x14ac:dyDescent="0.25">
      <c r="A11" s="185" t="s">
        <v>50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  <row r="12" spans="1:18" ht="36.75" customHeight="1" x14ac:dyDescent="0.35">
      <c r="A12" s="40">
        <v>1</v>
      </c>
      <c r="B12" s="122" t="s">
        <v>48</v>
      </c>
      <c r="C12" s="122" t="s">
        <v>49</v>
      </c>
      <c r="D12" s="122" t="s">
        <v>50</v>
      </c>
      <c r="E12" s="122" t="s">
        <v>51</v>
      </c>
      <c r="F12" s="123" t="s">
        <v>52</v>
      </c>
      <c r="G12" s="124">
        <v>400000</v>
      </c>
      <c r="H12" s="42"/>
      <c r="I12" s="125">
        <v>84334.96</v>
      </c>
      <c r="J12" s="126">
        <f>387050*2.87%</f>
        <v>11108.334999999999</v>
      </c>
      <c r="K12" s="127">
        <f>387050*7.1%</f>
        <v>27480.55</v>
      </c>
      <c r="L12" s="128">
        <f>77410*1.1%</f>
        <v>851.5100000000001</v>
      </c>
      <c r="M12" s="127">
        <f>193525*3.04%</f>
        <v>5883.16</v>
      </c>
      <c r="N12" s="127">
        <f>193525*7.09%</f>
        <v>13720.922500000001</v>
      </c>
      <c r="O12" s="127">
        <v>0</v>
      </c>
      <c r="P12" s="129">
        <f t="shared" ref="P12:P17" si="0">I12+J12+M12+O12</f>
        <v>101326.45500000002</v>
      </c>
      <c r="Q12" s="129">
        <f t="shared" ref="Q12:Q17" si="1">K12+L12+N12</f>
        <v>42052.982499999998</v>
      </c>
      <c r="R12" s="129">
        <f>G12-P12</f>
        <v>298673.54499999998</v>
      </c>
    </row>
    <row r="13" spans="1:18" ht="34.5" customHeight="1" x14ac:dyDescent="0.35">
      <c r="A13" s="40">
        <f t="shared" ref="A13:A19" si="2">+A12+1</f>
        <v>2</v>
      </c>
      <c r="B13" s="122" t="s">
        <v>53</v>
      </c>
      <c r="C13" s="122" t="s">
        <v>54</v>
      </c>
      <c r="D13" s="122" t="s">
        <v>50</v>
      </c>
      <c r="E13" s="122" t="s">
        <v>55</v>
      </c>
      <c r="F13" s="123" t="s">
        <v>56</v>
      </c>
      <c r="G13" s="124">
        <v>160000</v>
      </c>
      <c r="H13" s="42"/>
      <c r="I13" s="130">
        <v>25790</v>
      </c>
      <c r="J13" s="126">
        <f>G13*2.87/100</f>
        <v>4592</v>
      </c>
      <c r="K13" s="131">
        <f>G13*7.1/100</f>
        <v>11360</v>
      </c>
      <c r="L13" s="128">
        <f t="shared" ref="L13:L18" si="3">77410*1.1%</f>
        <v>851.5100000000001</v>
      </c>
      <c r="M13" s="132">
        <f>+G13*3.04%</f>
        <v>4864</v>
      </c>
      <c r="N13" s="127">
        <f>+G13*7.09%</f>
        <v>11344</v>
      </c>
      <c r="O13" s="125">
        <f>1715.46*2</f>
        <v>3430.92</v>
      </c>
      <c r="P13" s="129">
        <f t="shared" si="0"/>
        <v>38676.92</v>
      </c>
      <c r="Q13" s="129">
        <f t="shared" si="1"/>
        <v>23555.510000000002</v>
      </c>
      <c r="R13" s="129">
        <f t="shared" ref="R13:R19" si="4">G13-P13</f>
        <v>121323.08</v>
      </c>
    </row>
    <row r="14" spans="1:18" ht="48" customHeight="1" x14ac:dyDescent="0.35">
      <c r="A14" s="40">
        <f t="shared" si="2"/>
        <v>3</v>
      </c>
      <c r="B14" s="122" t="s">
        <v>57</v>
      </c>
      <c r="C14" s="122" t="s">
        <v>54</v>
      </c>
      <c r="D14" s="122" t="s">
        <v>50</v>
      </c>
      <c r="E14" s="122" t="s">
        <v>58</v>
      </c>
      <c r="F14" s="123" t="s">
        <v>52</v>
      </c>
      <c r="G14" s="124">
        <v>160000</v>
      </c>
      <c r="H14" s="42"/>
      <c r="I14" s="130">
        <v>25361.14</v>
      </c>
      <c r="J14" s="126">
        <f t="shared" ref="J14:J19" si="5">G14*2.87/100</f>
        <v>4592</v>
      </c>
      <c r="K14" s="131">
        <f t="shared" ref="K14:K19" si="6">G14*7.1/100</f>
        <v>11360</v>
      </c>
      <c r="L14" s="128">
        <f t="shared" si="3"/>
        <v>851.5100000000001</v>
      </c>
      <c r="M14" s="132">
        <f t="shared" ref="M14:M19" si="7">+G14*3.04%</f>
        <v>4864</v>
      </c>
      <c r="N14" s="127">
        <f t="shared" ref="N14:N19" si="8">+G14*7.09%</f>
        <v>11344</v>
      </c>
      <c r="O14" s="125">
        <f>1715.46*2</f>
        <v>3430.92</v>
      </c>
      <c r="P14" s="129">
        <f t="shared" si="0"/>
        <v>38248.06</v>
      </c>
      <c r="Q14" s="129">
        <f t="shared" si="1"/>
        <v>23555.510000000002</v>
      </c>
      <c r="R14" s="129">
        <f t="shared" si="4"/>
        <v>121751.94</v>
      </c>
    </row>
    <row r="15" spans="1:18" ht="48" customHeight="1" x14ac:dyDescent="0.35">
      <c r="A15" s="40">
        <f t="shared" si="2"/>
        <v>4</v>
      </c>
      <c r="B15" s="122" t="s">
        <v>59</v>
      </c>
      <c r="C15" s="122" t="s">
        <v>54</v>
      </c>
      <c r="D15" s="122" t="s">
        <v>50</v>
      </c>
      <c r="E15" s="122" t="s">
        <v>60</v>
      </c>
      <c r="F15" s="123" t="s">
        <v>61</v>
      </c>
      <c r="G15" s="124">
        <v>150000</v>
      </c>
      <c r="H15" s="42"/>
      <c r="I15" s="130">
        <v>23866.62</v>
      </c>
      <c r="J15" s="126">
        <f t="shared" si="5"/>
        <v>4305</v>
      </c>
      <c r="K15" s="131">
        <f t="shared" si="6"/>
        <v>10650</v>
      </c>
      <c r="L15" s="128">
        <f t="shared" si="3"/>
        <v>851.5100000000001</v>
      </c>
      <c r="M15" s="132">
        <f t="shared" si="7"/>
        <v>4560</v>
      </c>
      <c r="N15" s="127">
        <f t="shared" si="8"/>
        <v>10635</v>
      </c>
      <c r="O15" s="125">
        <v>0</v>
      </c>
      <c r="P15" s="129">
        <f t="shared" si="0"/>
        <v>32731.62</v>
      </c>
      <c r="Q15" s="129">
        <f t="shared" si="1"/>
        <v>22136.510000000002</v>
      </c>
      <c r="R15" s="129">
        <f t="shared" si="4"/>
        <v>117268.38</v>
      </c>
    </row>
    <row r="16" spans="1:18" ht="40.5" customHeight="1" x14ac:dyDescent="0.35">
      <c r="A16" s="40">
        <f t="shared" si="2"/>
        <v>5</v>
      </c>
      <c r="B16" s="122" t="s">
        <v>62</v>
      </c>
      <c r="C16" s="122" t="s">
        <v>54</v>
      </c>
      <c r="D16" s="122" t="s">
        <v>50</v>
      </c>
      <c r="E16" s="122" t="s">
        <v>63</v>
      </c>
      <c r="F16" s="133" t="s">
        <v>61</v>
      </c>
      <c r="G16" s="124">
        <v>90000</v>
      </c>
      <c r="H16" s="42"/>
      <c r="I16" s="134">
        <v>9753.1200000000008</v>
      </c>
      <c r="J16" s="126">
        <f t="shared" si="5"/>
        <v>2583</v>
      </c>
      <c r="K16" s="131">
        <f t="shared" si="6"/>
        <v>6390</v>
      </c>
      <c r="L16" s="128">
        <f t="shared" si="3"/>
        <v>851.5100000000001</v>
      </c>
      <c r="M16" s="132">
        <f t="shared" si="7"/>
        <v>2736</v>
      </c>
      <c r="N16" s="127">
        <f t="shared" si="8"/>
        <v>6381</v>
      </c>
      <c r="O16" s="135">
        <v>0</v>
      </c>
      <c r="P16" s="129">
        <f t="shared" si="0"/>
        <v>15072.12</v>
      </c>
      <c r="Q16" s="129">
        <f t="shared" si="1"/>
        <v>13622.51</v>
      </c>
      <c r="R16" s="129">
        <f t="shared" si="4"/>
        <v>74927.88</v>
      </c>
    </row>
    <row r="17" spans="1:18" ht="40.5" customHeight="1" x14ac:dyDescent="0.35">
      <c r="A17" s="40">
        <f t="shared" si="2"/>
        <v>6</v>
      </c>
      <c r="B17" s="122" t="s">
        <v>64</v>
      </c>
      <c r="C17" s="122" t="s">
        <v>54</v>
      </c>
      <c r="D17" s="122" t="s">
        <v>50</v>
      </c>
      <c r="E17" s="122" t="s">
        <v>63</v>
      </c>
      <c r="F17" s="133" t="s">
        <v>61</v>
      </c>
      <c r="G17" s="124">
        <v>90000</v>
      </c>
      <c r="H17" s="42"/>
      <c r="I17" s="134">
        <v>0</v>
      </c>
      <c r="J17" s="126">
        <f t="shared" si="5"/>
        <v>2583</v>
      </c>
      <c r="K17" s="131">
        <f t="shared" si="6"/>
        <v>6390</v>
      </c>
      <c r="L17" s="128">
        <f t="shared" si="3"/>
        <v>851.5100000000001</v>
      </c>
      <c r="M17" s="132">
        <f t="shared" si="7"/>
        <v>2736</v>
      </c>
      <c r="N17" s="127">
        <f t="shared" si="8"/>
        <v>6381</v>
      </c>
      <c r="O17" s="135">
        <v>0</v>
      </c>
      <c r="P17" s="129">
        <f t="shared" si="0"/>
        <v>5319</v>
      </c>
      <c r="Q17" s="129">
        <f t="shared" si="1"/>
        <v>13622.51</v>
      </c>
      <c r="R17" s="129">
        <f t="shared" si="4"/>
        <v>84681</v>
      </c>
    </row>
    <row r="18" spans="1:18" ht="24" x14ac:dyDescent="0.35">
      <c r="A18" s="40">
        <f t="shared" si="2"/>
        <v>7</v>
      </c>
      <c r="B18" s="122" t="s">
        <v>65</v>
      </c>
      <c r="C18" s="122" t="s">
        <v>54</v>
      </c>
      <c r="D18" s="122" t="s">
        <v>50</v>
      </c>
      <c r="E18" s="122" t="s">
        <v>66</v>
      </c>
      <c r="F18" s="136" t="s">
        <v>56</v>
      </c>
      <c r="G18" s="137">
        <v>90000</v>
      </c>
      <c r="H18" s="44"/>
      <c r="I18" s="138">
        <v>3963.28</v>
      </c>
      <c r="J18" s="126">
        <f t="shared" si="5"/>
        <v>2583</v>
      </c>
      <c r="K18" s="131">
        <f t="shared" si="6"/>
        <v>6390</v>
      </c>
      <c r="L18" s="128">
        <f t="shared" si="3"/>
        <v>851.5100000000001</v>
      </c>
      <c r="M18" s="132">
        <f t="shared" si="7"/>
        <v>2736</v>
      </c>
      <c r="N18" s="127">
        <f t="shared" si="8"/>
        <v>6381</v>
      </c>
      <c r="O18" s="140">
        <v>0</v>
      </c>
      <c r="P18" s="141">
        <f>+I18+J18+M18</f>
        <v>9282.2800000000007</v>
      </c>
      <c r="Q18" s="139">
        <f>+K18+L18+N18</f>
        <v>13622.51</v>
      </c>
      <c r="R18" s="129">
        <f t="shared" si="4"/>
        <v>80717.72</v>
      </c>
    </row>
    <row r="19" spans="1:18" ht="24" x14ac:dyDescent="0.35">
      <c r="A19" s="40">
        <f t="shared" si="2"/>
        <v>8</v>
      </c>
      <c r="B19" s="122" t="s">
        <v>67</v>
      </c>
      <c r="C19" s="122" t="s">
        <v>54</v>
      </c>
      <c r="D19" s="122" t="s">
        <v>50</v>
      </c>
      <c r="E19" s="122" t="s">
        <v>68</v>
      </c>
      <c r="F19" s="123" t="s">
        <v>69</v>
      </c>
      <c r="G19" s="142">
        <v>45000</v>
      </c>
      <c r="H19" s="45"/>
      <c r="I19" s="138">
        <v>0</v>
      </c>
      <c r="J19" s="126">
        <f t="shared" si="5"/>
        <v>1291.5</v>
      </c>
      <c r="K19" s="131">
        <f t="shared" si="6"/>
        <v>3195</v>
      </c>
      <c r="L19" s="132">
        <f>+G19*1.1%</f>
        <v>495.00000000000006</v>
      </c>
      <c r="M19" s="132">
        <f t="shared" si="7"/>
        <v>1368</v>
      </c>
      <c r="N19" s="127">
        <f t="shared" si="8"/>
        <v>3190.5</v>
      </c>
      <c r="O19" s="125">
        <v>1715.46</v>
      </c>
      <c r="P19" s="129">
        <f>I19+J19+M19+O19</f>
        <v>4374.96</v>
      </c>
      <c r="Q19" s="129">
        <f>K19+L19+N19</f>
        <v>6880.5</v>
      </c>
      <c r="R19" s="129">
        <f t="shared" si="4"/>
        <v>40625.040000000001</v>
      </c>
    </row>
    <row r="20" spans="1:18" ht="22.5" x14ac:dyDescent="0.25">
      <c r="A20" s="184" t="s">
        <v>23</v>
      </c>
      <c r="B20" s="184"/>
      <c r="C20" s="184"/>
      <c r="D20" s="184"/>
      <c r="E20" s="184"/>
      <c r="F20" s="46"/>
      <c r="G20" s="47">
        <f t="shared" ref="G20:R20" si="9">SUM(G12:G19)</f>
        <v>1185000</v>
      </c>
      <c r="H20" s="47">
        <f t="shared" si="9"/>
        <v>0</v>
      </c>
      <c r="I20" s="47">
        <f t="shared" si="9"/>
        <v>173069.12</v>
      </c>
      <c r="J20" s="47">
        <f t="shared" si="9"/>
        <v>33637.834999999999</v>
      </c>
      <c r="K20" s="47">
        <f t="shared" si="9"/>
        <v>83215.55</v>
      </c>
      <c r="L20" s="47">
        <f t="shared" si="9"/>
        <v>6455.5700000000006</v>
      </c>
      <c r="M20" s="47">
        <f t="shared" si="9"/>
        <v>29747.16</v>
      </c>
      <c r="N20" s="47">
        <f t="shared" si="9"/>
        <v>69377.422500000001</v>
      </c>
      <c r="O20" s="47">
        <f t="shared" si="9"/>
        <v>8577.2999999999993</v>
      </c>
      <c r="P20" s="47">
        <f t="shared" si="9"/>
        <v>245031.41499999998</v>
      </c>
      <c r="Q20" s="47">
        <f t="shared" si="9"/>
        <v>159048.54250000001</v>
      </c>
      <c r="R20" s="47">
        <f t="shared" si="9"/>
        <v>939968.58499999996</v>
      </c>
    </row>
    <row r="21" spans="1:18" ht="43.5" customHeight="1" x14ac:dyDescent="0.25">
      <c r="A21" s="185" t="s">
        <v>24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ht="33" customHeight="1" x14ac:dyDescent="0.35">
      <c r="A22" s="40">
        <v>9</v>
      </c>
      <c r="B22" s="122" t="s">
        <v>70</v>
      </c>
      <c r="C22" s="122" t="s">
        <v>54</v>
      </c>
      <c r="D22" s="122" t="s">
        <v>24</v>
      </c>
      <c r="E22" s="122" t="s">
        <v>71</v>
      </c>
      <c r="F22" s="123" t="s">
        <v>52</v>
      </c>
      <c r="G22" s="144">
        <v>210000</v>
      </c>
      <c r="H22" s="48"/>
      <c r="I22" s="130">
        <v>33176.449999999997</v>
      </c>
      <c r="J22" s="126">
        <f>G22*2.87/100</f>
        <v>6027</v>
      </c>
      <c r="K22" s="131">
        <f>G22*7.1/100</f>
        <v>14910</v>
      </c>
      <c r="L22" s="128">
        <f t="shared" ref="L22:L28" si="10">77410*1.1%</f>
        <v>851.5100000000001</v>
      </c>
      <c r="M22" s="127">
        <f>193525*3.04%</f>
        <v>5883.16</v>
      </c>
      <c r="N22" s="127">
        <f>193525*7.09%</f>
        <v>13720.922500000001</v>
      </c>
      <c r="O22" s="135">
        <v>1715.46</v>
      </c>
      <c r="P22" s="129">
        <f t="shared" ref="P22:P29" si="11">I22+J22+M22+O22</f>
        <v>46802.07</v>
      </c>
      <c r="Q22" s="129">
        <f t="shared" ref="Q22:Q29" si="12">K22+L22+N22</f>
        <v>29482.432500000003</v>
      </c>
      <c r="R22" s="129">
        <f>G22-P22</f>
        <v>163197.93</v>
      </c>
    </row>
    <row r="23" spans="1:18" ht="42.75" customHeight="1" x14ac:dyDescent="0.35">
      <c r="A23" s="40">
        <f t="shared" ref="A23:A31" si="13">+A22+1</f>
        <v>10</v>
      </c>
      <c r="B23" s="122" t="s">
        <v>72</v>
      </c>
      <c r="C23" s="122" t="s">
        <v>54</v>
      </c>
      <c r="D23" s="122" t="s">
        <v>24</v>
      </c>
      <c r="E23" s="122" t="s">
        <v>73</v>
      </c>
      <c r="F23" s="123" t="s">
        <v>56</v>
      </c>
      <c r="G23" s="144">
        <v>160000</v>
      </c>
      <c r="H23" s="42"/>
      <c r="I23" s="130">
        <v>25565.38</v>
      </c>
      <c r="J23" s="126">
        <f t="shared" ref="J23:J31" si="14">G23*2.87/100</f>
        <v>4592</v>
      </c>
      <c r="K23" s="131">
        <f t="shared" ref="K23:K31" si="15">G23*7.1/100</f>
        <v>11360</v>
      </c>
      <c r="L23" s="128">
        <f t="shared" si="10"/>
        <v>851.5100000000001</v>
      </c>
      <c r="M23" s="127">
        <f>+G23*3.04%</f>
        <v>4864</v>
      </c>
      <c r="N23" s="127">
        <f>+G23*7.09%</f>
        <v>11344</v>
      </c>
      <c r="O23" s="135">
        <v>1715.46</v>
      </c>
      <c r="P23" s="129">
        <f t="shared" si="11"/>
        <v>36736.840000000004</v>
      </c>
      <c r="Q23" s="129">
        <f t="shared" si="12"/>
        <v>23555.510000000002</v>
      </c>
      <c r="R23" s="129">
        <f t="shared" ref="R23:R31" si="16">G23-P23</f>
        <v>123263.16</v>
      </c>
    </row>
    <row r="24" spans="1:18" ht="42.75" customHeight="1" x14ac:dyDescent="0.35">
      <c r="A24" s="40">
        <f t="shared" si="13"/>
        <v>11</v>
      </c>
      <c r="B24" s="122" t="s">
        <v>74</v>
      </c>
      <c r="C24" s="122" t="s">
        <v>54</v>
      </c>
      <c r="D24" s="122" t="s">
        <v>24</v>
      </c>
      <c r="E24" s="122" t="s">
        <v>75</v>
      </c>
      <c r="F24" s="123" t="s">
        <v>52</v>
      </c>
      <c r="G24" s="144">
        <v>160000</v>
      </c>
      <c r="H24" s="42"/>
      <c r="I24" s="130">
        <v>25789.98</v>
      </c>
      <c r="J24" s="126">
        <f t="shared" si="14"/>
        <v>4592</v>
      </c>
      <c r="K24" s="131">
        <f t="shared" si="15"/>
        <v>11360</v>
      </c>
      <c r="L24" s="128">
        <f t="shared" si="10"/>
        <v>851.5100000000001</v>
      </c>
      <c r="M24" s="127">
        <f t="shared" ref="M24:M31" si="17">+G24*3.04%</f>
        <v>4864</v>
      </c>
      <c r="N24" s="127">
        <f t="shared" ref="N24:N31" si="18">+G24*7.09%</f>
        <v>11344</v>
      </c>
      <c r="O24" s="135">
        <v>1715.46</v>
      </c>
      <c r="P24" s="129">
        <f t="shared" si="11"/>
        <v>36961.439999999995</v>
      </c>
      <c r="Q24" s="129">
        <f t="shared" si="12"/>
        <v>23555.510000000002</v>
      </c>
      <c r="R24" s="129">
        <f t="shared" si="16"/>
        <v>123038.56</v>
      </c>
    </row>
    <row r="25" spans="1:18" ht="42.75" customHeight="1" x14ac:dyDescent="0.35">
      <c r="A25" s="40">
        <f t="shared" si="13"/>
        <v>12</v>
      </c>
      <c r="B25" s="122" t="s">
        <v>76</v>
      </c>
      <c r="C25" s="122" t="s">
        <v>54</v>
      </c>
      <c r="D25" s="122" t="s">
        <v>24</v>
      </c>
      <c r="E25" s="122" t="s">
        <v>77</v>
      </c>
      <c r="F25" s="123" t="s">
        <v>52</v>
      </c>
      <c r="G25" s="144">
        <v>60000</v>
      </c>
      <c r="H25" s="48"/>
      <c r="I25" s="130">
        <v>0</v>
      </c>
      <c r="J25" s="126">
        <f t="shared" si="14"/>
        <v>1722</v>
      </c>
      <c r="K25" s="131">
        <f t="shared" si="15"/>
        <v>4260</v>
      </c>
      <c r="L25" s="128">
        <f>+G25*1.1%</f>
        <v>660.00000000000011</v>
      </c>
      <c r="M25" s="127">
        <f t="shared" si="17"/>
        <v>1824</v>
      </c>
      <c r="N25" s="127">
        <f t="shared" si="18"/>
        <v>4254</v>
      </c>
      <c r="O25" s="135">
        <v>0</v>
      </c>
      <c r="P25" s="129">
        <f t="shared" si="11"/>
        <v>3546</v>
      </c>
      <c r="Q25" s="129">
        <f t="shared" si="12"/>
        <v>9174</v>
      </c>
      <c r="R25" s="129">
        <f t="shared" si="16"/>
        <v>56454</v>
      </c>
    </row>
    <row r="26" spans="1:18" ht="42.75" customHeight="1" x14ac:dyDescent="0.35">
      <c r="A26" s="40">
        <f t="shared" si="13"/>
        <v>13</v>
      </c>
      <c r="B26" s="122" t="s">
        <v>78</v>
      </c>
      <c r="C26" s="122" t="s">
        <v>54</v>
      </c>
      <c r="D26" s="122" t="s">
        <v>24</v>
      </c>
      <c r="E26" s="122" t="s">
        <v>79</v>
      </c>
      <c r="F26" s="123" t="s">
        <v>56</v>
      </c>
      <c r="G26" s="144">
        <v>90000</v>
      </c>
      <c r="H26" s="48"/>
      <c r="I26" s="130">
        <v>8350.2999999999993</v>
      </c>
      <c r="J26" s="126">
        <f t="shared" si="14"/>
        <v>2583</v>
      </c>
      <c r="K26" s="131">
        <f t="shared" si="15"/>
        <v>6390</v>
      </c>
      <c r="L26" s="128">
        <f t="shared" si="10"/>
        <v>851.5100000000001</v>
      </c>
      <c r="M26" s="127">
        <f t="shared" si="17"/>
        <v>2736</v>
      </c>
      <c r="N26" s="127">
        <f t="shared" si="18"/>
        <v>6381</v>
      </c>
      <c r="O26" s="135">
        <v>1715.46</v>
      </c>
      <c r="P26" s="129">
        <f t="shared" si="11"/>
        <v>15384.759999999998</v>
      </c>
      <c r="Q26" s="129">
        <f t="shared" si="12"/>
        <v>13622.51</v>
      </c>
      <c r="R26" s="129">
        <f t="shared" si="16"/>
        <v>74615.240000000005</v>
      </c>
    </row>
    <row r="27" spans="1:18" ht="42.75" customHeight="1" x14ac:dyDescent="0.35">
      <c r="A27" s="40">
        <f t="shared" si="13"/>
        <v>14</v>
      </c>
      <c r="B27" s="122" t="s">
        <v>80</v>
      </c>
      <c r="C27" s="122" t="s">
        <v>54</v>
      </c>
      <c r="D27" s="122" t="s">
        <v>24</v>
      </c>
      <c r="E27" s="122" t="s">
        <v>81</v>
      </c>
      <c r="F27" s="123" t="s">
        <v>56</v>
      </c>
      <c r="G27" s="144">
        <v>90000</v>
      </c>
      <c r="H27" s="48"/>
      <c r="I27" s="130">
        <v>9015.77</v>
      </c>
      <c r="J27" s="126">
        <f t="shared" si="14"/>
        <v>2583</v>
      </c>
      <c r="K27" s="131">
        <f t="shared" si="15"/>
        <v>6390</v>
      </c>
      <c r="L27" s="128">
        <f t="shared" si="10"/>
        <v>851.5100000000001</v>
      </c>
      <c r="M27" s="127">
        <f t="shared" si="17"/>
        <v>2736</v>
      </c>
      <c r="N27" s="127">
        <f t="shared" si="18"/>
        <v>6381</v>
      </c>
      <c r="O27" s="135"/>
      <c r="P27" s="129">
        <f t="shared" si="11"/>
        <v>14334.77</v>
      </c>
      <c r="Q27" s="129">
        <f t="shared" si="12"/>
        <v>13622.51</v>
      </c>
      <c r="R27" s="129">
        <f t="shared" si="16"/>
        <v>75665.23</v>
      </c>
    </row>
    <row r="28" spans="1:18" ht="42.75" customHeight="1" x14ac:dyDescent="0.35">
      <c r="A28" s="40">
        <f t="shared" si="13"/>
        <v>15</v>
      </c>
      <c r="B28" s="122" t="s">
        <v>82</v>
      </c>
      <c r="C28" s="122" t="s">
        <v>54</v>
      </c>
      <c r="D28" s="122" t="s">
        <v>24</v>
      </c>
      <c r="E28" s="122" t="s">
        <v>83</v>
      </c>
      <c r="F28" s="123" t="s">
        <v>56</v>
      </c>
      <c r="G28" s="144">
        <v>90000</v>
      </c>
      <c r="H28" s="48"/>
      <c r="I28" s="130">
        <v>7879.85</v>
      </c>
      <c r="J28" s="126">
        <f t="shared" si="14"/>
        <v>2583</v>
      </c>
      <c r="K28" s="131">
        <f t="shared" si="15"/>
        <v>6390</v>
      </c>
      <c r="L28" s="128">
        <f t="shared" si="10"/>
        <v>851.5100000000001</v>
      </c>
      <c r="M28" s="127">
        <f t="shared" si="17"/>
        <v>2736</v>
      </c>
      <c r="N28" s="127">
        <f t="shared" si="18"/>
        <v>6381</v>
      </c>
      <c r="O28" s="135">
        <v>1715.46</v>
      </c>
      <c r="P28" s="129">
        <f t="shared" si="11"/>
        <v>14914.310000000001</v>
      </c>
      <c r="Q28" s="129">
        <f t="shared" si="12"/>
        <v>13622.51</v>
      </c>
      <c r="R28" s="129">
        <f t="shared" si="16"/>
        <v>75085.69</v>
      </c>
    </row>
    <row r="29" spans="1:18" ht="42.75" customHeight="1" x14ac:dyDescent="0.35">
      <c r="A29" s="40">
        <f t="shared" si="13"/>
        <v>16</v>
      </c>
      <c r="B29" s="122" t="s">
        <v>84</v>
      </c>
      <c r="C29" s="122" t="s">
        <v>54</v>
      </c>
      <c r="D29" s="122" t="s">
        <v>24</v>
      </c>
      <c r="E29" s="122" t="s">
        <v>77</v>
      </c>
      <c r="F29" s="123" t="s">
        <v>56</v>
      </c>
      <c r="G29" s="144">
        <v>60000</v>
      </c>
      <c r="H29" s="48"/>
      <c r="I29" s="130">
        <v>0</v>
      </c>
      <c r="J29" s="126">
        <f t="shared" si="14"/>
        <v>1722</v>
      </c>
      <c r="K29" s="131">
        <f t="shared" si="15"/>
        <v>4260</v>
      </c>
      <c r="L29" s="128">
        <f>+G29*1.1%</f>
        <v>660.00000000000011</v>
      </c>
      <c r="M29" s="127">
        <f t="shared" si="17"/>
        <v>1824</v>
      </c>
      <c r="N29" s="127">
        <f t="shared" si="18"/>
        <v>4254</v>
      </c>
      <c r="O29" s="135">
        <v>0</v>
      </c>
      <c r="P29" s="129">
        <f t="shared" si="11"/>
        <v>3546</v>
      </c>
      <c r="Q29" s="129">
        <f t="shared" si="12"/>
        <v>9174</v>
      </c>
      <c r="R29" s="129">
        <f t="shared" si="16"/>
        <v>56454</v>
      </c>
    </row>
    <row r="30" spans="1:18" ht="30" customHeight="1" x14ac:dyDescent="0.35">
      <c r="A30" s="40">
        <f t="shared" si="13"/>
        <v>17</v>
      </c>
      <c r="B30" s="145" t="s">
        <v>85</v>
      </c>
      <c r="C30" s="145" t="s">
        <v>54</v>
      </c>
      <c r="D30" s="122" t="s">
        <v>24</v>
      </c>
      <c r="E30" s="122" t="s">
        <v>86</v>
      </c>
      <c r="F30" s="143" t="s">
        <v>69</v>
      </c>
      <c r="G30" s="144">
        <v>60000</v>
      </c>
      <c r="H30" s="48"/>
      <c r="I30" s="129">
        <v>0</v>
      </c>
      <c r="J30" s="126">
        <f t="shared" si="14"/>
        <v>1722</v>
      </c>
      <c r="K30" s="131">
        <f t="shared" si="15"/>
        <v>4260</v>
      </c>
      <c r="L30" s="132">
        <f>+G30*1.1%</f>
        <v>660.00000000000011</v>
      </c>
      <c r="M30" s="127">
        <f t="shared" si="17"/>
        <v>1824</v>
      </c>
      <c r="N30" s="127">
        <f t="shared" si="18"/>
        <v>4254</v>
      </c>
      <c r="O30" s="135">
        <v>1715.46</v>
      </c>
      <c r="P30" s="129">
        <f>I30+J30+M30+O30</f>
        <v>5261.46</v>
      </c>
      <c r="Q30" s="129">
        <f>K30+L30+N30</f>
        <v>9174</v>
      </c>
      <c r="R30" s="129">
        <f t="shared" si="16"/>
        <v>54738.54</v>
      </c>
    </row>
    <row r="31" spans="1:18" ht="42.75" customHeight="1" x14ac:dyDescent="0.35">
      <c r="A31" s="40">
        <f t="shared" si="13"/>
        <v>18</v>
      </c>
      <c r="B31" s="122" t="s">
        <v>87</v>
      </c>
      <c r="C31" s="122" t="s">
        <v>54</v>
      </c>
      <c r="D31" s="122" t="s">
        <v>24</v>
      </c>
      <c r="E31" s="122" t="s">
        <v>88</v>
      </c>
      <c r="F31" s="123" t="s">
        <v>69</v>
      </c>
      <c r="G31" s="144">
        <v>43000</v>
      </c>
      <c r="H31" s="48"/>
      <c r="I31" s="130">
        <v>0</v>
      </c>
      <c r="J31" s="126">
        <f t="shared" si="14"/>
        <v>1234.0999999999999</v>
      </c>
      <c r="K31" s="131">
        <f t="shared" si="15"/>
        <v>3053</v>
      </c>
      <c r="L31" s="132">
        <f>+G31*1.1%</f>
        <v>473.00000000000006</v>
      </c>
      <c r="M31" s="127">
        <f t="shared" si="17"/>
        <v>1307.2</v>
      </c>
      <c r="N31" s="127">
        <f t="shared" si="18"/>
        <v>3048.7000000000003</v>
      </c>
      <c r="O31" s="135"/>
      <c r="P31" s="129">
        <f t="shared" ref="P31" si="19">I31+J31+M31+O31</f>
        <v>2541.3000000000002</v>
      </c>
      <c r="Q31" s="129">
        <f t="shared" ref="Q31" si="20">K31+L31+N31</f>
        <v>6574.7000000000007</v>
      </c>
      <c r="R31" s="129">
        <f t="shared" si="16"/>
        <v>40458.699999999997</v>
      </c>
    </row>
    <row r="32" spans="1:18" ht="28.5" customHeight="1" x14ac:dyDescent="0.25">
      <c r="A32" s="184" t="s">
        <v>25</v>
      </c>
      <c r="B32" s="184"/>
      <c r="C32" s="184"/>
      <c r="D32" s="184"/>
      <c r="E32" s="184"/>
      <c r="F32" s="41"/>
      <c r="G32" s="49">
        <f t="shared" ref="G32:R32" si="21">SUM(G22:G31)</f>
        <v>1023000</v>
      </c>
      <c r="H32" s="49">
        <f t="shared" si="21"/>
        <v>0</v>
      </c>
      <c r="I32" s="49">
        <f t="shared" si="21"/>
        <v>109777.73000000001</v>
      </c>
      <c r="J32" s="49">
        <f t="shared" si="21"/>
        <v>29360.1</v>
      </c>
      <c r="K32" s="49">
        <f t="shared" si="21"/>
        <v>72633</v>
      </c>
      <c r="L32" s="49">
        <f t="shared" si="21"/>
        <v>7562.06</v>
      </c>
      <c r="M32" s="49">
        <f t="shared" si="21"/>
        <v>30598.36</v>
      </c>
      <c r="N32" s="49">
        <f t="shared" si="21"/>
        <v>71362.622499999998</v>
      </c>
      <c r="O32" s="49">
        <f t="shared" si="21"/>
        <v>10292.759999999998</v>
      </c>
      <c r="P32" s="49">
        <f t="shared" si="21"/>
        <v>180028.94999999998</v>
      </c>
      <c r="Q32" s="49">
        <f t="shared" si="21"/>
        <v>151557.6825</v>
      </c>
      <c r="R32" s="49">
        <f t="shared" si="21"/>
        <v>842971.05</v>
      </c>
    </row>
    <row r="33" spans="1:18" ht="43.5" customHeight="1" x14ac:dyDescent="0.25">
      <c r="A33" s="185" t="s">
        <v>26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8" ht="24.75" customHeight="1" x14ac:dyDescent="0.35">
      <c r="A34" s="40">
        <v>19</v>
      </c>
      <c r="B34" s="122" t="s">
        <v>89</v>
      </c>
      <c r="C34" s="122" t="s">
        <v>54</v>
      </c>
      <c r="D34" s="122" t="s">
        <v>26</v>
      </c>
      <c r="E34" s="122" t="s">
        <v>90</v>
      </c>
      <c r="F34" s="123" t="s">
        <v>52</v>
      </c>
      <c r="G34" s="144">
        <v>210000</v>
      </c>
      <c r="H34" s="48"/>
      <c r="I34" s="130">
        <v>38105.33</v>
      </c>
      <c r="J34" s="126">
        <f>G34*2.87/100</f>
        <v>6027</v>
      </c>
      <c r="K34" s="131">
        <f>G34*7.1/100</f>
        <v>14910</v>
      </c>
      <c r="L34" s="128">
        <f t="shared" ref="L34:L38" si="22">77410*1.1%</f>
        <v>851.5100000000001</v>
      </c>
      <c r="M34" s="127">
        <f>193525*3.04%</f>
        <v>5883.16</v>
      </c>
      <c r="N34" s="127">
        <f>193525*7.09%</f>
        <v>13720.922500000001</v>
      </c>
      <c r="O34" s="127">
        <v>0</v>
      </c>
      <c r="P34" s="129">
        <f t="shared" ref="P34:P36" si="23">I34+J34+M34+O34</f>
        <v>50015.490000000005</v>
      </c>
      <c r="Q34" s="129">
        <f t="shared" ref="Q34:Q36" si="24">K34+L34+N34</f>
        <v>29482.432500000003</v>
      </c>
      <c r="R34" s="129">
        <f>G34-P34</f>
        <v>159984.51</v>
      </c>
    </row>
    <row r="35" spans="1:18" ht="24.75" customHeight="1" x14ac:dyDescent="0.35">
      <c r="A35" s="40">
        <f>+A34+1</f>
        <v>20</v>
      </c>
      <c r="B35" s="122" t="s">
        <v>91</v>
      </c>
      <c r="C35" s="122" t="s">
        <v>49</v>
      </c>
      <c r="D35" s="122" t="s">
        <v>26</v>
      </c>
      <c r="E35" s="122" t="s">
        <v>92</v>
      </c>
      <c r="F35" s="123" t="s">
        <v>56</v>
      </c>
      <c r="G35" s="144">
        <v>160000</v>
      </c>
      <c r="H35" s="42"/>
      <c r="I35" s="130">
        <f>9324.22+16465.75</f>
        <v>25789.97</v>
      </c>
      <c r="J35" s="126">
        <f t="shared" ref="J35:J38" si="25">G35*2.87/100</f>
        <v>4592</v>
      </c>
      <c r="K35" s="131">
        <f t="shared" ref="K35:K38" si="26">G35*7.1/100</f>
        <v>11360</v>
      </c>
      <c r="L35" s="128">
        <f t="shared" si="22"/>
        <v>851.5100000000001</v>
      </c>
      <c r="M35" s="127">
        <f>G35*3.04/100</f>
        <v>4864</v>
      </c>
      <c r="N35" s="127">
        <f>+G35*7.09%</f>
        <v>11344</v>
      </c>
      <c r="O35" s="135">
        <v>1715.46</v>
      </c>
      <c r="P35" s="129">
        <f t="shared" si="23"/>
        <v>36961.43</v>
      </c>
      <c r="Q35" s="129">
        <f t="shared" si="24"/>
        <v>23555.510000000002</v>
      </c>
      <c r="R35" s="129">
        <f t="shared" ref="R35:R38" si="27">G35-P35</f>
        <v>123038.57</v>
      </c>
    </row>
    <row r="36" spans="1:18" ht="24.75" customHeight="1" x14ac:dyDescent="0.35">
      <c r="A36" s="40">
        <f t="shared" ref="A36:A38" si="28">+A35+1</f>
        <v>21</v>
      </c>
      <c r="B36" s="122" t="s">
        <v>93</v>
      </c>
      <c r="C36" s="122" t="s">
        <v>54</v>
      </c>
      <c r="D36" s="122" t="s">
        <v>26</v>
      </c>
      <c r="E36" s="122" t="s">
        <v>94</v>
      </c>
      <c r="F36" s="123" t="s">
        <v>56</v>
      </c>
      <c r="G36" s="144">
        <v>90000</v>
      </c>
      <c r="H36" s="48"/>
      <c r="I36" s="130">
        <v>94.22</v>
      </c>
      <c r="J36" s="126">
        <f t="shared" si="25"/>
        <v>2583</v>
      </c>
      <c r="K36" s="131">
        <f t="shared" si="26"/>
        <v>6390</v>
      </c>
      <c r="L36" s="128">
        <f t="shared" si="22"/>
        <v>851.5100000000001</v>
      </c>
      <c r="M36" s="127">
        <f t="shared" ref="M36:M38" si="29">G36*3.04/100</f>
        <v>2736</v>
      </c>
      <c r="N36" s="127">
        <f t="shared" ref="N36:N38" si="30">+G36*7.09%</f>
        <v>6381</v>
      </c>
      <c r="O36" s="127">
        <v>0</v>
      </c>
      <c r="P36" s="129">
        <f t="shared" si="23"/>
        <v>5413.2199999999993</v>
      </c>
      <c r="Q36" s="129">
        <f t="shared" si="24"/>
        <v>13622.51</v>
      </c>
      <c r="R36" s="129">
        <f t="shared" si="27"/>
        <v>84586.78</v>
      </c>
    </row>
    <row r="37" spans="1:18" ht="28.5" customHeight="1" x14ac:dyDescent="0.35">
      <c r="A37" s="40">
        <f t="shared" si="28"/>
        <v>22</v>
      </c>
      <c r="B37" s="122" t="s">
        <v>95</v>
      </c>
      <c r="C37" s="122" t="s">
        <v>54</v>
      </c>
      <c r="D37" s="122" t="s">
        <v>26</v>
      </c>
      <c r="E37" s="122" t="s">
        <v>96</v>
      </c>
      <c r="F37" s="123" t="s">
        <v>56</v>
      </c>
      <c r="G37" s="144">
        <v>160000</v>
      </c>
      <c r="H37" s="42"/>
      <c r="I37" s="130">
        <v>26218.84</v>
      </c>
      <c r="J37" s="126">
        <f t="shared" si="25"/>
        <v>4592</v>
      </c>
      <c r="K37" s="131">
        <f t="shared" si="26"/>
        <v>11360</v>
      </c>
      <c r="L37" s="128">
        <f t="shared" si="22"/>
        <v>851.5100000000001</v>
      </c>
      <c r="M37" s="127">
        <f t="shared" si="29"/>
        <v>4864</v>
      </c>
      <c r="N37" s="127">
        <f t="shared" si="30"/>
        <v>11344</v>
      </c>
      <c r="O37" s="127">
        <v>0</v>
      </c>
      <c r="P37" s="129">
        <f>I37+J37+M37+O37</f>
        <v>35674.839999999997</v>
      </c>
      <c r="Q37" s="129">
        <f>K37+L37+N37</f>
        <v>23555.510000000002</v>
      </c>
      <c r="R37" s="129">
        <f t="shared" si="27"/>
        <v>124325.16</v>
      </c>
    </row>
    <row r="38" spans="1:18" ht="28.5" customHeight="1" x14ac:dyDescent="0.35">
      <c r="A38" s="40">
        <f t="shared" si="28"/>
        <v>23</v>
      </c>
      <c r="B38" s="122" t="s">
        <v>97</v>
      </c>
      <c r="C38" s="122" t="s">
        <v>54</v>
      </c>
      <c r="D38" s="122" t="s">
        <v>26</v>
      </c>
      <c r="E38" s="122" t="s">
        <v>94</v>
      </c>
      <c r="F38" s="123" t="s">
        <v>56</v>
      </c>
      <c r="G38" s="144">
        <v>90000</v>
      </c>
      <c r="H38" s="48"/>
      <c r="I38" s="130">
        <v>9161.34</v>
      </c>
      <c r="J38" s="126">
        <f t="shared" si="25"/>
        <v>2583</v>
      </c>
      <c r="K38" s="131">
        <f t="shared" si="26"/>
        <v>6390</v>
      </c>
      <c r="L38" s="128">
        <f t="shared" si="22"/>
        <v>851.5100000000001</v>
      </c>
      <c r="M38" s="127">
        <f t="shared" si="29"/>
        <v>2736</v>
      </c>
      <c r="N38" s="127">
        <f t="shared" si="30"/>
        <v>6381</v>
      </c>
      <c r="O38" s="127">
        <v>0</v>
      </c>
      <c r="P38" s="129">
        <f>I38+J38+M38+O38</f>
        <v>14480.34</v>
      </c>
      <c r="Q38" s="129">
        <f t="shared" ref="Q38" si="31">K38+L38+N38</f>
        <v>13622.51</v>
      </c>
      <c r="R38" s="129">
        <f t="shared" si="27"/>
        <v>75519.66</v>
      </c>
    </row>
    <row r="39" spans="1:18" ht="24.75" customHeight="1" x14ac:dyDescent="0.25">
      <c r="A39" s="184" t="s">
        <v>25</v>
      </c>
      <c r="B39" s="184"/>
      <c r="C39" s="184"/>
      <c r="D39" s="184"/>
      <c r="E39" s="184"/>
      <c r="F39" s="41"/>
      <c r="G39" s="50">
        <f t="shared" ref="G39:R39" si="32">SUM(G34:G38)</f>
        <v>710000</v>
      </c>
      <c r="H39" s="50">
        <f t="shared" si="32"/>
        <v>0</v>
      </c>
      <c r="I39" s="50">
        <f t="shared" si="32"/>
        <v>99369.7</v>
      </c>
      <c r="J39" s="50">
        <f t="shared" si="32"/>
        <v>20377</v>
      </c>
      <c r="K39" s="50">
        <f t="shared" si="32"/>
        <v>50410</v>
      </c>
      <c r="L39" s="50">
        <f t="shared" si="32"/>
        <v>4257.55</v>
      </c>
      <c r="M39" s="50">
        <f t="shared" si="32"/>
        <v>21083.16</v>
      </c>
      <c r="N39" s="50">
        <f t="shared" si="32"/>
        <v>49170.922500000001</v>
      </c>
      <c r="O39" s="50">
        <f t="shared" si="32"/>
        <v>1715.46</v>
      </c>
      <c r="P39" s="50">
        <f t="shared" si="32"/>
        <v>142545.32</v>
      </c>
      <c r="Q39" s="50">
        <f t="shared" si="32"/>
        <v>103838.47249999999</v>
      </c>
      <c r="R39" s="50">
        <f t="shared" si="32"/>
        <v>567454.68000000005</v>
      </c>
    </row>
    <row r="40" spans="1:18" ht="43.5" customHeight="1" x14ac:dyDescent="0.25">
      <c r="A40" s="185" t="s">
        <v>27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</row>
    <row r="41" spans="1:18" s="10" customFormat="1" ht="41.25" customHeight="1" x14ac:dyDescent="0.35">
      <c r="A41" s="51">
        <v>24</v>
      </c>
      <c r="B41" s="122" t="s">
        <v>98</v>
      </c>
      <c r="C41" s="122" t="s">
        <v>54</v>
      </c>
      <c r="D41" s="122" t="s">
        <v>27</v>
      </c>
      <c r="E41" s="122" t="s">
        <v>99</v>
      </c>
      <c r="F41" s="123" t="s">
        <v>56</v>
      </c>
      <c r="G41" s="146">
        <v>160000</v>
      </c>
      <c r="H41" s="42"/>
      <c r="I41" s="130">
        <v>25789.98</v>
      </c>
      <c r="J41" s="126">
        <f>G41*2.87/100</f>
        <v>4592</v>
      </c>
      <c r="K41" s="131">
        <f>G41*7.1/100</f>
        <v>11360</v>
      </c>
      <c r="L41" s="128">
        <f t="shared" ref="L41:L45" si="33">77410*1.1%</f>
        <v>851.5100000000001</v>
      </c>
      <c r="M41" s="147">
        <f>+G41*3.04%</f>
        <v>4864</v>
      </c>
      <c r="N41" s="127">
        <f>+G41*7.09%</f>
        <v>11344</v>
      </c>
      <c r="O41" s="135">
        <v>1715.46</v>
      </c>
      <c r="P41" s="148">
        <f t="shared" ref="P41:P45" si="34">I41+J41+M41+O41</f>
        <v>36961.439999999995</v>
      </c>
      <c r="Q41" s="148">
        <f>+K41+L41+N41</f>
        <v>23555.510000000002</v>
      </c>
      <c r="R41" s="129">
        <f>G41-P41</f>
        <v>123038.56</v>
      </c>
    </row>
    <row r="42" spans="1:18" s="10" customFormat="1" ht="41.25" customHeight="1" x14ac:dyDescent="0.35">
      <c r="A42" s="40">
        <f t="shared" ref="A42:A43" si="35">+A41+1</f>
        <v>25</v>
      </c>
      <c r="B42" s="122" t="s">
        <v>100</v>
      </c>
      <c r="C42" s="122" t="s">
        <v>54</v>
      </c>
      <c r="D42" s="122" t="s">
        <v>27</v>
      </c>
      <c r="E42" s="122" t="s">
        <v>101</v>
      </c>
      <c r="F42" s="123" t="s">
        <v>56</v>
      </c>
      <c r="G42" s="146">
        <v>90000</v>
      </c>
      <c r="H42" s="48"/>
      <c r="I42" s="130">
        <v>0</v>
      </c>
      <c r="J42" s="126">
        <f t="shared" ref="J42:J45" si="36">G42*2.87/100</f>
        <v>2583</v>
      </c>
      <c r="K42" s="131">
        <f t="shared" ref="K42:K45" si="37">G42*7.1/100</f>
        <v>6390</v>
      </c>
      <c r="L42" s="128">
        <f t="shared" si="33"/>
        <v>851.5100000000001</v>
      </c>
      <c r="M42" s="147">
        <f t="shared" ref="M42:M45" si="38">+G42*3.04%</f>
        <v>2736</v>
      </c>
      <c r="N42" s="127">
        <f t="shared" ref="N42:N45" si="39">+G42*7.09%</f>
        <v>6381</v>
      </c>
      <c r="O42" s="135">
        <v>1715.46</v>
      </c>
      <c r="P42" s="148">
        <f t="shared" si="34"/>
        <v>7034.46</v>
      </c>
      <c r="Q42" s="148">
        <f>+K42+L42+N42</f>
        <v>13622.51</v>
      </c>
      <c r="R42" s="129">
        <f t="shared" ref="R42:R45" si="40">G42-P42</f>
        <v>82965.539999999994</v>
      </c>
    </row>
    <row r="43" spans="1:18" s="10" customFormat="1" ht="41.25" customHeight="1" x14ac:dyDescent="0.35">
      <c r="A43" s="40">
        <f t="shared" si="35"/>
        <v>26</v>
      </c>
      <c r="B43" s="122" t="s">
        <v>102</v>
      </c>
      <c r="C43" s="122" t="s">
        <v>54</v>
      </c>
      <c r="D43" s="122" t="s">
        <v>27</v>
      </c>
      <c r="E43" s="122" t="s">
        <v>101</v>
      </c>
      <c r="F43" s="123" t="s">
        <v>56</v>
      </c>
      <c r="G43" s="146">
        <v>90000</v>
      </c>
      <c r="H43" s="52"/>
      <c r="I43" s="130">
        <v>6984.23</v>
      </c>
      <c r="J43" s="126">
        <f t="shared" si="36"/>
        <v>2583</v>
      </c>
      <c r="K43" s="131">
        <f t="shared" si="37"/>
        <v>6390</v>
      </c>
      <c r="L43" s="128">
        <f t="shared" si="33"/>
        <v>851.5100000000001</v>
      </c>
      <c r="M43" s="147">
        <f t="shared" si="38"/>
        <v>2736</v>
      </c>
      <c r="N43" s="127">
        <f t="shared" si="39"/>
        <v>6381</v>
      </c>
      <c r="O43" s="135">
        <f t="shared" ref="O43" si="41">1715.46*2</f>
        <v>3430.92</v>
      </c>
      <c r="P43" s="148">
        <f t="shared" si="34"/>
        <v>15734.15</v>
      </c>
      <c r="Q43" s="148">
        <f>+K43+L43+N43</f>
        <v>13622.51</v>
      </c>
      <c r="R43" s="129">
        <f t="shared" si="40"/>
        <v>74265.850000000006</v>
      </c>
    </row>
    <row r="44" spans="1:18" s="10" customFormat="1" ht="41.25" customHeight="1" x14ac:dyDescent="0.35">
      <c r="A44" s="40">
        <f>+A43+1</f>
        <v>27</v>
      </c>
      <c r="B44" s="122" t="s">
        <v>434</v>
      </c>
      <c r="C44" s="122" t="s">
        <v>49</v>
      </c>
      <c r="D44" s="122" t="s">
        <v>27</v>
      </c>
      <c r="E44" s="122" t="s">
        <v>101</v>
      </c>
      <c r="F44" s="123" t="s">
        <v>56</v>
      </c>
      <c r="G44" s="146">
        <v>90000</v>
      </c>
      <c r="H44" s="52"/>
      <c r="I44" s="130">
        <v>0</v>
      </c>
      <c r="J44" s="126">
        <f t="shared" ref="J44" si="42">G44*2.87/100</f>
        <v>2583</v>
      </c>
      <c r="K44" s="131">
        <f t="shared" ref="K44" si="43">G44*7.1/100</f>
        <v>6390</v>
      </c>
      <c r="L44" s="128">
        <f t="shared" si="33"/>
        <v>851.5100000000001</v>
      </c>
      <c r="M44" s="147">
        <f t="shared" ref="M44" si="44">+G44*3.04%</f>
        <v>2736</v>
      </c>
      <c r="N44" s="127">
        <f t="shared" ref="N44" si="45">+G44*7.09%</f>
        <v>6381</v>
      </c>
      <c r="O44" s="135">
        <v>1715.46</v>
      </c>
      <c r="P44" s="148">
        <f t="shared" ref="P44" si="46">I44+J44+M44+O44</f>
        <v>7034.46</v>
      </c>
      <c r="Q44" s="148">
        <f>+K44+L44+N44</f>
        <v>13622.51</v>
      </c>
      <c r="R44" s="129">
        <f t="shared" ref="R44" si="47">G44-P44</f>
        <v>82965.539999999994</v>
      </c>
    </row>
    <row r="45" spans="1:18" s="10" customFormat="1" ht="41.25" customHeight="1" x14ac:dyDescent="0.35">
      <c r="A45" s="40">
        <f>+A44+1</f>
        <v>28</v>
      </c>
      <c r="B45" s="122" t="s">
        <v>103</v>
      </c>
      <c r="C45" s="122" t="s">
        <v>49</v>
      </c>
      <c r="D45" s="122" t="s">
        <v>27</v>
      </c>
      <c r="E45" s="122" t="s">
        <v>101</v>
      </c>
      <c r="F45" s="123" t="s">
        <v>56</v>
      </c>
      <c r="G45" s="146">
        <v>90000</v>
      </c>
      <c r="H45" s="52"/>
      <c r="I45" s="130">
        <v>9324.25</v>
      </c>
      <c r="J45" s="126">
        <f t="shared" si="36"/>
        <v>2583</v>
      </c>
      <c r="K45" s="131">
        <f t="shared" si="37"/>
        <v>6390</v>
      </c>
      <c r="L45" s="128">
        <f t="shared" si="33"/>
        <v>851.5100000000001</v>
      </c>
      <c r="M45" s="147">
        <f t="shared" si="38"/>
        <v>2736</v>
      </c>
      <c r="N45" s="127">
        <f t="shared" si="39"/>
        <v>6381</v>
      </c>
      <c r="O45" s="135">
        <v>1715.46</v>
      </c>
      <c r="P45" s="148">
        <f t="shared" si="34"/>
        <v>16358.71</v>
      </c>
      <c r="Q45" s="148">
        <f>+K45+L45+N45</f>
        <v>13622.51</v>
      </c>
      <c r="R45" s="129">
        <f t="shared" si="40"/>
        <v>73641.290000000008</v>
      </c>
    </row>
    <row r="46" spans="1:18" ht="26.25" customHeight="1" x14ac:dyDescent="0.25">
      <c r="A46" s="184" t="s">
        <v>25</v>
      </c>
      <c r="B46" s="184"/>
      <c r="C46" s="184"/>
      <c r="D46" s="184"/>
      <c r="E46" s="184"/>
      <c r="F46" s="41"/>
      <c r="G46" s="49">
        <f t="shared" ref="G46:R46" si="48">SUM(G41:G45)</f>
        <v>520000</v>
      </c>
      <c r="H46" s="49">
        <f t="shared" si="48"/>
        <v>0</v>
      </c>
      <c r="I46" s="49">
        <f t="shared" si="48"/>
        <v>42098.46</v>
      </c>
      <c r="J46" s="49">
        <f t="shared" si="48"/>
        <v>14924</v>
      </c>
      <c r="K46" s="49">
        <f t="shared" si="48"/>
        <v>36920</v>
      </c>
      <c r="L46" s="49">
        <f t="shared" si="48"/>
        <v>4257.55</v>
      </c>
      <c r="M46" s="49">
        <f t="shared" si="48"/>
        <v>15808</v>
      </c>
      <c r="N46" s="49">
        <f t="shared" si="48"/>
        <v>36868</v>
      </c>
      <c r="O46" s="49">
        <f t="shared" si="48"/>
        <v>10292.759999999998</v>
      </c>
      <c r="P46" s="49">
        <f t="shared" si="48"/>
        <v>83123.22</v>
      </c>
      <c r="Q46" s="49">
        <f t="shared" si="48"/>
        <v>78045.55</v>
      </c>
      <c r="R46" s="49">
        <f t="shared" si="48"/>
        <v>436876.77999999991</v>
      </c>
    </row>
    <row r="47" spans="1:18" ht="43.5" customHeight="1" x14ac:dyDescent="0.25">
      <c r="A47" s="185" t="s">
        <v>28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</row>
    <row r="48" spans="1:18" ht="21.75" customHeight="1" x14ac:dyDescent="0.35">
      <c r="A48" s="40">
        <f>+A45+1</f>
        <v>29</v>
      </c>
      <c r="B48" s="122" t="s">
        <v>104</v>
      </c>
      <c r="C48" s="122" t="s">
        <v>49</v>
      </c>
      <c r="D48" s="122" t="s">
        <v>28</v>
      </c>
      <c r="E48" s="122" t="s">
        <v>105</v>
      </c>
      <c r="F48" s="123" t="s">
        <v>52</v>
      </c>
      <c r="G48" s="149">
        <v>210000</v>
      </c>
      <c r="H48" s="53"/>
      <c r="I48" s="150">
        <v>38105.33</v>
      </c>
      <c r="J48" s="126">
        <f>G48*2.87/100</f>
        <v>6027</v>
      </c>
      <c r="K48" s="131">
        <f>G48*7.1/100</f>
        <v>14910</v>
      </c>
      <c r="L48" s="128">
        <f>77410*1.1%</f>
        <v>851.5100000000001</v>
      </c>
      <c r="M48" s="127">
        <f>193525*3.04%</f>
        <v>5883.16</v>
      </c>
      <c r="N48" s="127">
        <f>193525*7.09%</f>
        <v>13720.922500000001</v>
      </c>
      <c r="O48" s="150">
        <v>0</v>
      </c>
      <c r="P48" s="129">
        <f t="shared" ref="P48:P64" si="49">I48+J48+M48+O48</f>
        <v>50015.490000000005</v>
      </c>
      <c r="Q48" s="129">
        <f>+K48+L48+N48</f>
        <v>29482.432500000003</v>
      </c>
      <c r="R48" s="129">
        <f>G48-P48</f>
        <v>159984.51</v>
      </c>
    </row>
    <row r="49" spans="1:18" ht="21.75" customHeight="1" x14ac:dyDescent="0.35">
      <c r="A49" s="40">
        <f t="shared" ref="A49:A60" si="50">+A48+1</f>
        <v>30</v>
      </c>
      <c r="B49" s="122" t="s">
        <v>106</v>
      </c>
      <c r="C49" s="122" t="s">
        <v>54</v>
      </c>
      <c r="D49" s="122" t="s">
        <v>28</v>
      </c>
      <c r="E49" s="122" t="s">
        <v>107</v>
      </c>
      <c r="F49" s="123" t="s">
        <v>56</v>
      </c>
      <c r="G49" s="149">
        <v>160000</v>
      </c>
      <c r="H49" s="42"/>
      <c r="I49" s="150">
        <v>26218.84</v>
      </c>
      <c r="J49" s="126">
        <f t="shared" ref="J49:J64" si="51">G49*2.87/100</f>
        <v>4592</v>
      </c>
      <c r="K49" s="131">
        <f t="shared" ref="K49:K64" si="52">G49*7.1/100</f>
        <v>11360</v>
      </c>
      <c r="L49" s="128">
        <f t="shared" ref="L49:L55" si="53">77410*1.1%</f>
        <v>851.5100000000001</v>
      </c>
      <c r="M49" s="127">
        <f>+G49*3.04%</f>
        <v>4864</v>
      </c>
      <c r="N49" s="127">
        <f>+G49*7.09%</f>
        <v>11344</v>
      </c>
      <c r="O49" s="150">
        <v>0</v>
      </c>
      <c r="P49" s="129">
        <f t="shared" si="49"/>
        <v>35674.839999999997</v>
      </c>
      <c r="Q49" s="129">
        <f t="shared" ref="Q49:Q61" si="54">K49+L49+N49</f>
        <v>23555.510000000002</v>
      </c>
      <c r="R49" s="129">
        <f t="shared" ref="R49:R64" si="55">G49-P49</f>
        <v>124325.16</v>
      </c>
    </row>
    <row r="50" spans="1:18" ht="21.75" customHeight="1" x14ac:dyDescent="0.35">
      <c r="A50" s="40">
        <f t="shared" si="50"/>
        <v>31</v>
      </c>
      <c r="B50" s="122" t="s">
        <v>108</v>
      </c>
      <c r="C50" s="122" t="s">
        <v>54</v>
      </c>
      <c r="D50" s="122" t="s">
        <v>28</v>
      </c>
      <c r="E50" s="122" t="s">
        <v>109</v>
      </c>
      <c r="F50" s="123" t="s">
        <v>52</v>
      </c>
      <c r="G50" s="149">
        <v>160000</v>
      </c>
      <c r="H50" s="42"/>
      <c r="I50" s="150">
        <v>26218.84</v>
      </c>
      <c r="J50" s="126">
        <f t="shared" si="51"/>
        <v>4592</v>
      </c>
      <c r="K50" s="131">
        <f t="shared" si="52"/>
        <v>11360</v>
      </c>
      <c r="L50" s="128">
        <f t="shared" si="53"/>
        <v>851.5100000000001</v>
      </c>
      <c r="M50" s="127">
        <f t="shared" ref="M50:M64" si="56">+G50*3.04%</f>
        <v>4864</v>
      </c>
      <c r="N50" s="127">
        <f t="shared" ref="N50:N64" si="57">+G50*7.09%</f>
        <v>11344</v>
      </c>
      <c r="O50" s="150">
        <v>0</v>
      </c>
      <c r="P50" s="129">
        <f t="shared" si="49"/>
        <v>35674.839999999997</v>
      </c>
      <c r="Q50" s="129">
        <f t="shared" si="54"/>
        <v>23555.510000000002</v>
      </c>
      <c r="R50" s="129">
        <f t="shared" si="55"/>
        <v>124325.16</v>
      </c>
    </row>
    <row r="51" spans="1:18" ht="24" x14ac:dyDescent="0.35">
      <c r="A51" s="40">
        <f t="shared" si="50"/>
        <v>32</v>
      </c>
      <c r="B51" s="122" t="s">
        <v>110</v>
      </c>
      <c r="C51" s="122" t="s">
        <v>54</v>
      </c>
      <c r="D51" s="122" t="s">
        <v>28</v>
      </c>
      <c r="E51" s="122" t="s">
        <v>111</v>
      </c>
      <c r="F51" s="123" t="s">
        <v>56</v>
      </c>
      <c r="G51" s="149">
        <v>160000</v>
      </c>
      <c r="H51" s="42"/>
      <c r="I51" s="150">
        <v>25565.38</v>
      </c>
      <c r="J51" s="126">
        <f t="shared" si="51"/>
        <v>4592</v>
      </c>
      <c r="K51" s="131">
        <f t="shared" si="52"/>
        <v>11360</v>
      </c>
      <c r="L51" s="128">
        <f t="shared" si="53"/>
        <v>851.5100000000001</v>
      </c>
      <c r="M51" s="127">
        <f t="shared" si="56"/>
        <v>4864</v>
      </c>
      <c r="N51" s="127">
        <f t="shared" si="57"/>
        <v>11344</v>
      </c>
      <c r="O51" s="150">
        <v>1715.46</v>
      </c>
      <c r="P51" s="129">
        <f t="shared" si="49"/>
        <v>36736.840000000004</v>
      </c>
      <c r="Q51" s="129">
        <f t="shared" si="54"/>
        <v>23555.510000000002</v>
      </c>
      <c r="R51" s="129">
        <f t="shared" si="55"/>
        <v>123263.16</v>
      </c>
    </row>
    <row r="52" spans="1:18" ht="21.75" customHeight="1" x14ac:dyDescent="0.35">
      <c r="A52" s="40">
        <f t="shared" si="50"/>
        <v>33</v>
      </c>
      <c r="B52" s="122" t="s">
        <v>112</v>
      </c>
      <c r="C52" s="122" t="s">
        <v>54</v>
      </c>
      <c r="D52" s="122" t="s">
        <v>28</v>
      </c>
      <c r="E52" s="122" t="s">
        <v>113</v>
      </c>
      <c r="F52" s="123" t="s">
        <v>56</v>
      </c>
      <c r="G52" s="149">
        <v>110000</v>
      </c>
      <c r="H52" s="53"/>
      <c r="I52" s="150">
        <f>8895.39+4704.5-0.03</f>
        <v>13599.859999999999</v>
      </c>
      <c r="J52" s="126">
        <f t="shared" si="51"/>
        <v>3157</v>
      </c>
      <c r="K52" s="131">
        <f t="shared" si="52"/>
        <v>7810</v>
      </c>
      <c r="L52" s="128">
        <f t="shared" si="53"/>
        <v>851.5100000000001</v>
      </c>
      <c r="M52" s="127">
        <f t="shared" si="56"/>
        <v>3344</v>
      </c>
      <c r="N52" s="127">
        <f t="shared" si="57"/>
        <v>7799.0000000000009</v>
      </c>
      <c r="O52" s="150">
        <f>1715.46*2</f>
        <v>3430.92</v>
      </c>
      <c r="P52" s="129">
        <f t="shared" si="49"/>
        <v>23531.78</v>
      </c>
      <c r="Q52" s="129">
        <f t="shared" si="54"/>
        <v>16460.510000000002</v>
      </c>
      <c r="R52" s="129">
        <f t="shared" si="55"/>
        <v>86468.22</v>
      </c>
    </row>
    <row r="53" spans="1:18" ht="21.75" customHeight="1" x14ac:dyDescent="0.35">
      <c r="A53" s="40">
        <f t="shared" si="50"/>
        <v>34</v>
      </c>
      <c r="B53" s="122" t="s">
        <v>114</v>
      </c>
      <c r="C53" s="122" t="s">
        <v>54</v>
      </c>
      <c r="D53" s="122" t="s">
        <v>28</v>
      </c>
      <c r="E53" s="122" t="s">
        <v>115</v>
      </c>
      <c r="F53" s="123" t="s">
        <v>56</v>
      </c>
      <c r="G53" s="149">
        <v>110000</v>
      </c>
      <c r="H53" s="53"/>
      <c r="I53" s="150">
        <f>9753.12+4704.5</f>
        <v>14457.62</v>
      </c>
      <c r="J53" s="126">
        <f t="shared" si="51"/>
        <v>3157</v>
      </c>
      <c r="K53" s="131">
        <f t="shared" si="52"/>
        <v>7810</v>
      </c>
      <c r="L53" s="128">
        <f t="shared" si="53"/>
        <v>851.5100000000001</v>
      </c>
      <c r="M53" s="127">
        <f t="shared" si="56"/>
        <v>3344</v>
      </c>
      <c r="N53" s="127">
        <f t="shared" si="57"/>
        <v>7799.0000000000009</v>
      </c>
      <c r="O53" s="150">
        <v>0</v>
      </c>
      <c r="P53" s="129">
        <f t="shared" si="49"/>
        <v>20958.620000000003</v>
      </c>
      <c r="Q53" s="129">
        <f t="shared" si="54"/>
        <v>16460.510000000002</v>
      </c>
      <c r="R53" s="129">
        <f t="shared" si="55"/>
        <v>89041.38</v>
      </c>
    </row>
    <row r="54" spans="1:18" ht="21.75" customHeight="1" x14ac:dyDescent="0.35">
      <c r="A54" s="40">
        <f>+A53+1</f>
        <v>35</v>
      </c>
      <c r="B54" s="122" t="s">
        <v>116</v>
      </c>
      <c r="C54" s="122" t="s">
        <v>54</v>
      </c>
      <c r="D54" s="122" t="s">
        <v>28</v>
      </c>
      <c r="E54" s="122" t="s">
        <v>117</v>
      </c>
      <c r="F54" s="123" t="s">
        <v>56</v>
      </c>
      <c r="G54" s="149">
        <v>110000</v>
      </c>
      <c r="H54" s="53"/>
      <c r="I54" s="150">
        <f>9324.25+4704.5-973.95</f>
        <v>13054.8</v>
      </c>
      <c r="J54" s="126">
        <f t="shared" si="51"/>
        <v>3157</v>
      </c>
      <c r="K54" s="131">
        <f t="shared" si="52"/>
        <v>7810</v>
      </c>
      <c r="L54" s="128">
        <f t="shared" si="53"/>
        <v>851.5100000000001</v>
      </c>
      <c r="M54" s="127">
        <f t="shared" si="56"/>
        <v>3344</v>
      </c>
      <c r="N54" s="127">
        <f t="shared" si="57"/>
        <v>7799.0000000000009</v>
      </c>
      <c r="O54" s="150">
        <v>1715.46</v>
      </c>
      <c r="P54" s="129">
        <f t="shared" si="49"/>
        <v>21271.26</v>
      </c>
      <c r="Q54" s="129">
        <f>K54+L54+N54</f>
        <v>16460.510000000002</v>
      </c>
      <c r="R54" s="129">
        <f t="shared" si="55"/>
        <v>88728.74</v>
      </c>
    </row>
    <row r="55" spans="1:18" ht="24" x14ac:dyDescent="0.35">
      <c r="A55" s="40">
        <f t="shared" si="50"/>
        <v>36</v>
      </c>
      <c r="B55" s="122" t="s">
        <v>118</v>
      </c>
      <c r="C55" s="122" t="s">
        <v>54</v>
      </c>
      <c r="D55" s="122" t="s">
        <v>28</v>
      </c>
      <c r="E55" s="122" t="s">
        <v>119</v>
      </c>
      <c r="F55" s="123" t="s">
        <v>56</v>
      </c>
      <c r="G55" s="149">
        <v>90000</v>
      </c>
      <c r="H55" s="53"/>
      <c r="I55" s="150">
        <v>7454.68</v>
      </c>
      <c r="J55" s="126">
        <f t="shared" si="51"/>
        <v>2583</v>
      </c>
      <c r="K55" s="131">
        <f t="shared" si="52"/>
        <v>6390</v>
      </c>
      <c r="L55" s="128">
        <f t="shared" si="53"/>
        <v>851.5100000000001</v>
      </c>
      <c r="M55" s="127">
        <f t="shared" si="56"/>
        <v>2736</v>
      </c>
      <c r="N55" s="127">
        <f t="shared" si="57"/>
        <v>6381</v>
      </c>
      <c r="O55" s="150">
        <f>1715.46*2</f>
        <v>3430.92</v>
      </c>
      <c r="P55" s="129">
        <f t="shared" si="49"/>
        <v>16204.6</v>
      </c>
      <c r="Q55" s="129">
        <f>K55+L55+N55</f>
        <v>13622.51</v>
      </c>
      <c r="R55" s="129">
        <f t="shared" si="55"/>
        <v>73795.399999999994</v>
      </c>
    </row>
    <row r="56" spans="1:18" ht="21.75" customHeight="1" x14ac:dyDescent="0.35">
      <c r="A56" s="40">
        <f t="shared" si="50"/>
        <v>37</v>
      </c>
      <c r="B56" s="122" t="s">
        <v>120</v>
      </c>
      <c r="C56" s="122" t="s">
        <v>54</v>
      </c>
      <c r="D56" s="122" t="s">
        <v>28</v>
      </c>
      <c r="E56" s="122" t="s">
        <v>88</v>
      </c>
      <c r="F56" s="123" t="s">
        <v>69</v>
      </c>
      <c r="G56" s="149">
        <v>43000</v>
      </c>
      <c r="H56" s="53"/>
      <c r="I56" s="150">
        <v>0</v>
      </c>
      <c r="J56" s="126">
        <f t="shared" si="51"/>
        <v>1234.0999999999999</v>
      </c>
      <c r="K56" s="131">
        <f t="shared" si="52"/>
        <v>3053</v>
      </c>
      <c r="L56" s="128">
        <f>+G56*1.1%</f>
        <v>473.00000000000006</v>
      </c>
      <c r="M56" s="127">
        <f t="shared" si="56"/>
        <v>1307.2</v>
      </c>
      <c r="N56" s="127">
        <f t="shared" si="57"/>
        <v>3048.7000000000003</v>
      </c>
      <c r="O56" s="150">
        <v>0</v>
      </c>
      <c r="P56" s="129">
        <f t="shared" si="49"/>
        <v>2541.3000000000002</v>
      </c>
      <c r="Q56" s="129">
        <f>K56+L56+N56</f>
        <v>6574.7000000000007</v>
      </c>
      <c r="R56" s="129">
        <f t="shared" si="55"/>
        <v>40458.699999999997</v>
      </c>
    </row>
    <row r="57" spans="1:18" ht="21.75" customHeight="1" x14ac:dyDescent="0.35">
      <c r="A57" s="40">
        <f t="shared" si="50"/>
        <v>38</v>
      </c>
      <c r="B57" s="122" t="s">
        <v>121</v>
      </c>
      <c r="C57" s="122" t="s">
        <v>49</v>
      </c>
      <c r="D57" s="122" t="s">
        <v>28</v>
      </c>
      <c r="E57" s="122" t="s">
        <v>122</v>
      </c>
      <c r="F57" s="123" t="s">
        <v>52</v>
      </c>
      <c r="G57" s="149">
        <f>85000+55000</f>
        <v>140000</v>
      </c>
      <c r="H57" s="53"/>
      <c r="I57" s="150">
        <f>12937.38+8576.96</f>
        <v>21514.339999999997</v>
      </c>
      <c r="J57" s="126">
        <f t="shared" si="51"/>
        <v>4018</v>
      </c>
      <c r="K57" s="131">
        <f t="shared" si="52"/>
        <v>9940</v>
      </c>
      <c r="L57" s="128">
        <f t="shared" ref="L57:L61" si="58">77410*1.1%</f>
        <v>851.5100000000001</v>
      </c>
      <c r="M57" s="127">
        <f t="shared" si="56"/>
        <v>4256</v>
      </c>
      <c r="N57" s="127">
        <f t="shared" si="57"/>
        <v>9926</v>
      </c>
      <c r="O57" s="150">
        <v>0</v>
      </c>
      <c r="P57" s="129">
        <f t="shared" si="49"/>
        <v>29788.339999999997</v>
      </c>
      <c r="Q57" s="129">
        <f t="shared" si="54"/>
        <v>20717.510000000002</v>
      </c>
      <c r="R57" s="129">
        <f t="shared" si="55"/>
        <v>110211.66</v>
      </c>
    </row>
    <row r="58" spans="1:18" ht="21.75" customHeight="1" x14ac:dyDescent="0.35">
      <c r="A58" s="40">
        <f t="shared" si="50"/>
        <v>39</v>
      </c>
      <c r="B58" s="122" t="s">
        <v>123</v>
      </c>
      <c r="C58" s="122" t="s">
        <v>54</v>
      </c>
      <c r="D58" s="122" t="s">
        <v>28</v>
      </c>
      <c r="E58" s="122" t="s">
        <v>124</v>
      </c>
      <c r="F58" s="123" t="s">
        <v>56</v>
      </c>
      <c r="G58" s="149">
        <v>160000</v>
      </c>
      <c r="H58" s="53"/>
      <c r="I58" s="150">
        <f>9753.12+16465.75-0.02</f>
        <v>26218.850000000002</v>
      </c>
      <c r="J58" s="126">
        <f t="shared" si="51"/>
        <v>4592</v>
      </c>
      <c r="K58" s="131">
        <f t="shared" si="52"/>
        <v>11360</v>
      </c>
      <c r="L58" s="128">
        <f t="shared" si="58"/>
        <v>851.5100000000001</v>
      </c>
      <c r="M58" s="127">
        <f t="shared" si="56"/>
        <v>4864</v>
      </c>
      <c r="N58" s="127">
        <f t="shared" si="57"/>
        <v>11344</v>
      </c>
      <c r="O58" s="150">
        <v>0</v>
      </c>
      <c r="P58" s="129">
        <f t="shared" si="49"/>
        <v>35674.850000000006</v>
      </c>
      <c r="Q58" s="129">
        <f t="shared" si="54"/>
        <v>23555.510000000002</v>
      </c>
      <c r="R58" s="129">
        <f t="shared" si="55"/>
        <v>124325.15</v>
      </c>
    </row>
    <row r="59" spans="1:18" ht="21.75" customHeight="1" x14ac:dyDescent="0.35">
      <c r="A59" s="40">
        <f t="shared" si="50"/>
        <v>40</v>
      </c>
      <c r="B59" s="122" t="s">
        <v>125</v>
      </c>
      <c r="C59" s="122" t="s">
        <v>54</v>
      </c>
      <c r="D59" s="122" t="s">
        <v>28</v>
      </c>
      <c r="E59" s="122" t="s">
        <v>126</v>
      </c>
      <c r="F59" s="123" t="s">
        <v>56</v>
      </c>
      <c r="G59" s="149">
        <v>90000</v>
      </c>
      <c r="H59" s="53"/>
      <c r="I59" s="150">
        <v>0</v>
      </c>
      <c r="J59" s="126">
        <f t="shared" si="51"/>
        <v>2583</v>
      </c>
      <c r="K59" s="131">
        <f t="shared" si="52"/>
        <v>6390</v>
      </c>
      <c r="L59" s="128">
        <f t="shared" si="58"/>
        <v>851.5100000000001</v>
      </c>
      <c r="M59" s="127">
        <f t="shared" si="56"/>
        <v>2736</v>
      </c>
      <c r="N59" s="127">
        <f t="shared" si="57"/>
        <v>6381</v>
      </c>
      <c r="O59" s="150">
        <v>0</v>
      </c>
      <c r="P59" s="129">
        <f t="shared" si="49"/>
        <v>5319</v>
      </c>
      <c r="Q59" s="129">
        <f t="shared" si="54"/>
        <v>13622.51</v>
      </c>
      <c r="R59" s="129">
        <f t="shared" si="55"/>
        <v>84681</v>
      </c>
    </row>
    <row r="60" spans="1:18" ht="21.75" customHeight="1" x14ac:dyDescent="0.35">
      <c r="A60" s="40">
        <f t="shared" si="50"/>
        <v>41</v>
      </c>
      <c r="B60" s="122" t="s">
        <v>127</v>
      </c>
      <c r="C60" s="122" t="s">
        <v>54</v>
      </c>
      <c r="D60" s="122" t="s">
        <v>28</v>
      </c>
      <c r="E60" s="122" t="s">
        <v>126</v>
      </c>
      <c r="F60" s="123" t="s">
        <v>56</v>
      </c>
      <c r="G60" s="149">
        <v>90000</v>
      </c>
      <c r="H60" s="53"/>
      <c r="I60" s="150">
        <v>8895.39</v>
      </c>
      <c r="J60" s="126">
        <f t="shared" si="51"/>
        <v>2583</v>
      </c>
      <c r="K60" s="131">
        <f t="shared" si="52"/>
        <v>6390</v>
      </c>
      <c r="L60" s="128">
        <f t="shared" si="58"/>
        <v>851.5100000000001</v>
      </c>
      <c r="M60" s="127">
        <f t="shared" si="56"/>
        <v>2736</v>
      </c>
      <c r="N60" s="127">
        <f t="shared" si="57"/>
        <v>6381</v>
      </c>
      <c r="O60" s="150">
        <f>1715.46*2</f>
        <v>3430.92</v>
      </c>
      <c r="P60" s="129">
        <f t="shared" si="49"/>
        <v>17645.309999999998</v>
      </c>
      <c r="Q60" s="129">
        <f t="shared" si="54"/>
        <v>13622.51</v>
      </c>
      <c r="R60" s="129">
        <f t="shared" si="55"/>
        <v>72354.69</v>
      </c>
    </row>
    <row r="61" spans="1:18" ht="21.75" customHeight="1" x14ac:dyDescent="0.35">
      <c r="A61" s="40">
        <f>+A60+1</f>
        <v>42</v>
      </c>
      <c r="B61" s="122" t="s">
        <v>426</v>
      </c>
      <c r="C61" s="122" t="s">
        <v>54</v>
      </c>
      <c r="D61" s="122" t="s">
        <v>28</v>
      </c>
      <c r="E61" s="122" t="s">
        <v>427</v>
      </c>
      <c r="F61" s="123" t="s">
        <v>56</v>
      </c>
      <c r="G61" s="149">
        <v>90000</v>
      </c>
      <c r="H61" s="53"/>
      <c r="I61" s="150">
        <v>543.22</v>
      </c>
      <c r="J61" s="126">
        <f t="shared" si="51"/>
        <v>2583</v>
      </c>
      <c r="K61" s="131">
        <f t="shared" si="52"/>
        <v>6390</v>
      </c>
      <c r="L61" s="128">
        <f t="shared" si="58"/>
        <v>851.5100000000001</v>
      </c>
      <c r="M61" s="127">
        <f t="shared" si="56"/>
        <v>2736</v>
      </c>
      <c r="N61" s="127">
        <f t="shared" si="57"/>
        <v>6381</v>
      </c>
      <c r="O61" s="150">
        <v>0</v>
      </c>
      <c r="P61" s="129">
        <f t="shared" si="49"/>
        <v>5862.22</v>
      </c>
      <c r="Q61" s="129">
        <f t="shared" si="54"/>
        <v>13622.51</v>
      </c>
      <c r="R61" s="129">
        <f t="shared" si="55"/>
        <v>84137.78</v>
      </c>
    </row>
    <row r="62" spans="1:18" ht="30" customHeight="1" x14ac:dyDescent="0.35">
      <c r="A62" s="40">
        <f>+A61+1</f>
        <v>43</v>
      </c>
      <c r="B62" s="145" t="s">
        <v>128</v>
      </c>
      <c r="C62" s="145" t="s">
        <v>54</v>
      </c>
      <c r="D62" s="122" t="s">
        <v>28</v>
      </c>
      <c r="E62" s="122" t="s">
        <v>88</v>
      </c>
      <c r="F62" s="143" t="s">
        <v>69</v>
      </c>
      <c r="G62" s="144">
        <v>43000</v>
      </c>
      <c r="H62" s="48"/>
      <c r="I62" s="129">
        <v>0</v>
      </c>
      <c r="J62" s="126">
        <f t="shared" si="51"/>
        <v>1234.0999999999999</v>
      </c>
      <c r="K62" s="131">
        <f t="shared" si="52"/>
        <v>3053</v>
      </c>
      <c r="L62" s="128">
        <f>+G62*1.1%</f>
        <v>473.00000000000006</v>
      </c>
      <c r="M62" s="127">
        <f t="shared" si="56"/>
        <v>1307.2</v>
      </c>
      <c r="N62" s="127">
        <f t="shared" si="57"/>
        <v>3048.7000000000003</v>
      </c>
      <c r="O62" s="150">
        <v>0</v>
      </c>
      <c r="P62" s="129">
        <f>I62+J62+M62+O62</f>
        <v>2541.3000000000002</v>
      </c>
      <c r="Q62" s="129">
        <f>K62+L62+N62</f>
        <v>6574.7000000000007</v>
      </c>
      <c r="R62" s="129">
        <f t="shared" si="55"/>
        <v>40458.699999999997</v>
      </c>
    </row>
    <row r="63" spans="1:18" ht="30" customHeight="1" x14ac:dyDescent="0.35">
      <c r="A63" s="40">
        <f>+A62+1</f>
        <v>44</v>
      </c>
      <c r="B63" s="145" t="s">
        <v>129</v>
      </c>
      <c r="C63" s="145" t="s">
        <v>54</v>
      </c>
      <c r="D63" s="122" t="s">
        <v>28</v>
      </c>
      <c r="E63" s="122" t="s">
        <v>88</v>
      </c>
      <c r="F63" s="143" t="s">
        <v>69</v>
      </c>
      <c r="G63" s="144">
        <v>43000</v>
      </c>
      <c r="H63" s="48"/>
      <c r="I63" s="129">
        <v>0</v>
      </c>
      <c r="J63" s="126">
        <f t="shared" si="51"/>
        <v>1234.0999999999999</v>
      </c>
      <c r="K63" s="131">
        <f t="shared" si="52"/>
        <v>3053</v>
      </c>
      <c r="L63" s="128">
        <f t="shared" ref="L63:L64" si="59">+G63*1.1%</f>
        <v>473.00000000000006</v>
      </c>
      <c r="M63" s="127">
        <f t="shared" si="56"/>
        <v>1307.2</v>
      </c>
      <c r="N63" s="127">
        <f t="shared" si="57"/>
        <v>3048.7000000000003</v>
      </c>
      <c r="O63" s="150">
        <v>0</v>
      </c>
      <c r="P63" s="129">
        <f>I63+J63+M63+O63</f>
        <v>2541.3000000000002</v>
      </c>
      <c r="Q63" s="129">
        <f>K63+L63+N63</f>
        <v>6574.7000000000007</v>
      </c>
      <c r="R63" s="129">
        <f t="shared" si="55"/>
        <v>40458.699999999997</v>
      </c>
    </row>
    <row r="64" spans="1:18" ht="21.75" customHeight="1" x14ac:dyDescent="0.35">
      <c r="A64" s="40">
        <f>+A63+1</f>
        <v>45</v>
      </c>
      <c r="B64" s="122" t="s">
        <v>130</v>
      </c>
      <c r="C64" s="122" t="s">
        <v>49</v>
      </c>
      <c r="D64" s="122" t="s">
        <v>28</v>
      </c>
      <c r="E64" s="122" t="s">
        <v>88</v>
      </c>
      <c r="F64" s="123" t="s">
        <v>69</v>
      </c>
      <c r="G64" s="149">
        <v>43000</v>
      </c>
      <c r="H64" s="53"/>
      <c r="I64" s="150">
        <v>0</v>
      </c>
      <c r="J64" s="126">
        <f t="shared" si="51"/>
        <v>1234.0999999999999</v>
      </c>
      <c r="K64" s="131">
        <f t="shared" si="52"/>
        <v>3053</v>
      </c>
      <c r="L64" s="128">
        <f t="shared" si="59"/>
        <v>473.00000000000006</v>
      </c>
      <c r="M64" s="127">
        <f t="shared" si="56"/>
        <v>1307.2</v>
      </c>
      <c r="N64" s="127">
        <f t="shared" si="57"/>
        <v>3048.7000000000003</v>
      </c>
      <c r="O64" s="150">
        <v>0</v>
      </c>
      <c r="P64" s="129">
        <f t="shared" si="49"/>
        <v>2541.3000000000002</v>
      </c>
      <c r="Q64" s="129">
        <f>K64+L64+N64</f>
        <v>6574.7000000000007</v>
      </c>
      <c r="R64" s="129">
        <f t="shared" si="55"/>
        <v>40458.699999999997</v>
      </c>
    </row>
    <row r="65" spans="1:18" ht="24.75" customHeight="1" x14ac:dyDescent="0.25">
      <c r="A65" s="184" t="s">
        <v>25</v>
      </c>
      <c r="B65" s="184"/>
      <c r="C65" s="184"/>
      <c r="D65" s="184"/>
      <c r="E65" s="184"/>
      <c r="F65" s="41"/>
      <c r="G65" s="54">
        <f t="shared" ref="G65:R65" si="60">SUM(G48:G64)</f>
        <v>1852000</v>
      </c>
      <c r="H65" s="54">
        <f t="shared" si="60"/>
        <v>0</v>
      </c>
      <c r="I65" s="54">
        <f t="shared" si="60"/>
        <v>221847.15</v>
      </c>
      <c r="J65" s="54">
        <f t="shared" si="60"/>
        <v>53152.399999999994</v>
      </c>
      <c r="K65" s="54">
        <f t="shared" si="60"/>
        <v>131492</v>
      </c>
      <c r="L65" s="54">
        <f t="shared" si="60"/>
        <v>12961.630000000001</v>
      </c>
      <c r="M65" s="54">
        <f t="shared" si="60"/>
        <v>55799.959999999992</v>
      </c>
      <c r="N65" s="54">
        <f t="shared" si="60"/>
        <v>130138.72249999999</v>
      </c>
      <c r="O65" s="54">
        <f t="shared" si="60"/>
        <v>13723.68</v>
      </c>
      <c r="P65" s="54">
        <f t="shared" si="60"/>
        <v>344523.18999999994</v>
      </c>
      <c r="Q65" s="54">
        <f t="shared" si="60"/>
        <v>274592.35250000015</v>
      </c>
      <c r="R65" s="54">
        <f t="shared" si="60"/>
        <v>1507476.8099999998</v>
      </c>
    </row>
    <row r="66" spans="1:18" ht="43.5" customHeight="1" x14ac:dyDescent="0.25">
      <c r="A66" s="185" t="s">
        <v>29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1:18" ht="22.5" customHeight="1" x14ac:dyDescent="0.35">
      <c r="A67" s="40">
        <f>+A64+1</f>
        <v>46</v>
      </c>
      <c r="B67" s="122" t="s">
        <v>439</v>
      </c>
      <c r="C67" s="122" t="s">
        <v>54</v>
      </c>
      <c r="D67" s="122" t="s">
        <v>29</v>
      </c>
      <c r="E67" s="122" t="s">
        <v>440</v>
      </c>
      <c r="F67" s="123" t="s">
        <v>56</v>
      </c>
      <c r="G67" s="144">
        <v>210000</v>
      </c>
      <c r="H67" s="48"/>
      <c r="I67" s="130">
        <v>37247.599999999999</v>
      </c>
      <c r="J67" s="126">
        <f>G67*2.87/100</f>
        <v>6027</v>
      </c>
      <c r="K67" s="131">
        <f>G67*7.1/100</f>
        <v>14910</v>
      </c>
      <c r="L67" s="128">
        <f t="shared" ref="L67:L73" si="61">77410*1.1%</f>
        <v>851.5100000000001</v>
      </c>
      <c r="M67" s="132">
        <f>193525*3.04%</f>
        <v>5883.16</v>
      </c>
      <c r="N67" s="127">
        <f>193525*7.09%</f>
        <v>13720.922500000001</v>
      </c>
      <c r="O67" s="150">
        <f>1715.46*2</f>
        <v>3430.92</v>
      </c>
      <c r="P67" s="129">
        <f t="shared" ref="P67" si="62">I67+J67+M67+O67</f>
        <v>52588.679999999993</v>
      </c>
      <c r="Q67" s="129">
        <f t="shared" ref="Q67" si="63">K67+L67+N67</f>
        <v>29482.432500000003</v>
      </c>
      <c r="R67" s="129">
        <f>G67-P67</f>
        <v>157411.32</v>
      </c>
    </row>
    <row r="68" spans="1:18" ht="22.5" customHeight="1" x14ac:dyDescent="0.35">
      <c r="A68" s="40">
        <f>+A67+1</f>
        <v>47</v>
      </c>
      <c r="B68" s="122" t="s">
        <v>131</v>
      </c>
      <c r="C68" s="122" t="s">
        <v>54</v>
      </c>
      <c r="D68" s="122" t="s">
        <v>29</v>
      </c>
      <c r="E68" s="122" t="s">
        <v>132</v>
      </c>
      <c r="F68" s="123" t="s">
        <v>52</v>
      </c>
      <c r="G68" s="144">
        <v>140000</v>
      </c>
      <c r="H68" s="48"/>
      <c r="I68" s="130">
        <v>17014.11</v>
      </c>
      <c r="J68" s="126">
        <f>G68*2.87/100</f>
        <v>4018</v>
      </c>
      <c r="K68" s="131">
        <f>G68*7.1/100</f>
        <v>9940</v>
      </c>
      <c r="L68" s="128">
        <f t="shared" si="61"/>
        <v>851.5100000000001</v>
      </c>
      <c r="M68" s="132">
        <f>G68*3.04/100</f>
        <v>4256</v>
      </c>
      <c r="N68" s="127">
        <f>+G68*7.09%</f>
        <v>9926</v>
      </c>
      <c r="O68" s="150">
        <v>0</v>
      </c>
      <c r="P68" s="129">
        <f t="shared" ref="P68:P70" si="64">I68+J68+M68+O68</f>
        <v>25288.11</v>
      </c>
      <c r="Q68" s="129">
        <f t="shared" ref="Q68:Q70" si="65">K68+L68+N68</f>
        <v>20717.510000000002</v>
      </c>
      <c r="R68" s="129">
        <f>G68-P68</f>
        <v>114711.89</v>
      </c>
    </row>
    <row r="69" spans="1:18" ht="22.5" customHeight="1" x14ac:dyDescent="0.35">
      <c r="A69" s="40">
        <f t="shared" ref="A69:A86" si="66">+A68+1</f>
        <v>48</v>
      </c>
      <c r="B69" s="122" t="s">
        <v>133</v>
      </c>
      <c r="C69" s="122" t="s">
        <v>49</v>
      </c>
      <c r="D69" s="122" t="s">
        <v>29</v>
      </c>
      <c r="E69" s="122" t="s">
        <v>134</v>
      </c>
      <c r="F69" s="123" t="s">
        <v>56</v>
      </c>
      <c r="G69" s="144">
        <v>160000</v>
      </c>
      <c r="H69" s="48"/>
      <c r="I69" s="130">
        <v>25361.14</v>
      </c>
      <c r="J69" s="126">
        <f t="shared" ref="J69:J86" si="67">G69*2.87/100</f>
        <v>4592</v>
      </c>
      <c r="K69" s="131">
        <f t="shared" ref="K69:K86" si="68">G69*7.1/100</f>
        <v>11360</v>
      </c>
      <c r="L69" s="128">
        <f t="shared" si="61"/>
        <v>851.5100000000001</v>
      </c>
      <c r="M69" s="132">
        <f t="shared" ref="M69:M86" si="69">G69*3.04/100</f>
        <v>4864</v>
      </c>
      <c r="N69" s="127">
        <f t="shared" ref="N69:N86" si="70">+G69*7.09%</f>
        <v>11344</v>
      </c>
      <c r="O69" s="150">
        <f>1715.46*2</f>
        <v>3430.92</v>
      </c>
      <c r="P69" s="129">
        <f t="shared" si="64"/>
        <v>38248.06</v>
      </c>
      <c r="Q69" s="129">
        <f t="shared" si="65"/>
        <v>23555.510000000002</v>
      </c>
      <c r="R69" s="129">
        <f t="shared" ref="R69:R86" si="71">G69-P69</f>
        <v>121751.94</v>
      </c>
    </row>
    <row r="70" spans="1:18" ht="22.5" customHeight="1" x14ac:dyDescent="0.35">
      <c r="A70" s="40">
        <f t="shared" si="66"/>
        <v>49</v>
      </c>
      <c r="B70" s="122" t="s">
        <v>135</v>
      </c>
      <c r="C70" s="122" t="s">
        <v>54</v>
      </c>
      <c r="D70" s="122" t="s">
        <v>29</v>
      </c>
      <c r="E70" s="122" t="s">
        <v>136</v>
      </c>
      <c r="F70" s="123" t="s">
        <v>52</v>
      </c>
      <c r="G70" s="144">
        <f>85000+75000</f>
        <v>160000</v>
      </c>
      <c r="H70" s="48"/>
      <c r="I70" s="130">
        <f>7065.78+17641.88</f>
        <v>24707.66</v>
      </c>
      <c r="J70" s="126">
        <f t="shared" si="67"/>
        <v>4592</v>
      </c>
      <c r="K70" s="131">
        <f t="shared" si="68"/>
        <v>11360</v>
      </c>
      <c r="L70" s="128">
        <f t="shared" si="61"/>
        <v>851.5100000000001</v>
      </c>
      <c r="M70" s="132">
        <f t="shared" si="69"/>
        <v>4864</v>
      </c>
      <c r="N70" s="127">
        <f t="shared" si="70"/>
        <v>11344</v>
      </c>
      <c r="O70" s="150">
        <f>1715.46*2</f>
        <v>3430.92</v>
      </c>
      <c r="P70" s="129">
        <f t="shared" si="64"/>
        <v>37594.58</v>
      </c>
      <c r="Q70" s="129">
        <f t="shared" si="65"/>
        <v>23555.510000000002</v>
      </c>
      <c r="R70" s="129">
        <f t="shared" si="71"/>
        <v>122405.42</v>
      </c>
    </row>
    <row r="71" spans="1:18" ht="22.5" customHeight="1" x14ac:dyDescent="0.35">
      <c r="A71" s="40">
        <f t="shared" si="66"/>
        <v>50</v>
      </c>
      <c r="B71" s="122" t="s">
        <v>137</v>
      </c>
      <c r="C71" s="122" t="s">
        <v>54</v>
      </c>
      <c r="D71" s="122" t="s">
        <v>29</v>
      </c>
      <c r="E71" s="122" t="s">
        <v>138</v>
      </c>
      <c r="F71" s="123" t="s">
        <v>56</v>
      </c>
      <c r="G71" s="144">
        <v>90000</v>
      </c>
      <c r="H71" s="48"/>
      <c r="I71" s="130">
        <v>9753.1200000000008</v>
      </c>
      <c r="J71" s="126">
        <f t="shared" si="67"/>
        <v>2583</v>
      </c>
      <c r="K71" s="131">
        <f t="shared" si="68"/>
        <v>6390</v>
      </c>
      <c r="L71" s="128">
        <f t="shared" si="61"/>
        <v>851.5100000000001</v>
      </c>
      <c r="M71" s="132">
        <f t="shared" si="69"/>
        <v>2736</v>
      </c>
      <c r="N71" s="127">
        <f t="shared" si="70"/>
        <v>6381</v>
      </c>
      <c r="O71" s="150">
        <v>0</v>
      </c>
      <c r="P71" s="129">
        <f>I71+J71+M71+O71</f>
        <v>15072.12</v>
      </c>
      <c r="Q71" s="129">
        <f>K71+L71+N71</f>
        <v>13622.51</v>
      </c>
      <c r="R71" s="129">
        <f t="shared" si="71"/>
        <v>74927.88</v>
      </c>
    </row>
    <row r="72" spans="1:18" ht="22.5" customHeight="1" x14ac:dyDescent="0.35">
      <c r="A72" s="40">
        <f>+A71+1</f>
        <v>51</v>
      </c>
      <c r="B72" s="122" t="s">
        <v>139</v>
      </c>
      <c r="C72" s="122" t="s">
        <v>49</v>
      </c>
      <c r="D72" s="122" t="s">
        <v>29</v>
      </c>
      <c r="E72" s="122" t="s">
        <v>140</v>
      </c>
      <c r="F72" s="123" t="s">
        <v>56</v>
      </c>
      <c r="G72" s="144">
        <v>90000</v>
      </c>
      <c r="H72" s="48"/>
      <c r="I72" s="130">
        <v>9245.8799999999992</v>
      </c>
      <c r="J72" s="126">
        <f t="shared" si="67"/>
        <v>2583</v>
      </c>
      <c r="K72" s="131">
        <f t="shared" si="68"/>
        <v>6390</v>
      </c>
      <c r="L72" s="128">
        <f t="shared" si="61"/>
        <v>851.5100000000001</v>
      </c>
      <c r="M72" s="132">
        <f t="shared" si="69"/>
        <v>2736</v>
      </c>
      <c r="N72" s="127">
        <f t="shared" si="70"/>
        <v>6381</v>
      </c>
      <c r="O72" s="150">
        <v>0</v>
      </c>
      <c r="P72" s="129">
        <f>I72+J72+M72+O72</f>
        <v>14564.88</v>
      </c>
      <c r="Q72" s="129">
        <f>K72+L72+N72</f>
        <v>13622.51</v>
      </c>
      <c r="R72" s="129">
        <f t="shared" si="71"/>
        <v>75435.12</v>
      </c>
    </row>
    <row r="73" spans="1:18" ht="22.5" customHeight="1" x14ac:dyDescent="0.35">
      <c r="A73" s="40">
        <f t="shared" si="66"/>
        <v>52</v>
      </c>
      <c r="B73" s="122" t="s">
        <v>141</v>
      </c>
      <c r="C73" s="122" t="s">
        <v>54</v>
      </c>
      <c r="D73" s="122" t="s">
        <v>29</v>
      </c>
      <c r="E73" s="122" t="s">
        <v>140</v>
      </c>
      <c r="F73" s="123" t="s">
        <v>56</v>
      </c>
      <c r="G73" s="144">
        <v>90000</v>
      </c>
      <c r="H73" s="48"/>
      <c r="I73" s="150">
        <v>9324.25</v>
      </c>
      <c r="J73" s="126">
        <f t="shared" si="67"/>
        <v>2583</v>
      </c>
      <c r="K73" s="131">
        <f t="shared" si="68"/>
        <v>6390</v>
      </c>
      <c r="L73" s="128">
        <f t="shared" si="61"/>
        <v>851.5100000000001</v>
      </c>
      <c r="M73" s="132">
        <f t="shared" si="69"/>
        <v>2736</v>
      </c>
      <c r="N73" s="127">
        <f t="shared" si="70"/>
        <v>6381</v>
      </c>
      <c r="O73" s="150">
        <v>1715.46</v>
      </c>
      <c r="P73" s="129">
        <f t="shared" ref="P73:P86" si="72">I73+J73+M73+O73</f>
        <v>16358.71</v>
      </c>
      <c r="Q73" s="129">
        <f t="shared" ref="Q73:Q86" si="73">K73+L73+N73</f>
        <v>13622.51</v>
      </c>
      <c r="R73" s="129">
        <f t="shared" si="71"/>
        <v>73641.290000000008</v>
      </c>
    </row>
    <row r="74" spans="1:18" ht="22.5" customHeight="1" x14ac:dyDescent="0.35">
      <c r="A74" s="40">
        <f t="shared" si="66"/>
        <v>53</v>
      </c>
      <c r="B74" s="122" t="s">
        <v>142</v>
      </c>
      <c r="C74" s="122" t="s">
        <v>54</v>
      </c>
      <c r="D74" s="122" t="s">
        <v>29</v>
      </c>
      <c r="E74" s="122" t="s">
        <v>143</v>
      </c>
      <c r="F74" s="123" t="s">
        <v>52</v>
      </c>
      <c r="G74" s="144">
        <v>66000</v>
      </c>
      <c r="H74" s="48"/>
      <c r="I74" s="130">
        <v>0</v>
      </c>
      <c r="J74" s="126">
        <f t="shared" si="67"/>
        <v>1894.2</v>
      </c>
      <c r="K74" s="131">
        <f t="shared" si="68"/>
        <v>4686</v>
      </c>
      <c r="L74" s="132">
        <f>+G74*1.1%</f>
        <v>726.00000000000011</v>
      </c>
      <c r="M74" s="132">
        <f t="shared" si="69"/>
        <v>2006.4</v>
      </c>
      <c r="N74" s="127">
        <f t="shared" si="70"/>
        <v>4679.4000000000005</v>
      </c>
      <c r="O74" s="150">
        <v>0</v>
      </c>
      <c r="P74" s="129">
        <f t="shared" si="72"/>
        <v>3900.6000000000004</v>
      </c>
      <c r="Q74" s="129">
        <f t="shared" si="73"/>
        <v>10091.400000000001</v>
      </c>
      <c r="R74" s="129">
        <f t="shared" si="71"/>
        <v>62099.4</v>
      </c>
    </row>
    <row r="75" spans="1:18" ht="22.5" customHeight="1" x14ac:dyDescent="0.35">
      <c r="A75" s="40">
        <f t="shared" si="66"/>
        <v>54</v>
      </c>
      <c r="B75" s="122" t="s">
        <v>144</v>
      </c>
      <c r="C75" s="122" t="s">
        <v>54</v>
      </c>
      <c r="D75" s="122" t="s">
        <v>29</v>
      </c>
      <c r="E75" s="122" t="s">
        <v>143</v>
      </c>
      <c r="F75" s="123" t="s">
        <v>56</v>
      </c>
      <c r="G75" s="144">
        <v>60000</v>
      </c>
      <c r="H75" s="48"/>
      <c r="I75" s="130">
        <v>0</v>
      </c>
      <c r="J75" s="126">
        <f t="shared" si="67"/>
        <v>1722</v>
      </c>
      <c r="K75" s="131">
        <f t="shared" si="68"/>
        <v>4260</v>
      </c>
      <c r="L75" s="132">
        <f t="shared" ref="L75:L76" si="74">+G75*1.1%</f>
        <v>660.00000000000011</v>
      </c>
      <c r="M75" s="132">
        <f t="shared" si="69"/>
        <v>1824</v>
      </c>
      <c r="N75" s="127">
        <f t="shared" si="70"/>
        <v>4254</v>
      </c>
      <c r="O75" s="150">
        <v>0</v>
      </c>
      <c r="P75" s="129">
        <f t="shared" si="72"/>
        <v>3546</v>
      </c>
      <c r="Q75" s="129">
        <f t="shared" si="73"/>
        <v>9174</v>
      </c>
      <c r="R75" s="129">
        <f t="shared" si="71"/>
        <v>56454</v>
      </c>
    </row>
    <row r="76" spans="1:18" ht="22.5" customHeight="1" x14ac:dyDescent="0.35">
      <c r="A76" s="40">
        <f t="shared" si="66"/>
        <v>55</v>
      </c>
      <c r="B76" s="122" t="s">
        <v>145</v>
      </c>
      <c r="C76" s="122" t="s">
        <v>54</v>
      </c>
      <c r="D76" s="122" t="s">
        <v>29</v>
      </c>
      <c r="E76" s="122" t="s">
        <v>146</v>
      </c>
      <c r="F76" s="123" t="s">
        <v>56</v>
      </c>
      <c r="G76" s="144">
        <v>60000</v>
      </c>
      <c r="H76" s="48"/>
      <c r="I76" s="130">
        <v>0</v>
      </c>
      <c r="J76" s="126">
        <f t="shared" si="67"/>
        <v>1722</v>
      </c>
      <c r="K76" s="131">
        <f t="shared" si="68"/>
        <v>4260</v>
      </c>
      <c r="L76" s="132">
        <f t="shared" si="74"/>
        <v>660.00000000000011</v>
      </c>
      <c r="M76" s="132">
        <f t="shared" si="69"/>
        <v>1824</v>
      </c>
      <c r="N76" s="127">
        <f t="shared" si="70"/>
        <v>4254</v>
      </c>
      <c r="O76" s="150">
        <v>1715.46</v>
      </c>
      <c r="P76" s="129">
        <f t="shared" si="72"/>
        <v>5261.46</v>
      </c>
      <c r="Q76" s="129">
        <f t="shared" si="73"/>
        <v>9174</v>
      </c>
      <c r="R76" s="129">
        <f t="shared" si="71"/>
        <v>54738.54</v>
      </c>
    </row>
    <row r="77" spans="1:18" ht="22.5" customHeight="1" x14ac:dyDescent="0.35">
      <c r="A77" s="40">
        <f t="shared" si="66"/>
        <v>56</v>
      </c>
      <c r="B77" s="122" t="s">
        <v>147</v>
      </c>
      <c r="C77" s="122" t="s">
        <v>54</v>
      </c>
      <c r="D77" s="122" t="s">
        <v>29</v>
      </c>
      <c r="E77" s="122" t="s">
        <v>148</v>
      </c>
      <c r="F77" s="123" t="s">
        <v>56</v>
      </c>
      <c r="G77" s="144">
        <v>90000</v>
      </c>
      <c r="H77" s="48"/>
      <c r="I77" s="130">
        <v>1513.68</v>
      </c>
      <c r="J77" s="126">
        <f t="shared" si="67"/>
        <v>2583</v>
      </c>
      <c r="K77" s="131">
        <f t="shared" si="68"/>
        <v>6390</v>
      </c>
      <c r="L77" s="128">
        <f t="shared" ref="L77" si="75">77410*1.1%</f>
        <v>851.5100000000001</v>
      </c>
      <c r="M77" s="132">
        <f t="shared" si="69"/>
        <v>2736</v>
      </c>
      <c r="N77" s="127">
        <f t="shared" si="70"/>
        <v>6381</v>
      </c>
      <c r="O77" s="150">
        <v>0</v>
      </c>
      <c r="P77" s="129">
        <f t="shared" si="72"/>
        <v>6832.68</v>
      </c>
      <c r="Q77" s="129">
        <f t="shared" si="73"/>
        <v>13622.51</v>
      </c>
      <c r="R77" s="129">
        <f t="shared" si="71"/>
        <v>83167.320000000007</v>
      </c>
    </row>
    <row r="78" spans="1:18" ht="22.5" customHeight="1" x14ac:dyDescent="0.35">
      <c r="A78" s="40">
        <f t="shared" si="66"/>
        <v>57</v>
      </c>
      <c r="B78" s="122" t="s">
        <v>149</v>
      </c>
      <c r="C78" s="122" t="s">
        <v>49</v>
      </c>
      <c r="D78" s="122" t="s">
        <v>29</v>
      </c>
      <c r="E78" s="122" t="s">
        <v>146</v>
      </c>
      <c r="F78" s="123" t="s">
        <v>56</v>
      </c>
      <c r="G78" s="144">
        <v>60000</v>
      </c>
      <c r="H78" s="48"/>
      <c r="I78" s="130">
        <v>3486.68</v>
      </c>
      <c r="J78" s="126">
        <f t="shared" si="67"/>
        <v>1722</v>
      </c>
      <c r="K78" s="131">
        <f t="shared" si="68"/>
        <v>4260</v>
      </c>
      <c r="L78" s="132">
        <f t="shared" ref="L78:L86" si="76">+G78*1.1%</f>
        <v>660.00000000000011</v>
      </c>
      <c r="M78" s="132">
        <f t="shared" si="69"/>
        <v>1824</v>
      </c>
      <c r="N78" s="127">
        <f t="shared" si="70"/>
        <v>4254</v>
      </c>
      <c r="O78" s="150">
        <v>0</v>
      </c>
      <c r="P78" s="129">
        <f t="shared" si="72"/>
        <v>7032.68</v>
      </c>
      <c r="Q78" s="129">
        <f t="shared" si="73"/>
        <v>9174</v>
      </c>
      <c r="R78" s="129">
        <f t="shared" si="71"/>
        <v>52967.32</v>
      </c>
    </row>
    <row r="79" spans="1:18" ht="22.5" customHeight="1" x14ac:dyDescent="0.35">
      <c r="A79" s="40">
        <f t="shared" si="66"/>
        <v>58</v>
      </c>
      <c r="B79" s="122" t="s">
        <v>150</v>
      </c>
      <c r="C79" s="122" t="s">
        <v>54</v>
      </c>
      <c r="D79" s="122" t="s">
        <v>29</v>
      </c>
      <c r="E79" s="122" t="s">
        <v>143</v>
      </c>
      <c r="F79" s="123" t="s">
        <v>56</v>
      </c>
      <c r="G79" s="144">
        <v>60000</v>
      </c>
      <c r="H79" s="48"/>
      <c r="I79" s="130">
        <v>0</v>
      </c>
      <c r="J79" s="126">
        <f t="shared" si="67"/>
        <v>1722</v>
      </c>
      <c r="K79" s="131">
        <f t="shared" si="68"/>
        <v>4260</v>
      </c>
      <c r="L79" s="132">
        <f t="shared" si="76"/>
        <v>660.00000000000011</v>
      </c>
      <c r="M79" s="132">
        <f t="shared" si="69"/>
        <v>1824</v>
      </c>
      <c r="N79" s="127">
        <f t="shared" si="70"/>
        <v>4254</v>
      </c>
      <c r="O79" s="150">
        <v>0</v>
      </c>
      <c r="P79" s="129">
        <f t="shared" si="72"/>
        <v>3546</v>
      </c>
      <c r="Q79" s="129">
        <f t="shared" si="73"/>
        <v>9174</v>
      </c>
      <c r="R79" s="129">
        <f t="shared" si="71"/>
        <v>56454</v>
      </c>
    </row>
    <row r="80" spans="1:18" ht="22.5" customHeight="1" x14ac:dyDescent="0.35">
      <c r="A80" s="40">
        <f t="shared" si="66"/>
        <v>59</v>
      </c>
      <c r="B80" s="122" t="s">
        <v>151</v>
      </c>
      <c r="C80" s="122" t="s">
        <v>54</v>
      </c>
      <c r="D80" s="122" t="s">
        <v>29</v>
      </c>
      <c r="E80" s="122" t="s">
        <v>143</v>
      </c>
      <c r="F80" s="123" t="s">
        <v>56</v>
      </c>
      <c r="G80" s="144">
        <v>60000</v>
      </c>
      <c r="H80" s="48"/>
      <c r="I80" s="130">
        <v>0</v>
      </c>
      <c r="J80" s="126">
        <f t="shared" si="67"/>
        <v>1722</v>
      </c>
      <c r="K80" s="131">
        <f t="shared" si="68"/>
        <v>4260</v>
      </c>
      <c r="L80" s="132">
        <f t="shared" si="76"/>
        <v>660.00000000000011</v>
      </c>
      <c r="M80" s="132">
        <f t="shared" si="69"/>
        <v>1824</v>
      </c>
      <c r="N80" s="127">
        <f t="shared" si="70"/>
        <v>4254</v>
      </c>
      <c r="O80" s="150">
        <v>0</v>
      </c>
      <c r="P80" s="129">
        <f t="shared" si="72"/>
        <v>3546</v>
      </c>
      <c r="Q80" s="129">
        <f t="shared" si="73"/>
        <v>9174</v>
      </c>
      <c r="R80" s="129">
        <f t="shared" si="71"/>
        <v>56454</v>
      </c>
    </row>
    <row r="81" spans="1:5117 5121:9214 9218:13311 13315:16383" ht="22.5" customHeight="1" x14ac:dyDescent="0.35">
      <c r="A81" s="40">
        <f>+A80+1</f>
        <v>60</v>
      </c>
      <c r="B81" s="122" t="s">
        <v>428</v>
      </c>
      <c r="C81" s="122" t="s">
        <v>54</v>
      </c>
      <c r="D81" s="122" t="s">
        <v>29</v>
      </c>
      <c r="E81" s="122" t="s">
        <v>429</v>
      </c>
      <c r="F81" s="123" t="s">
        <v>56</v>
      </c>
      <c r="G81" s="144">
        <v>60000</v>
      </c>
      <c r="H81" s="48"/>
      <c r="I81" s="130">
        <v>0</v>
      </c>
      <c r="J81" s="126">
        <f t="shared" ref="J81:J83" si="77">G81*2.87/100</f>
        <v>1722</v>
      </c>
      <c r="K81" s="131">
        <f t="shared" ref="K81:K83" si="78">G81*7.1/100</f>
        <v>4260</v>
      </c>
      <c r="L81" s="132">
        <f t="shared" ref="L81:L83" si="79">+G81*1.1%</f>
        <v>660.00000000000011</v>
      </c>
      <c r="M81" s="132">
        <f t="shared" ref="M81:M83" si="80">G81*3.04/100</f>
        <v>1824</v>
      </c>
      <c r="N81" s="127">
        <f t="shared" ref="N81:N83" si="81">+G81*7.09%</f>
        <v>4254</v>
      </c>
      <c r="O81" s="150">
        <v>0</v>
      </c>
      <c r="P81" s="129">
        <f t="shared" ref="P81:P83" si="82">I81+J81+M81+O81</f>
        <v>3546</v>
      </c>
      <c r="Q81" s="129">
        <f t="shared" ref="Q81:Q83" si="83">K81+L81+N81</f>
        <v>9174</v>
      </c>
      <c r="R81" s="129">
        <f t="shared" ref="R81:R83" si="84">G81-P81</f>
        <v>56454</v>
      </c>
    </row>
    <row r="82" spans="1:5117 5121:9214 9218:13311 13315:16383" ht="22.5" customHeight="1" x14ac:dyDescent="0.35">
      <c r="A82" s="40">
        <f>+A81+1</f>
        <v>61</v>
      </c>
      <c r="B82" s="122" t="s">
        <v>430</v>
      </c>
      <c r="C82" s="122" t="s">
        <v>54</v>
      </c>
      <c r="D82" s="122" t="s">
        <v>29</v>
      </c>
      <c r="E82" s="122" t="s">
        <v>429</v>
      </c>
      <c r="F82" s="123" t="s">
        <v>56</v>
      </c>
      <c r="G82" s="144">
        <v>60000</v>
      </c>
      <c r="H82" s="48"/>
      <c r="I82" s="130">
        <v>3486.68</v>
      </c>
      <c r="J82" s="126">
        <f t="shared" si="77"/>
        <v>1722</v>
      </c>
      <c r="K82" s="131">
        <f t="shared" si="78"/>
        <v>4260</v>
      </c>
      <c r="L82" s="132">
        <f t="shared" si="79"/>
        <v>660.00000000000011</v>
      </c>
      <c r="M82" s="132">
        <f t="shared" si="80"/>
        <v>1824</v>
      </c>
      <c r="N82" s="127">
        <f t="shared" si="81"/>
        <v>4254</v>
      </c>
      <c r="O82" s="150">
        <v>0</v>
      </c>
      <c r="P82" s="129">
        <f t="shared" si="82"/>
        <v>7032.68</v>
      </c>
      <c r="Q82" s="129">
        <f t="shared" si="83"/>
        <v>9174</v>
      </c>
      <c r="R82" s="129">
        <f t="shared" si="84"/>
        <v>52967.32</v>
      </c>
    </row>
    <row r="83" spans="1:5117 5121:9214 9218:13311 13315:16383" ht="22.5" customHeight="1" x14ac:dyDescent="0.35">
      <c r="A83" s="40">
        <f>+A82+1</f>
        <v>62</v>
      </c>
      <c r="B83" s="122" t="s">
        <v>431</v>
      </c>
      <c r="C83" s="122" t="s">
        <v>54</v>
      </c>
      <c r="D83" s="122" t="s">
        <v>29</v>
      </c>
      <c r="E83" s="122" t="s">
        <v>429</v>
      </c>
      <c r="F83" s="123" t="s">
        <v>56</v>
      </c>
      <c r="G83" s="144">
        <v>60000</v>
      </c>
      <c r="H83" s="48"/>
      <c r="I83" s="130">
        <v>3486.68</v>
      </c>
      <c r="J83" s="126">
        <f t="shared" si="77"/>
        <v>1722</v>
      </c>
      <c r="K83" s="131">
        <f t="shared" si="78"/>
        <v>4260</v>
      </c>
      <c r="L83" s="132">
        <f t="shared" si="79"/>
        <v>660.00000000000011</v>
      </c>
      <c r="M83" s="132">
        <f t="shared" si="80"/>
        <v>1824</v>
      </c>
      <c r="N83" s="127">
        <f t="shared" si="81"/>
        <v>4254</v>
      </c>
      <c r="O83" s="150">
        <v>0</v>
      </c>
      <c r="P83" s="129">
        <f t="shared" si="82"/>
        <v>7032.68</v>
      </c>
      <c r="Q83" s="129">
        <f t="shared" si="83"/>
        <v>9174</v>
      </c>
      <c r="R83" s="129">
        <f t="shared" si="84"/>
        <v>52967.32</v>
      </c>
    </row>
    <row r="84" spans="1:5117 5121:9214 9218:13311 13315:16383" ht="22.5" customHeight="1" x14ac:dyDescent="0.35">
      <c r="A84" s="40">
        <f>+A83+1</f>
        <v>63</v>
      </c>
      <c r="B84" s="122" t="s">
        <v>152</v>
      </c>
      <c r="C84" s="122" t="s">
        <v>49</v>
      </c>
      <c r="D84" s="122" t="s">
        <v>29</v>
      </c>
      <c r="E84" s="122" t="s">
        <v>143</v>
      </c>
      <c r="F84" s="123" t="s">
        <v>56</v>
      </c>
      <c r="G84" s="144">
        <v>60000</v>
      </c>
      <c r="H84" s="48"/>
      <c r="I84" s="130">
        <v>0</v>
      </c>
      <c r="J84" s="126">
        <f t="shared" si="67"/>
        <v>1722</v>
      </c>
      <c r="K84" s="131">
        <f t="shared" si="68"/>
        <v>4260</v>
      </c>
      <c r="L84" s="132">
        <f t="shared" si="76"/>
        <v>660.00000000000011</v>
      </c>
      <c r="M84" s="132">
        <f t="shared" si="69"/>
        <v>1824</v>
      </c>
      <c r="N84" s="127">
        <f t="shared" si="70"/>
        <v>4254</v>
      </c>
      <c r="O84" s="150">
        <v>0</v>
      </c>
      <c r="P84" s="129">
        <f t="shared" si="72"/>
        <v>3546</v>
      </c>
      <c r="Q84" s="129">
        <f t="shared" si="73"/>
        <v>9174</v>
      </c>
      <c r="R84" s="129">
        <f t="shared" si="71"/>
        <v>56454</v>
      </c>
    </row>
    <row r="85" spans="1:5117 5121:9214 9218:13311 13315:16383" ht="22.5" customHeight="1" x14ac:dyDescent="0.35">
      <c r="A85" s="40">
        <f t="shared" si="66"/>
        <v>64</v>
      </c>
      <c r="B85" s="122" t="s">
        <v>153</v>
      </c>
      <c r="C85" s="122" t="s">
        <v>54</v>
      </c>
      <c r="D85" s="122" t="s">
        <v>29</v>
      </c>
      <c r="E85" s="122" t="s">
        <v>146</v>
      </c>
      <c r="F85" s="123" t="s">
        <v>56</v>
      </c>
      <c r="G85" s="144">
        <v>60000</v>
      </c>
      <c r="H85" s="48"/>
      <c r="I85" s="130">
        <v>0</v>
      </c>
      <c r="J85" s="126">
        <f t="shared" si="67"/>
        <v>1722</v>
      </c>
      <c r="K85" s="131">
        <f t="shared" si="68"/>
        <v>4260</v>
      </c>
      <c r="L85" s="132">
        <f t="shared" si="76"/>
        <v>660.00000000000011</v>
      </c>
      <c r="M85" s="132">
        <f t="shared" si="69"/>
        <v>1824</v>
      </c>
      <c r="N85" s="127">
        <f t="shared" si="70"/>
        <v>4254</v>
      </c>
      <c r="O85" s="150">
        <v>0</v>
      </c>
      <c r="P85" s="129">
        <f t="shared" si="72"/>
        <v>3546</v>
      </c>
      <c r="Q85" s="129">
        <f t="shared" si="73"/>
        <v>9174</v>
      </c>
      <c r="R85" s="129">
        <f t="shared" si="71"/>
        <v>56454</v>
      </c>
    </row>
    <row r="86" spans="1:5117 5121:9214 9218:13311 13315:16383" ht="22.5" customHeight="1" x14ac:dyDescent="0.35">
      <c r="A86" s="40">
        <f t="shared" si="66"/>
        <v>65</v>
      </c>
      <c r="B86" s="122" t="s">
        <v>154</v>
      </c>
      <c r="C86" s="122" t="s">
        <v>54</v>
      </c>
      <c r="D86" s="122" t="s">
        <v>29</v>
      </c>
      <c r="E86" s="122" t="s">
        <v>143</v>
      </c>
      <c r="F86" s="123" t="s">
        <v>56</v>
      </c>
      <c r="G86" s="144">
        <v>60000</v>
      </c>
      <c r="H86" s="48"/>
      <c r="I86" s="130">
        <v>0</v>
      </c>
      <c r="J86" s="126">
        <f t="shared" si="67"/>
        <v>1722</v>
      </c>
      <c r="K86" s="131">
        <f t="shared" si="68"/>
        <v>4260</v>
      </c>
      <c r="L86" s="132">
        <f t="shared" si="76"/>
        <v>660.00000000000011</v>
      </c>
      <c r="M86" s="132">
        <f t="shared" si="69"/>
        <v>1824</v>
      </c>
      <c r="N86" s="127">
        <f t="shared" si="70"/>
        <v>4254</v>
      </c>
      <c r="O86" s="150">
        <v>0</v>
      </c>
      <c r="P86" s="129">
        <f t="shared" si="72"/>
        <v>3546</v>
      </c>
      <c r="Q86" s="129">
        <f t="shared" si="73"/>
        <v>9174</v>
      </c>
      <c r="R86" s="129">
        <f t="shared" si="71"/>
        <v>56454</v>
      </c>
    </row>
    <row r="87" spans="1:5117 5121:9214 9218:13311 13315:16383" ht="23.25" customHeight="1" x14ac:dyDescent="0.25">
      <c r="A87" s="184" t="s">
        <v>25</v>
      </c>
      <c r="B87" s="184"/>
      <c r="C87" s="184"/>
      <c r="D87" s="184"/>
      <c r="E87" s="184"/>
      <c r="F87" s="46"/>
      <c r="G87" s="54">
        <f>SUM(G67:G86)</f>
        <v>1756000</v>
      </c>
      <c r="H87" s="54">
        <f t="shared" ref="H87" si="85">SUM(H68:H86)</f>
        <v>0</v>
      </c>
      <c r="I87" s="54">
        <f t="shared" ref="I87:O87" si="86">SUM(I67:I86)</f>
        <v>144627.47999999998</v>
      </c>
      <c r="J87" s="54">
        <f t="shared" si="86"/>
        <v>50397.2</v>
      </c>
      <c r="K87" s="54">
        <f t="shared" si="86"/>
        <v>124676</v>
      </c>
      <c r="L87" s="54">
        <f t="shared" si="86"/>
        <v>14798.08</v>
      </c>
      <c r="M87" s="54">
        <f t="shared" si="86"/>
        <v>52881.56</v>
      </c>
      <c r="N87" s="54">
        <f t="shared" si="86"/>
        <v>123332.32249999999</v>
      </c>
      <c r="O87" s="54">
        <f t="shared" si="86"/>
        <v>13723.68</v>
      </c>
      <c r="P87" s="54">
        <f t="shared" ref="P87" si="87">SUM(P67:P86)</f>
        <v>261629.91999999995</v>
      </c>
      <c r="Q87" s="54">
        <f t="shared" ref="Q87" si="88">SUM(Q67:Q86)</f>
        <v>262806.40250000003</v>
      </c>
      <c r="R87" s="54">
        <f t="shared" ref="R87" si="89">SUM(R67:R86)</f>
        <v>1494370.0800000003</v>
      </c>
    </row>
    <row r="88" spans="1:5117 5121:9214 9218:13311 13315:16383" ht="43.5" customHeight="1" x14ac:dyDescent="0.25">
      <c r="A88" s="185" t="s">
        <v>30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</row>
    <row r="89" spans="1:5117 5121:9214 9218:13311 13315:16383" s="11" customFormat="1" ht="42.75" customHeight="1" x14ac:dyDescent="0.35">
      <c r="A89" s="40">
        <f>+A86+1</f>
        <v>66</v>
      </c>
      <c r="B89" s="151" t="s">
        <v>155</v>
      </c>
      <c r="C89" s="151" t="s">
        <v>54</v>
      </c>
      <c r="D89" s="152" t="s">
        <v>156</v>
      </c>
      <c r="E89" s="153" t="s">
        <v>157</v>
      </c>
      <c r="F89" s="123" t="s">
        <v>158</v>
      </c>
      <c r="G89" s="144">
        <v>160000</v>
      </c>
      <c r="H89" s="48"/>
      <c r="I89" s="130">
        <v>26218.84</v>
      </c>
      <c r="J89" s="126">
        <f>G89*2.87/100</f>
        <v>4592</v>
      </c>
      <c r="K89" s="131">
        <f>G89*7.1/100</f>
        <v>11360</v>
      </c>
      <c r="L89" s="128">
        <f t="shared" ref="L89" si="90">77410*1.1%</f>
        <v>851.5100000000001</v>
      </c>
      <c r="M89" s="132">
        <f>G89*3.04/100</f>
        <v>4864</v>
      </c>
      <c r="N89" s="127">
        <f>+G89*7.09%</f>
        <v>11344</v>
      </c>
      <c r="O89" s="127">
        <v>0</v>
      </c>
      <c r="P89" s="129">
        <f>I89+J89+M89+O89</f>
        <v>35674.839999999997</v>
      </c>
      <c r="Q89" s="129">
        <f>K89+L89+N89</f>
        <v>23555.510000000002</v>
      </c>
      <c r="R89" s="129">
        <f>G89-P89</f>
        <v>124325.16</v>
      </c>
      <c r="U89" s="12"/>
      <c r="V89" s="13"/>
      <c r="W89" s="14"/>
      <c r="X89" s="15"/>
      <c r="Y89" s="16"/>
      <c r="Z89" s="17"/>
      <c r="AA89" s="18"/>
      <c r="AB89" s="18"/>
      <c r="AC89" s="19"/>
      <c r="AD89" s="19"/>
      <c r="AE89" s="20"/>
      <c r="AF89" s="20"/>
      <c r="AG89" s="20"/>
      <c r="AH89" s="21"/>
      <c r="AL89" s="12"/>
      <c r="AM89" s="13"/>
      <c r="AN89" s="14"/>
      <c r="AO89" s="15"/>
      <c r="AP89" s="16"/>
      <c r="AQ89" s="17"/>
      <c r="AR89" s="18"/>
      <c r="AS89" s="18"/>
      <c r="AT89" s="19"/>
      <c r="AU89" s="19"/>
      <c r="AV89" s="20"/>
      <c r="AW89" s="20"/>
      <c r="AX89" s="20"/>
      <c r="AY89" s="21"/>
      <c r="BC89" s="12"/>
      <c r="BD89" s="13"/>
      <c r="BE89" s="14"/>
      <c r="BF89" s="15"/>
      <c r="BG89" s="16"/>
      <c r="BH89" s="17"/>
      <c r="BI89" s="18"/>
      <c r="BJ89" s="18"/>
      <c r="BK89" s="19"/>
      <c r="BL89" s="19"/>
      <c r="BM89" s="20"/>
      <c r="BN89" s="20"/>
      <c r="BO89" s="20"/>
      <c r="BP89" s="21"/>
      <c r="BT89" s="12"/>
      <c r="BU89" s="13"/>
      <c r="BV89" s="14"/>
      <c r="BW89" s="15"/>
      <c r="BX89" s="16"/>
      <c r="BY89" s="17"/>
      <c r="BZ89" s="18"/>
      <c r="CA89" s="18"/>
      <c r="CB89" s="19"/>
      <c r="CC89" s="19"/>
      <c r="CD89" s="20"/>
      <c r="CE89" s="20"/>
      <c r="CF89" s="20"/>
      <c r="CG89" s="21"/>
      <c r="CK89" s="12"/>
      <c r="CL89" s="13"/>
      <c r="CM89" s="14"/>
      <c r="CN89" s="15"/>
      <c r="CO89" s="16"/>
      <c r="CP89" s="17"/>
      <c r="CQ89" s="18"/>
      <c r="CR89" s="18"/>
      <c r="CS89" s="19"/>
      <c r="CT89" s="19"/>
      <c r="CU89" s="20"/>
      <c r="CV89" s="20"/>
      <c r="CW89" s="20"/>
      <c r="CX89" s="21"/>
      <c r="DB89" s="12"/>
      <c r="DC89" s="13"/>
      <c r="DD89" s="14"/>
      <c r="DE89" s="15"/>
      <c r="DF89" s="16"/>
      <c r="DG89" s="17"/>
      <c r="DH89" s="18"/>
      <c r="DI89" s="18"/>
      <c r="DJ89" s="19"/>
      <c r="DK89" s="19"/>
      <c r="DL89" s="20"/>
      <c r="DM89" s="20"/>
      <c r="DN89" s="20"/>
      <c r="DO89" s="21"/>
      <c r="DS89" s="12"/>
      <c r="DT89" s="13"/>
      <c r="DU89" s="14"/>
      <c r="DV89" s="15"/>
      <c r="DW89" s="16"/>
      <c r="DX89" s="17"/>
      <c r="DY89" s="18"/>
      <c r="DZ89" s="18"/>
      <c r="EA89" s="19"/>
      <c r="EB89" s="19"/>
      <c r="EC89" s="20"/>
      <c r="ED89" s="20"/>
      <c r="EE89" s="20"/>
      <c r="EF89" s="21"/>
      <c r="EJ89" s="12"/>
      <c r="EK89" s="13"/>
      <c r="EL89" s="14"/>
      <c r="EM89" s="15"/>
      <c r="EN89" s="16"/>
      <c r="EO89" s="17"/>
      <c r="EP89" s="18"/>
      <c r="EQ89" s="18"/>
      <c r="ER89" s="19"/>
      <c r="ES89" s="19"/>
      <c r="ET89" s="20"/>
      <c r="EU89" s="20"/>
      <c r="EV89" s="20"/>
      <c r="EW89" s="21"/>
      <c r="FA89" s="12"/>
      <c r="FB89" s="13"/>
      <c r="FC89" s="14"/>
      <c r="FD89" s="15"/>
      <c r="FE89" s="16"/>
      <c r="FF89" s="17"/>
      <c r="FG89" s="18"/>
      <c r="FH89" s="18"/>
      <c r="FI89" s="19"/>
      <c r="FJ89" s="19"/>
      <c r="FK89" s="20"/>
      <c r="FL89" s="20"/>
      <c r="FM89" s="20"/>
      <c r="FN89" s="21"/>
      <c r="FR89" s="12"/>
      <c r="FS89" s="13"/>
      <c r="FT89" s="14"/>
      <c r="FU89" s="15"/>
      <c r="FV89" s="16"/>
      <c r="FW89" s="17"/>
      <c r="FX89" s="18"/>
      <c r="FY89" s="18"/>
      <c r="FZ89" s="19"/>
      <c r="GA89" s="19"/>
      <c r="GB89" s="20"/>
      <c r="GC89" s="20"/>
      <c r="GD89" s="20"/>
      <c r="GE89" s="21"/>
      <c r="GI89" s="12"/>
      <c r="GJ89" s="13"/>
      <c r="GK89" s="14"/>
      <c r="GL89" s="15"/>
      <c r="GM89" s="16"/>
      <c r="GN89" s="17"/>
      <c r="GO89" s="18"/>
      <c r="GP89" s="18"/>
      <c r="GQ89" s="19"/>
      <c r="GR89" s="19"/>
      <c r="GS89" s="20"/>
      <c r="GT89" s="20"/>
      <c r="GU89" s="20"/>
      <c r="GV89" s="21"/>
      <c r="GZ89" s="12"/>
      <c r="HA89" s="13"/>
      <c r="HB89" s="14"/>
      <c r="HC89" s="15"/>
      <c r="HD89" s="16"/>
      <c r="HE89" s="17"/>
      <c r="HF89" s="18"/>
      <c r="HG89" s="18"/>
      <c r="HH89" s="19"/>
      <c r="HI89" s="19"/>
      <c r="HJ89" s="20"/>
      <c r="HK89" s="20"/>
      <c r="HL89" s="20"/>
      <c r="HM89" s="21"/>
      <c r="HQ89" s="12"/>
      <c r="HR89" s="13"/>
      <c r="HS89" s="14"/>
      <c r="HT89" s="15"/>
      <c r="HU89" s="16"/>
      <c r="HV89" s="17"/>
      <c r="HW89" s="18"/>
      <c r="HX89" s="18"/>
      <c r="HY89" s="19"/>
      <c r="HZ89" s="19"/>
      <c r="IA89" s="20"/>
      <c r="IB89" s="20"/>
      <c r="IC89" s="20"/>
      <c r="ID89" s="21"/>
      <c r="IH89" s="12"/>
      <c r="II89" s="13"/>
      <c r="IJ89" s="14"/>
      <c r="IK89" s="15"/>
      <c r="IL89" s="16"/>
      <c r="IM89" s="17"/>
      <c r="IN89" s="18"/>
      <c r="IO89" s="18"/>
      <c r="IP89" s="19"/>
      <c r="IQ89" s="19"/>
      <c r="IR89" s="20"/>
      <c r="IS89" s="20"/>
      <c r="IT89" s="20"/>
      <c r="IU89" s="21"/>
      <c r="IY89" s="12"/>
      <c r="IZ89" s="13"/>
      <c r="JA89" s="14"/>
      <c r="JB89" s="15"/>
      <c r="JC89" s="16"/>
      <c r="JD89" s="17"/>
      <c r="JE89" s="18"/>
      <c r="JF89" s="18"/>
      <c r="JG89" s="19"/>
      <c r="JH89" s="19"/>
      <c r="JI89" s="20"/>
      <c r="JJ89" s="20"/>
      <c r="JK89" s="20"/>
      <c r="JL89" s="21"/>
      <c r="JP89" s="12"/>
      <c r="JQ89" s="13"/>
      <c r="JR89" s="14"/>
      <c r="JS89" s="15"/>
      <c r="JT89" s="16"/>
      <c r="JU89" s="17"/>
      <c r="JV89" s="18"/>
      <c r="JW89" s="18"/>
      <c r="JX89" s="19"/>
      <c r="JY89" s="19"/>
      <c r="JZ89" s="20"/>
      <c r="KA89" s="20"/>
      <c r="KB89" s="20"/>
      <c r="KC89" s="21"/>
      <c r="KG89" s="12"/>
      <c r="KH89" s="13"/>
      <c r="KI89" s="14"/>
      <c r="KJ89" s="15"/>
      <c r="KK89" s="16"/>
      <c r="KL89" s="17"/>
      <c r="KM89" s="18"/>
      <c r="KN89" s="18"/>
      <c r="KO89" s="19"/>
      <c r="KP89" s="19"/>
      <c r="KQ89" s="20"/>
      <c r="KR89" s="20"/>
      <c r="KS89" s="20"/>
      <c r="KT89" s="21"/>
      <c r="KX89" s="12"/>
      <c r="KY89" s="13"/>
      <c r="KZ89" s="14"/>
      <c r="LA89" s="15"/>
      <c r="LB89" s="16"/>
      <c r="LC89" s="17"/>
      <c r="LD89" s="18"/>
      <c r="LE89" s="18"/>
      <c r="LF89" s="19"/>
      <c r="LG89" s="19"/>
      <c r="LH89" s="20"/>
      <c r="LI89" s="20"/>
      <c r="LJ89" s="20"/>
      <c r="LK89" s="21"/>
      <c r="LO89" s="12"/>
      <c r="LP89" s="13"/>
      <c r="LQ89" s="14"/>
      <c r="LR89" s="15"/>
      <c r="LS89" s="16"/>
      <c r="LT89" s="17"/>
      <c r="LU89" s="18"/>
      <c r="LV89" s="18"/>
      <c r="LW89" s="19"/>
      <c r="LX89" s="19"/>
      <c r="LY89" s="20"/>
      <c r="LZ89" s="20"/>
      <c r="MA89" s="20"/>
      <c r="MB89" s="21"/>
      <c r="MF89" s="12"/>
      <c r="MG89" s="13"/>
      <c r="MH89" s="14"/>
      <c r="MI89" s="15"/>
      <c r="MJ89" s="16"/>
      <c r="MK89" s="17"/>
      <c r="ML89" s="18"/>
      <c r="MM89" s="18"/>
      <c r="MN89" s="19"/>
      <c r="MO89" s="19"/>
      <c r="MP89" s="20"/>
      <c r="MQ89" s="20"/>
      <c r="MR89" s="20"/>
      <c r="MS89" s="21"/>
      <c r="MW89" s="12"/>
      <c r="MX89" s="13"/>
      <c r="MY89" s="14"/>
      <c r="MZ89" s="15"/>
      <c r="NA89" s="16"/>
      <c r="NB89" s="17"/>
      <c r="NC89" s="18"/>
      <c r="ND89" s="18"/>
      <c r="NE89" s="19"/>
      <c r="NF89" s="19"/>
      <c r="NG89" s="20"/>
      <c r="NH89" s="20"/>
      <c r="NI89" s="20"/>
      <c r="NJ89" s="21"/>
      <c r="NN89" s="12"/>
      <c r="NO89" s="13"/>
      <c r="NP89" s="14"/>
      <c r="NQ89" s="15"/>
      <c r="NR89" s="16"/>
      <c r="NS89" s="17"/>
      <c r="NT89" s="18"/>
      <c r="NU89" s="18"/>
      <c r="NV89" s="19"/>
      <c r="NW89" s="19"/>
      <c r="NX89" s="20"/>
      <c r="NY89" s="20"/>
      <c r="NZ89" s="20"/>
      <c r="OA89" s="21"/>
      <c r="OE89" s="12"/>
      <c r="OF89" s="13"/>
      <c r="OG89" s="14"/>
      <c r="OH89" s="15"/>
      <c r="OI89" s="16"/>
      <c r="OJ89" s="17"/>
      <c r="OK89" s="18"/>
      <c r="OL89" s="18"/>
      <c r="OM89" s="19"/>
      <c r="ON89" s="19"/>
      <c r="OO89" s="20"/>
      <c r="OP89" s="20"/>
      <c r="OQ89" s="20"/>
      <c r="OR89" s="21"/>
      <c r="OV89" s="12"/>
      <c r="OW89" s="13"/>
      <c r="OX89" s="14"/>
      <c r="OY89" s="15"/>
      <c r="OZ89" s="16"/>
      <c r="PA89" s="17"/>
      <c r="PB89" s="18"/>
      <c r="PC89" s="18"/>
      <c r="PD89" s="19"/>
      <c r="PE89" s="19"/>
      <c r="PF89" s="20"/>
      <c r="PG89" s="20"/>
      <c r="PH89" s="20"/>
      <c r="PI89" s="21"/>
      <c r="PM89" s="12"/>
      <c r="PN89" s="13"/>
      <c r="PO89" s="14"/>
      <c r="PP89" s="15"/>
      <c r="PQ89" s="16"/>
      <c r="PR89" s="17"/>
      <c r="PS89" s="18"/>
      <c r="PT89" s="18"/>
      <c r="PU89" s="19"/>
      <c r="PV89" s="19"/>
      <c r="PW89" s="20"/>
      <c r="PX89" s="20"/>
      <c r="PY89" s="20"/>
      <c r="PZ89" s="21"/>
      <c r="QD89" s="12"/>
      <c r="QE89" s="13"/>
      <c r="QF89" s="14"/>
      <c r="QG89" s="15"/>
      <c r="QH89" s="16"/>
      <c r="QI89" s="17"/>
      <c r="QJ89" s="18"/>
      <c r="QK89" s="18"/>
      <c r="QL89" s="19"/>
      <c r="QM89" s="19"/>
      <c r="QN89" s="20"/>
      <c r="QO89" s="20"/>
      <c r="QP89" s="20"/>
      <c r="QQ89" s="21"/>
      <c r="QU89" s="12"/>
      <c r="QV89" s="13"/>
      <c r="QW89" s="14"/>
      <c r="QX89" s="15"/>
      <c r="QY89" s="16"/>
      <c r="QZ89" s="17"/>
      <c r="RA89" s="18"/>
      <c r="RB89" s="18"/>
      <c r="RC89" s="19"/>
      <c r="RD89" s="19"/>
      <c r="RE89" s="20"/>
      <c r="RF89" s="20"/>
      <c r="RG89" s="20"/>
      <c r="RH89" s="21"/>
      <c r="RL89" s="12"/>
      <c r="RM89" s="13"/>
      <c r="RN89" s="14"/>
      <c r="RO89" s="15"/>
      <c r="RP89" s="16"/>
      <c r="RQ89" s="17"/>
      <c r="RR89" s="18"/>
      <c r="RS89" s="18"/>
      <c r="RT89" s="19"/>
      <c r="RU89" s="19"/>
      <c r="RV89" s="20"/>
      <c r="RW89" s="20"/>
      <c r="RX89" s="20"/>
      <c r="RY89" s="21"/>
      <c r="SC89" s="12"/>
      <c r="SD89" s="13"/>
      <c r="SE89" s="14"/>
      <c r="SF89" s="15"/>
      <c r="SG89" s="16"/>
      <c r="SH89" s="17"/>
      <c r="SI89" s="18"/>
      <c r="SJ89" s="18"/>
      <c r="SK89" s="19"/>
      <c r="SL89" s="19"/>
      <c r="SM89" s="20"/>
      <c r="SN89" s="20"/>
      <c r="SO89" s="20"/>
      <c r="SP89" s="21"/>
      <c r="ST89" s="12"/>
      <c r="SU89" s="13"/>
      <c r="SV89" s="14"/>
      <c r="SW89" s="15"/>
      <c r="SX89" s="16"/>
      <c r="SY89" s="17"/>
      <c r="SZ89" s="18"/>
      <c r="TA89" s="18"/>
      <c r="TB89" s="19"/>
      <c r="TC89" s="19"/>
      <c r="TD89" s="20"/>
      <c r="TE89" s="20"/>
      <c r="TF89" s="20"/>
      <c r="TG89" s="21"/>
      <c r="TK89" s="12"/>
      <c r="TL89" s="13"/>
      <c r="TM89" s="14"/>
      <c r="TN89" s="15"/>
      <c r="TO89" s="16"/>
      <c r="TP89" s="17"/>
      <c r="TQ89" s="18"/>
      <c r="TR89" s="18"/>
      <c r="TS89" s="19"/>
      <c r="TT89" s="19"/>
      <c r="TU89" s="20"/>
      <c r="TV89" s="20"/>
      <c r="TW89" s="20"/>
      <c r="TX89" s="21"/>
      <c r="UB89" s="12"/>
      <c r="UC89" s="13"/>
      <c r="UD89" s="14"/>
      <c r="UE89" s="15"/>
      <c r="UF89" s="16"/>
      <c r="UG89" s="17"/>
      <c r="UH89" s="18"/>
      <c r="UI89" s="18"/>
      <c r="UJ89" s="19"/>
      <c r="UK89" s="19"/>
      <c r="UL89" s="20"/>
      <c r="UM89" s="20"/>
      <c r="UN89" s="20"/>
      <c r="UO89" s="21"/>
      <c r="US89" s="12"/>
      <c r="UT89" s="13"/>
      <c r="UU89" s="14"/>
      <c r="UV89" s="15"/>
      <c r="UW89" s="16"/>
      <c r="UX89" s="17"/>
      <c r="UY89" s="18"/>
      <c r="UZ89" s="18"/>
      <c r="VA89" s="19"/>
      <c r="VB89" s="19"/>
      <c r="VC89" s="20"/>
      <c r="VD89" s="20"/>
      <c r="VE89" s="20"/>
      <c r="VF89" s="21"/>
      <c r="VJ89" s="12"/>
      <c r="VK89" s="13"/>
      <c r="VL89" s="14"/>
      <c r="VM89" s="15"/>
      <c r="VN89" s="16"/>
      <c r="VO89" s="17"/>
      <c r="VP89" s="18"/>
      <c r="VQ89" s="18"/>
      <c r="VR89" s="19"/>
      <c r="VS89" s="19"/>
      <c r="VT89" s="20"/>
      <c r="VU89" s="20"/>
      <c r="VV89" s="20"/>
      <c r="VW89" s="21"/>
      <c r="WA89" s="12"/>
      <c r="WB89" s="13"/>
      <c r="WC89" s="14"/>
      <c r="WD89" s="15"/>
      <c r="WE89" s="16"/>
      <c r="WF89" s="17"/>
      <c r="WG89" s="18"/>
      <c r="WH89" s="18"/>
      <c r="WI89" s="19"/>
      <c r="WJ89" s="19"/>
      <c r="WK89" s="20"/>
      <c r="WL89" s="20"/>
      <c r="WM89" s="20"/>
      <c r="WN89" s="21"/>
      <c r="WR89" s="12"/>
      <c r="WS89" s="13"/>
      <c r="WT89" s="14"/>
      <c r="WU89" s="15"/>
      <c r="WV89" s="16"/>
      <c r="WW89" s="17"/>
      <c r="WX89" s="18"/>
      <c r="WY89" s="18"/>
      <c r="WZ89" s="19"/>
      <c r="XA89" s="19"/>
      <c r="XB89" s="20"/>
      <c r="XC89" s="20"/>
      <c r="XD89" s="20"/>
      <c r="XE89" s="21"/>
      <c r="XI89" s="12"/>
      <c r="XJ89" s="13"/>
      <c r="XK89" s="14"/>
      <c r="XL89" s="15"/>
      <c r="XM89" s="16"/>
      <c r="XN89" s="17"/>
      <c r="XO89" s="18"/>
      <c r="XP89" s="18"/>
      <c r="XQ89" s="19"/>
      <c r="XR89" s="19"/>
      <c r="XS89" s="20"/>
      <c r="XT89" s="20"/>
      <c r="XU89" s="20"/>
      <c r="XV89" s="21"/>
      <c r="XZ89" s="12"/>
      <c r="YA89" s="13"/>
      <c r="YB89" s="14"/>
      <c r="YC89" s="15"/>
      <c r="YD89" s="16"/>
      <c r="YE89" s="17"/>
      <c r="YF89" s="18"/>
      <c r="YG89" s="18"/>
      <c r="YH89" s="19"/>
      <c r="YI89" s="19"/>
      <c r="YJ89" s="20"/>
      <c r="YK89" s="20"/>
      <c r="YL89" s="20"/>
      <c r="YM89" s="21"/>
      <c r="YQ89" s="12"/>
      <c r="YR89" s="13"/>
      <c r="YS89" s="14"/>
      <c r="YT89" s="15"/>
      <c r="YU89" s="16"/>
      <c r="YV89" s="17"/>
      <c r="YW89" s="18"/>
      <c r="YX89" s="18"/>
      <c r="YY89" s="19"/>
      <c r="YZ89" s="19"/>
      <c r="ZA89" s="20"/>
      <c r="ZB89" s="20"/>
      <c r="ZC89" s="20"/>
      <c r="ZD89" s="21"/>
      <c r="ZH89" s="12"/>
      <c r="ZI89" s="13"/>
      <c r="ZJ89" s="14"/>
      <c r="ZK89" s="15"/>
      <c r="ZL89" s="16"/>
      <c r="ZM89" s="17"/>
      <c r="ZN89" s="18"/>
      <c r="ZO89" s="18"/>
      <c r="ZP89" s="19"/>
      <c r="ZQ89" s="19"/>
      <c r="ZR89" s="20"/>
      <c r="ZS89" s="20"/>
      <c r="ZT89" s="20"/>
      <c r="ZU89" s="21"/>
      <c r="ZY89" s="12"/>
      <c r="ZZ89" s="13"/>
      <c r="AAA89" s="14"/>
      <c r="AAB89" s="15"/>
      <c r="AAC89" s="16"/>
      <c r="AAD89" s="17"/>
      <c r="AAE89" s="18"/>
      <c r="AAF89" s="18"/>
      <c r="AAG89" s="19"/>
      <c r="AAH89" s="19"/>
      <c r="AAI89" s="20"/>
      <c r="AAJ89" s="20"/>
      <c r="AAK89" s="20"/>
      <c r="AAL89" s="21"/>
      <c r="AAP89" s="12"/>
      <c r="AAQ89" s="13"/>
      <c r="AAR89" s="14"/>
      <c r="AAS89" s="15"/>
      <c r="AAT89" s="16"/>
      <c r="AAU89" s="17"/>
      <c r="AAV89" s="18"/>
      <c r="AAW89" s="18"/>
      <c r="AAX89" s="19"/>
      <c r="AAY89" s="19"/>
      <c r="AAZ89" s="20"/>
      <c r="ABA89" s="20"/>
      <c r="ABB89" s="20"/>
      <c r="ABC89" s="21"/>
      <c r="ABG89" s="12"/>
      <c r="ABH89" s="13"/>
      <c r="ABI89" s="14"/>
      <c r="ABJ89" s="15"/>
      <c r="ABK89" s="16"/>
      <c r="ABL89" s="17"/>
      <c r="ABM89" s="18"/>
      <c r="ABN89" s="18"/>
      <c r="ABO89" s="19"/>
      <c r="ABP89" s="19"/>
      <c r="ABQ89" s="20"/>
      <c r="ABR89" s="20"/>
      <c r="ABS89" s="20"/>
      <c r="ABT89" s="21"/>
      <c r="ABX89" s="12"/>
      <c r="ABY89" s="13"/>
      <c r="ABZ89" s="14"/>
      <c r="ACA89" s="15"/>
      <c r="ACB89" s="16"/>
      <c r="ACC89" s="17"/>
      <c r="ACD89" s="18"/>
      <c r="ACE89" s="18"/>
      <c r="ACF89" s="19"/>
      <c r="ACG89" s="19"/>
      <c r="ACH89" s="20"/>
      <c r="ACI89" s="20"/>
      <c r="ACJ89" s="20"/>
      <c r="ACK89" s="21"/>
      <c r="ACO89" s="12"/>
      <c r="ACP89" s="13"/>
      <c r="ACQ89" s="14"/>
      <c r="ACR89" s="15"/>
      <c r="ACS89" s="16"/>
      <c r="ACT89" s="17"/>
      <c r="ACU89" s="18"/>
      <c r="ACV89" s="18"/>
      <c r="ACW89" s="19"/>
      <c r="ACX89" s="19"/>
      <c r="ACY89" s="20"/>
      <c r="ACZ89" s="20"/>
      <c r="ADA89" s="20"/>
      <c r="ADB89" s="21"/>
      <c r="ADF89" s="12"/>
      <c r="ADG89" s="13"/>
      <c r="ADH89" s="14"/>
      <c r="ADI89" s="15"/>
      <c r="ADJ89" s="16"/>
      <c r="ADK89" s="17"/>
      <c r="ADL89" s="18"/>
      <c r="ADM89" s="18"/>
      <c r="ADN89" s="19"/>
      <c r="ADO89" s="19"/>
      <c r="ADP89" s="20"/>
      <c r="ADQ89" s="20"/>
      <c r="ADR89" s="20"/>
      <c r="ADS89" s="21"/>
      <c r="ADW89" s="12"/>
      <c r="ADX89" s="13"/>
      <c r="ADY89" s="14"/>
      <c r="ADZ89" s="15"/>
      <c r="AEA89" s="16"/>
      <c r="AEB89" s="17"/>
      <c r="AEC89" s="18"/>
      <c r="AED89" s="18"/>
      <c r="AEE89" s="19"/>
      <c r="AEF89" s="19"/>
      <c r="AEG89" s="20"/>
      <c r="AEH89" s="20"/>
      <c r="AEI89" s="20"/>
      <c r="AEJ89" s="21"/>
      <c r="AEN89" s="12"/>
      <c r="AEO89" s="13"/>
      <c r="AEP89" s="14"/>
      <c r="AEQ89" s="15"/>
      <c r="AER89" s="16"/>
      <c r="AES89" s="17"/>
      <c r="AET89" s="18"/>
      <c r="AEU89" s="18"/>
      <c r="AEV89" s="19"/>
      <c r="AEW89" s="19"/>
      <c r="AEX89" s="20"/>
      <c r="AEY89" s="20"/>
      <c r="AEZ89" s="20"/>
      <c r="AFA89" s="21"/>
      <c r="AFE89" s="12"/>
      <c r="AFF89" s="13"/>
      <c r="AFG89" s="14"/>
      <c r="AFH89" s="15"/>
      <c r="AFI89" s="16"/>
      <c r="AFJ89" s="17"/>
      <c r="AFK89" s="18"/>
      <c r="AFL89" s="18"/>
      <c r="AFM89" s="19"/>
      <c r="AFN89" s="19"/>
      <c r="AFO89" s="20"/>
      <c r="AFP89" s="20"/>
      <c r="AFQ89" s="20"/>
      <c r="AFR89" s="21"/>
      <c r="AFV89" s="12"/>
      <c r="AFW89" s="13"/>
      <c r="AFX89" s="14"/>
      <c r="AFY89" s="15"/>
      <c r="AFZ89" s="16"/>
      <c r="AGA89" s="17"/>
      <c r="AGB89" s="18"/>
      <c r="AGC89" s="18"/>
      <c r="AGD89" s="19"/>
      <c r="AGE89" s="19"/>
      <c r="AGF89" s="20"/>
      <c r="AGG89" s="20"/>
      <c r="AGH89" s="20"/>
      <c r="AGI89" s="21"/>
      <c r="AGM89" s="12"/>
      <c r="AGN89" s="13"/>
      <c r="AGO89" s="14"/>
      <c r="AGP89" s="15"/>
      <c r="AGQ89" s="16"/>
      <c r="AGR89" s="17"/>
      <c r="AGS89" s="18"/>
      <c r="AGT89" s="18"/>
      <c r="AGU89" s="19"/>
      <c r="AGV89" s="19"/>
      <c r="AGW89" s="20"/>
      <c r="AGX89" s="20"/>
      <c r="AGY89" s="20"/>
      <c r="AGZ89" s="21"/>
      <c r="AHD89" s="12"/>
      <c r="AHE89" s="13"/>
      <c r="AHF89" s="14"/>
      <c r="AHG89" s="15"/>
      <c r="AHH89" s="16"/>
      <c r="AHI89" s="17"/>
      <c r="AHJ89" s="18"/>
      <c r="AHK89" s="18"/>
      <c r="AHL89" s="19"/>
      <c r="AHM89" s="19"/>
      <c r="AHN89" s="20"/>
      <c r="AHO89" s="20"/>
      <c r="AHP89" s="20"/>
      <c r="AHQ89" s="21"/>
      <c r="AHU89" s="12"/>
      <c r="AHV89" s="13"/>
      <c r="AHW89" s="14"/>
      <c r="AHX89" s="15"/>
      <c r="AHY89" s="16"/>
      <c r="AHZ89" s="17"/>
      <c r="AIA89" s="18"/>
      <c r="AIB89" s="18"/>
      <c r="AIC89" s="19"/>
      <c r="AID89" s="19"/>
      <c r="AIE89" s="20"/>
      <c r="AIF89" s="20"/>
      <c r="AIG89" s="20"/>
      <c r="AIH89" s="21"/>
      <c r="AIL89" s="12"/>
      <c r="AIM89" s="13"/>
      <c r="AIN89" s="14"/>
      <c r="AIO89" s="15"/>
      <c r="AIP89" s="16"/>
      <c r="AIQ89" s="17"/>
      <c r="AIR89" s="18"/>
      <c r="AIS89" s="18"/>
      <c r="AIT89" s="19"/>
      <c r="AIU89" s="19"/>
      <c r="AIV89" s="20"/>
      <c r="AIW89" s="20"/>
      <c r="AIX89" s="20"/>
      <c r="AIY89" s="21"/>
      <c r="AJC89" s="12"/>
      <c r="AJD89" s="13"/>
      <c r="AJE89" s="14"/>
      <c r="AJF89" s="15"/>
      <c r="AJG89" s="16"/>
      <c r="AJH89" s="17"/>
      <c r="AJI89" s="18"/>
      <c r="AJJ89" s="18"/>
      <c r="AJK89" s="19"/>
      <c r="AJL89" s="19"/>
      <c r="AJM89" s="20"/>
      <c r="AJN89" s="20"/>
      <c r="AJO89" s="20"/>
      <c r="AJP89" s="21"/>
      <c r="AJT89" s="12"/>
      <c r="AJU89" s="13"/>
      <c r="AJV89" s="14"/>
      <c r="AJW89" s="15"/>
      <c r="AJX89" s="16"/>
      <c r="AJY89" s="17"/>
      <c r="AJZ89" s="18"/>
      <c r="AKA89" s="18"/>
      <c r="AKB89" s="19"/>
      <c r="AKC89" s="19"/>
      <c r="AKD89" s="20"/>
      <c r="AKE89" s="20"/>
      <c r="AKF89" s="20"/>
      <c r="AKG89" s="21"/>
      <c r="AKK89" s="12"/>
      <c r="AKL89" s="13"/>
      <c r="AKM89" s="14"/>
      <c r="AKN89" s="15"/>
      <c r="AKO89" s="16"/>
      <c r="AKP89" s="17"/>
      <c r="AKQ89" s="18"/>
      <c r="AKR89" s="18"/>
      <c r="AKS89" s="19"/>
      <c r="AKT89" s="19"/>
      <c r="AKU89" s="20"/>
      <c r="AKV89" s="20"/>
      <c r="AKW89" s="20"/>
      <c r="AKX89" s="21"/>
      <c r="ALB89" s="12"/>
      <c r="ALC89" s="13"/>
      <c r="ALD89" s="14"/>
      <c r="ALE89" s="15"/>
      <c r="ALF89" s="16"/>
      <c r="ALG89" s="17"/>
      <c r="ALH89" s="18"/>
      <c r="ALI89" s="18"/>
      <c r="ALJ89" s="19"/>
      <c r="ALK89" s="19"/>
      <c r="ALL89" s="20"/>
      <c r="ALM89" s="20"/>
      <c r="ALN89" s="20"/>
      <c r="ALO89" s="21"/>
      <c r="ALS89" s="12"/>
      <c r="ALT89" s="13"/>
      <c r="ALU89" s="14"/>
      <c r="ALV89" s="15"/>
      <c r="ALW89" s="16"/>
      <c r="ALX89" s="17"/>
      <c r="ALY89" s="18"/>
      <c r="ALZ89" s="18"/>
      <c r="AMA89" s="19"/>
      <c r="AMB89" s="19"/>
      <c r="AMC89" s="20"/>
      <c r="AMD89" s="20"/>
      <c r="AME89" s="20"/>
      <c r="AMF89" s="21"/>
      <c r="AMJ89" s="12"/>
      <c r="AMK89" s="13"/>
      <c r="AML89" s="14"/>
      <c r="AMM89" s="15"/>
      <c r="AMN89" s="16"/>
      <c r="AMO89" s="17"/>
      <c r="AMP89" s="18"/>
      <c r="AMQ89" s="18"/>
      <c r="AMR89" s="19"/>
      <c r="AMS89" s="19"/>
      <c r="AMT89" s="20"/>
      <c r="AMU89" s="20"/>
      <c r="AMV89" s="20"/>
      <c r="AMW89" s="21"/>
      <c r="ANA89" s="12"/>
      <c r="ANB89" s="13"/>
      <c r="ANC89" s="14"/>
      <c r="AND89" s="15"/>
      <c r="ANE89" s="16"/>
      <c r="ANF89" s="17"/>
      <c r="ANG89" s="18"/>
      <c r="ANH89" s="18"/>
      <c r="ANI89" s="19"/>
      <c r="ANJ89" s="19"/>
      <c r="ANK89" s="20"/>
      <c r="ANL89" s="20"/>
      <c r="ANM89" s="20"/>
      <c r="ANN89" s="21"/>
      <c r="ANR89" s="12"/>
      <c r="ANS89" s="13"/>
      <c r="ANT89" s="14"/>
      <c r="ANU89" s="15"/>
      <c r="ANV89" s="16"/>
      <c r="ANW89" s="17"/>
      <c r="ANX89" s="18"/>
      <c r="ANY89" s="18"/>
      <c r="ANZ89" s="19"/>
      <c r="AOA89" s="19"/>
      <c r="AOB89" s="20"/>
      <c r="AOC89" s="20"/>
      <c r="AOD89" s="20"/>
      <c r="AOE89" s="21"/>
      <c r="AOI89" s="12"/>
      <c r="AOJ89" s="13"/>
      <c r="AOK89" s="14"/>
      <c r="AOL89" s="15"/>
      <c r="AOM89" s="16"/>
      <c r="AON89" s="17"/>
      <c r="AOO89" s="18"/>
      <c r="AOP89" s="18"/>
      <c r="AOQ89" s="19"/>
      <c r="AOR89" s="19"/>
      <c r="AOS89" s="20"/>
      <c r="AOT89" s="20"/>
      <c r="AOU89" s="20"/>
      <c r="AOV89" s="21"/>
      <c r="AOZ89" s="12"/>
      <c r="APA89" s="13"/>
      <c r="APB89" s="14"/>
      <c r="APC89" s="15"/>
      <c r="APD89" s="16"/>
      <c r="APE89" s="17"/>
      <c r="APF89" s="18"/>
      <c r="APG89" s="18"/>
      <c r="APH89" s="19"/>
      <c r="API89" s="19"/>
      <c r="APJ89" s="20"/>
      <c r="APK89" s="20"/>
      <c r="APL89" s="20"/>
      <c r="APM89" s="21"/>
      <c r="APQ89" s="12"/>
      <c r="APR89" s="13"/>
      <c r="APS89" s="14"/>
      <c r="APT89" s="15"/>
      <c r="APU89" s="16"/>
      <c r="APV89" s="17"/>
      <c r="APW89" s="18"/>
      <c r="APX89" s="18"/>
      <c r="APY89" s="19"/>
      <c r="APZ89" s="19"/>
      <c r="AQA89" s="20"/>
      <c r="AQB89" s="20"/>
      <c r="AQC89" s="20"/>
      <c r="AQD89" s="21"/>
      <c r="AQH89" s="12"/>
      <c r="AQI89" s="13"/>
      <c r="AQJ89" s="14"/>
      <c r="AQK89" s="15"/>
      <c r="AQL89" s="16"/>
      <c r="AQM89" s="17"/>
      <c r="AQN89" s="18"/>
      <c r="AQO89" s="18"/>
      <c r="AQP89" s="19"/>
      <c r="AQQ89" s="19"/>
      <c r="AQR89" s="20"/>
      <c r="AQS89" s="20"/>
      <c r="AQT89" s="20"/>
      <c r="AQU89" s="21"/>
      <c r="AQY89" s="12"/>
      <c r="AQZ89" s="13"/>
      <c r="ARA89" s="14"/>
      <c r="ARB89" s="15"/>
      <c r="ARC89" s="16"/>
      <c r="ARD89" s="17"/>
      <c r="ARE89" s="18"/>
      <c r="ARF89" s="18"/>
      <c r="ARG89" s="19"/>
      <c r="ARH89" s="19"/>
      <c r="ARI89" s="20"/>
      <c r="ARJ89" s="20"/>
      <c r="ARK89" s="20"/>
      <c r="ARL89" s="21"/>
      <c r="ARP89" s="12"/>
      <c r="ARQ89" s="13"/>
      <c r="ARR89" s="14"/>
      <c r="ARS89" s="15"/>
      <c r="ART89" s="16"/>
      <c r="ARU89" s="17"/>
      <c r="ARV89" s="18"/>
      <c r="ARW89" s="18"/>
      <c r="ARX89" s="19"/>
      <c r="ARY89" s="19"/>
      <c r="ARZ89" s="20"/>
      <c r="ASA89" s="20"/>
      <c r="ASB89" s="20"/>
      <c r="ASC89" s="21"/>
      <c r="ASG89" s="12"/>
      <c r="ASH89" s="13"/>
      <c r="ASI89" s="14"/>
      <c r="ASJ89" s="15"/>
      <c r="ASK89" s="16"/>
      <c r="ASL89" s="17"/>
      <c r="ASM89" s="18"/>
      <c r="ASN89" s="18"/>
      <c r="ASO89" s="19"/>
      <c r="ASP89" s="19"/>
      <c r="ASQ89" s="20"/>
      <c r="ASR89" s="20"/>
      <c r="ASS89" s="20"/>
      <c r="AST89" s="21"/>
      <c r="ASX89" s="12"/>
      <c r="ASY89" s="13"/>
      <c r="ASZ89" s="14"/>
      <c r="ATA89" s="15"/>
      <c r="ATB89" s="16"/>
      <c r="ATC89" s="17"/>
      <c r="ATD89" s="18"/>
      <c r="ATE89" s="18"/>
      <c r="ATF89" s="19"/>
      <c r="ATG89" s="19"/>
      <c r="ATH89" s="20"/>
      <c r="ATI89" s="20"/>
      <c r="ATJ89" s="20"/>
      <c r="ATK89" s="21"/>
      <c r="ATO89" s="12"/>
      <c r="ATP89" s="13"/>
      <c r="ATQ89" s="14"/>
      <c r="ATR89" s="15"/>
      <c r="ATS89" s="16"/>
      <c r="ATT89" s="17"/>
      <c r="ATU89" s="18"/>
      <c r="ATV89" s="18"/>
      <c r="ATW89" s="19"/>
      <c r="ATX89" s="19"/>
      <c r="ATY89" s="20"/>
      <c r="ATZ89" s="20"/>
      <c r="AUA89" s="20"/>
      <c r="AUB89" s="21"/>
      <c r="AUF89" s="12"/>
      <c r="AUG89" s="13"/>
      <c r="AUH89" s="14"/>
      <c r="AUI89" s="15"/>
      <c r="AUJ89" s="16"/>
      <c r="AUK89" s="17"/>
      <c r="AUL89" s="18"/>
      <c r="AUM89" s="18"/>
      <c r="AUN89" s="19"/>
      <c r="AUO89" s="19"/>
      <c r="AUP89" s="20"/>
      <c r="AUQ89" s="20"/>
      <c r="AUR89" s="20"/>
      <c r="AUS89" s="21"/>
      <c r="AUW89" s="12"/>
      <c r="AUX89" s="13"/>
      <c r="AUY89" s="14"/>
      <c r="AUZ89" s="15"/>
      <c r="AVA89" s="16"/>
      <c r="AVB89" s="17"/>
      <c r="AVC89" s="18"/>
      <c r="AVD89" s="18"/>
      <c r="AVE89" s="19"/>
      <c r="AVF89" s="19"/>
      <c r="AVG89" s="20"/>
      <c r="AVH89" s="20"/>
      <c r="AVI89" s="20"/>
      <c r="AVJ89" s="21"/>
      <c r="AVN89" s="12"/>
      <c r="AVO89" s="13"/>
      <c r="AVP89" s="14"/>
      <c r="AVQ89" s="15"/>
      <c r="AVR89" s="16"/>
      <c r="AVS89" s="17"/>
      <c r="AVT89" s="18"/>
      <c r="AVU89" s="18"/>
      <c r="AVV89" s="19"/>
      <c r="AVW89" s="19"/>
      <c r="AVX89" s="20"/>
      <c r="AVY89" s="20"/>
      <c r="AVZ89" s="20"/>
      <c r="AWA89" s="21"/>
      <c r="AWE89" s="12"/>
      <c r="AWF89" s="13"/>
      <c r="AWG89" s="14"/>
      <c r="AWH89" s="15"/>
      <c r="AWI89" s="16"/>
      <c r="AWJ89" s="17"/>
      <c r="AWK89" s="18"/>
      <c r="AWL89" s="18"/>
      <c r="AWM89" s="19"/>
      <c r="AWN89" s="19"/>
      <c r="AWO89" s="20"/>
      <c r="AWP89" s="20"/>
      <c r="AWQ89" s="20"/>
      <c r="AWR89" s="21"/>
      <c r="AWV89" s="12"/>
      <c r="AWW89" s="13"/>
      <c r="AWX89" s="14"/>
      <c r="AWY89" s="15"/>
      <c r="AWZ89" s="16"/>
      <c r="AXA89" s="17"/>
      <c r="AXB89" s="18"/>
      <c r="AXC89" s="18"/>
      <c r="AXD89" s="19"/>
      <c r="AXE89" s="19"/>
      <c r="AXF89" s="20"/>
      <c r="AXG89" s="20"/>
      <c r="AXH89" s="20"/>
      <c r="AXI89" s="21"/>
      <c r="AXM89" s="12"/>
      <c r="AXN89" s="13"/>
      <c r="AXO89" s="14"/>
      <c r="AXP89" s="15"/>
      <c r="AXQ89" s="16"/>
      <c r="AXR89" s="17"/>
      <c r="AXS89" s="18"/>
      <c r="AXT89" s="18"/>
      <c r="AXU89" s="19"/>
      <c r="AXV89" s="19"/>
      <c r="AXW89" s="20"/>
      <c r="AXX89" s="20"/>
      <c r="AXY89" s="20"/>
      <c r="AXZ89" s="21"/>
      <c r="AYD89" s="12"/>
      <c r="AYE89" s="13"/>
      <c r="AYF89" s="14"/>
      <c r="AYG89" s="15"/>
      <c r="AYH89" s="16"/>
      <c r="AYI89" s="17"/>
      <c r="AYJ89" s="18"/>
      <c r="AYK89" s="18"/>
      <c r="AYL89" s="19"/>
      <c r="AYM89" s="19"/>
      <c r="AYN89" s="20"/>
      <c r="AYO89" s="20"/>
      <c r="AYP89" s="20"/>
      <c r="AYQ89" s="21"/>
      <c r="AYU89" s="12"/>
      <c r="AYV89" s="13"/>
      <c r="AYW89" s="14"/>
      <c r="AYX89" s="15"/>
      <c r="AYY89" s="16"/>
      <c r="AYZ89" s="17"/>
      <c r="AZA89" s="18"/>
      <c r="AZB89" s="18"/>
      <c r="AZC89" s="19"/>
      <c r="AZD89" s="19"/>
      <c r="AZE89" s="20"/>
      <c r="AZF89" s="20"/>
      <c r="AZG89" s="20"/>
      <c r="AZH89" s="21"/>
      <c r="AZL89" s="12"/>
      <c r="AZM89" s="13"/>
      <c r="AZN89" s="14"/>
      <c r="AZO89" s="15"/>
      <c r="AZP89" s="16"/>
      <c r="AZQ89" s="17"/>
      <c r="AZR89" s="18"/>
      <c r="AZS89" s="18"/>
      <c r="AZT89" s="19"/>
      <c r="AZU89" s="19"/>
      <c r="AZV89" s="20"/>
      <c r="AZW89" s="20"/>
      <c r="AZX89" s="20"/>
      <c r="AZY89" s="21"/>
      <c r="BAC89" s="12"/>
      <c r="BAD89" s="13"/>
      <c r="BAE89" s="14"/>
      <c r="BAF89" s="15"/>
      <c r="BAG89" s="16"/>
      <c r="BAH89" s="17"/>
      <c r="BAI89" s="18"/>
      <c r="BAJ89" s="18"/>
      <c r="BAK89" s="19"/>
      <c r="BAL89" s="19"/>
      <c r="BAM89" s="20"/>
      <c r="BAN89" s="20"/>
      <c r="BAO89" s="20"/>
      <c r="BAP89" s="21"/>
      <c r="BAT89" s="12"/>
      <c r="BAU89" s="13"/>
      <c r="BAV89" s="14"/>
      <c r="BAW89" s="15"/>
      <c r="BAX89" s="16"/>
      <c r="BAY89" s="17"/>
      <c r="BAZ89" s="18"/>
      <c r="BBA89" s="18"/>
      <c r="BBB89" s="19"/>
      <c r="BBC89" s="19"/>
      <c r="BBD89" s="20"/>
      <c r="BBE89" s="20"/>
      <c r="BBF89" s="20"/>
      <c r="BBG89" s="21"/>
      <c r="BBK89" s="12"/>
      <c r="BBL89" s="13"/>
      <c r="BBM89" s="14"/>
      <c r="BBN89" s="15"/>
      <c r="BBO89" s="16"/>
      <c r="BBP89" s="17"/>
      <c r="BBQ89" s="18"/>
      <c r="BBR89" s="18"/>
      <c r="BBS89" s="19"/>
      <c r="BBT89" s="19"/>
      <c r="BBU89" s="20"/>
      <c r="BBV89" s="20"/>
      <c r="BBW89" s="20"/>
      <c r="BBX89" s="21"/>
      <c r="BCB89" s="12"/>
      <c r="BCC89" s="13"/>
      <c r="BCD89" s="14"/>
      <c r="BCE89" s="15"/>
      <c r="BCF89" s="16"/>
      <c r="BCG89" s="17"/>
      <c r="BCH89" s="18"/>
      <c r="BCI89" s="18"/>
      <c r="BCJ89" s="19"/>
      <c r="BCK89" s="19"/>
      <c r="BCL89" s="20"/>
      <c r="BCM89" s="20"/>
      <c r="BCN89" s="20"/>
      <c r="BCO89" s="21"/>
      <c r="BCS89" s="12"/>
      <c r="BCT89" s="13"/>
      <c r="BCU89" s="14"/>
      <c r="BCV89" s="15"/>
      <c r="BCW89" s="16"/>
      <c r="BCX89" s="17"/>
      <c r="BCY89" s="18"/>
      <c r="BCZ89" s="18"/>
      <c r="BDA89" s="19"/>
      <c r="BDB89" s="19"/>
      <c r="BDC89" s="20"/>
      <c r="BDD89" s="20"/>
      <c r="BDE89" s="20"/>
      <c r="BDF89" s="21"/>
      <c r="BDJ89" s="12"/>
      <c r="BDK89" s="13"/>
      <c r="BDL89" s="14"/>
      <c r="BDM89" s="15"/>
      <c r="BDN89" s="16"/>
      <c r="BDO89" s="17"/>
      <c r="BDP89" s="18"/>
      <c r="BDQ89" s="18"/>
      <c r="BDR89" s="19"/>
      <c r="BDS89" s="19"/>
      <c r="BDT89" s="20"/>
      <c r="BDU89" s="20"/>
      <c r="BDV89" s="20"/>
      <c r="BDW89" s="21"/>
      <c r="BEA89" s="12"/>
      <c r="BEB89" s="13"/>
      <c r="BEC89" s="14"/>
      <c r="BED89" s="15"/>
      <c r="BEE89" s="16"/>
      <c r="BEF89" s="17"/>
      <c r="BEG89" s="18"/>
      <c r="BEH89" s="18"/>
      <c r="BEI89" s="19"/>
      <c r="BEJ89" s="19"/>
      <c r="BEK89" s="20"/>
      <c r="BEL89" s="20"/>
      <c r="BEM89" s="20"/>
      <c r="BEN89" s="21"/>
      <c r="BER89" s="12"/>
      <c r="BES89" s="13"/>
      <c r="BET89" s="14"/>
      <c r="BEU89" s="15"/>
      <c r="BEV89" s="16"/>
      <c r="BEW89" s="17"/>
      <c r="BEX89" s="18"/>
      <c r="BEY89" s="18"/>
      <c r="BEZ89" s="19"/>
      <c r="BFA89" s="19"/>
      <c r="BFB89" s="20"/>
      <c r="BFC89" s="20"/>
      <c r="BFD89" s="20"/>
      <c r="BFE89" s="21"/>
      <c r="BFI89" s="12"/>
      <c r="BFJ89" s="13"/>
      <c r="BFK89" s="14"/>
      <c r="BFL89" s="15"/>
      <c r="BFM89" s="16"/>
      <c r="BFN89" s="17"/>
      <c r="BFO89" s="18"/>
      <c r="BFP89" s="18"/>
      <c r="BFQ89" s="19"/>
      <c r="BFR89" s="19"/>
      <c r="BFS89" s="20"/>
      <c r="BFT89" s="20"/>
      <c r="BFU89" s="20"/>
      <c r="BFV89" s="21"/>
      <c r="BFZ89" s="12"/>
      <c r="BGA89" s="13"/>
      <c r="BGB89" s="14"/>
      <c r="BGC89" s="15"/>
      <c r="BGD89" s="16"/>
      <c r="BGE89" s="17"/>
      <c r="BGF89" s="18"/>
      <c r="BGG89" s="18"/>
      <c r="BGH89" s="19"/>
      <c r="BGI89" s="19"/>
      <c r="BGJ89" s="20"/>
      <c r="BGK89" s="20"/>
      <c r="BGL89" s="20"/>
      <c r="BGM89" s="21"/>
      <c r="BGQ89" s="12"/>
      <c r="BGR89" s="13"/>
      <c r="BGS89" s="14"/>
      <c r="BGT89" s="15"/>
      <c r="BGU89" s="16"/>
      <c r="BGV89" s="17"/>
      <c r="BGW89" s="18"/>
      <c r="BGX89" s="18"/>
      <c r="BGY89" s="19"/>
      <c r="BGZ89" s="19"/>
      <c r="BHA89" s="20"/>
      <c r="BHB89" s="20"/>
      <c r="BHC89" s="20"/>
      <c r="BHD89" s="21"/>
      <c r="BHH89" s="12"/>
      <c r="BHI89" s="13"/>
      <c r="BHJ89" s="14"/>
      <c r="BHK89" s="15"/>
      <c r="BHL89" s="16"/>
      <c r="BHM89" s="17"/>
      <c r="BHN89" s="18"/>
      <c r="BHO89" s="18"/>
      <c r="BHP89" s="19"/>
      <c r="BHQ89" s="19"/>
      <c r="BHR89" s="20"/>
      <c r="BHS89" s="20"/>
      <c r="BHT89" s="20"/>
      <c r="BHU89" s="21"/>
      <c r="BHY89" s="12"/>
      <c r="BHZ89" s="13"/>
      <c r="BIA89" s="14"/>
      <c r="BIB89" s="15"/>
      <c r="BIC89" s="16"/>
      <c r="BID89" s="17"/>
      <c r="BIE89" s="18"/>
      <c r="BIF89" s="18"/>
      <c r="BIG89" s="19"/>
      <c r="BIH89" s="19"/>
      <c r="BII89" s="20"/>
      <c r="BIJ89" s="20"/>
      <c r="BIK89" s="20"/>
      <c r="BIL89" s="21"/>
      <c r="BIP89" s="12"/>
      <c r="BIQ89" s="13"/>
      <c r="BIR89" s="14"/>
      <c r="BIS89" s="15"/>
      <c r="BIT89" s="16"/>
      <c r="BIU89" s="17"/>
      <c r="BIV89" s="18"/>
      <c r="BIW89" s="18"/>
      <c r="BIX89" s="19"/>
      <c r="BIY89" s="19"/>
      <c r="BIZ89" s="20"/>
      <c r="BJA89" s="20"/>
      <c r="BJB89" s="20"/>
      <c r="BJC89" s="21"/>
      <c r="BJG89" s="12"/>
      <c r="BJH89" s="13"/>
      <c r="BJI89" s="14"/>
      <c r="BJJ89" s="15"/>
      <c r="BJK89" s="16"/>
      <c r="BJL89" s="17"/>
      <c r="BJM89" s="18"/>
      <c r="BJN89" s="18"/>
      <c r="BJO89" s="19"/>
      <c r="BJP89" s="19"/>
      <c r="BJQ89" s="20"/>
      <c r="BJR89" s="20"/>
      <c r="BJS89" s="20"/>
      <c r="BJT89" s="21"/>
      <c r="BJX89" s="12"/>
      <c r="BJY89" s="13"/>
      <c r="BJZ89" s="14"/>
      <c r="BKA89" s="15"/>
      <c r="BKB89" s="16"/>
      <c r="BKC89" s="17"/>
      <c r="BKD89" s="18"/>
      <c r="BKE89" s="18"/>
      <c r="BKF89" s="19"/>
      <c r="BKG89" s="19"/>
      <c r="BKH89" s="20"/>
      <c r="BKI89" s="20"/>
      <c r="BKJ89" s="20"/>
      <c r="BKK89" s="21"/>
      <c r="BKO89" s="12"/>
      <c r="BKP89" s="13"/>
      <c r="BKQ89" s="14"/>
      <c r="BKR89" s="15"/>
      <c r="BKS89" s="16"/>
      <c r="BKT89" s="17"/>
      <c r="BKU89" s="18"/>
      <c r="BKV89" s="18"/>
      <c r="BKW89" s="19"/>
      <c r="BKX89" s="19"/>
      <c r="BKY89" s="20"/>
      <c r="BKZ89" s="20"/>
      <c r="BLA89" s="20"/>
      <c r="BLB89" s="21"/>
      <c r="BLF89" s="12"/>
      <c r="BLG89" s="13"/>
      <c r="BLH89" s="14"/>
      <c r="BLI89" s="15"/>
      <c r="BLJ89" s="16"/>
      <c r="BLK89" s="17"/>
      <c r="BLL89" s="18"/>
      <c r="BLM89" s="18"/>
      <c r="BLN89" s="19"/>
      <c r="BLO89" s="19"/>
      <c r="BLP89" s="20"/>
      <c r="BLQ89" s="20"/>
      <c r="BLR89" s="20"/>
      <c r="BLS89" s="21"/>
      <c r="BLW89" s="12"/>
      <c r="BLX89" s="13"/>
      <c r="BLY89" s="14"/>
      <c r="BLZ89" s="15"/>
      <c r="BMA89" s="16"/>
      <c r="BMB89" s="17"/>
      <c r="BMC89" s="18"/>
      <c r="BMD89" s="18"/>
      <c r="BME89" s="19"/>
      <c r="BMF89" s="19"/>
      <c r="BMG89" s="20"/>
      <c r="BMH89" s="20"/>
      <c r="BMI89" s="20"/>
      <c r="BMJ89" s="21"/>
      <c r="BMN89" s="12"/>
      <c r="BMO89" s="13"/>
      <c r="BMP89" s="14"/>
      <c r="BMQ89" s="15"/>
      <c r="BMR89" s="16"/>
      <c r="BMS89" s="17"/>
      <c r="BMT89" s="18"/>
      <c r="BMU89" s="18"/>
      <c r="BMV89" s="19"/>
      <c r="BMW89" s="19"/>
      <c r="BMX89" s="20"/>
      <c r="BMY89" s="20"/>
      <c r="BMZ89" s="20"/>
      <c r="BNA89" s="21"/>
      <c r="BNE89" s="12"/>
      <c r="BNF89" s="13"/>
      <c r="BNG89" s="14"/>
      <c r="BNH89" s="15"/>
      <c r="BNI89" s="16"/>
      <c r="BNJ89" s="17"/>
      <c r="BNK89" s="18"/>
      <c r="BNL89" s="18"/>
      <c r="BNM89" s="19"/>
      <c r="BNN89" s="19"/>
      <c r="BNO89" s="20"/>
      <c r="BNP89" s="20"/>
      <c r="BNQ89" s="20"/>
      <c r="BNR89" s="21"/>
      <c r="BNV89" s="12"/>
      <c r="BNW89" s="13"/>
      <c r="BNX89" s="14"/>
      <c r="BNY89" s="15"/>
      <c r="BNZ89" s="16"/>
      <c r="BOA89" s="17"/>
      <c r="BOB89" s="18"/>
      <c r="BOC89" s="18"/>
      <c r="BOD89" s="19"/>
      <c r="BOE89" s="19"/>
      <c r="BOF89" s="20"/>
      <c r="BOG89" s="20"/>
      <c r="BOH89" s="20"/>
      <c r="BOI89" s="21"/>
      <c r="BOM89" s="12"/>
      <c r="BON89" s="13"/>
      <c r="BOO89" s="14"/>
      <c r="BOP89" s="15"/>
      <c r="BOQ89" s="16"/>
      <c r="BOR89" s="17"/>
      <c r="BOS89" s="18"/>
      <c r="BOT89" s="18"/>
      <c r="BOU89" s="19"/>
      <c r="BOV89" s="19"/>
      <c r="BOW89" s="20"/>
      <c r="BOX89" s="20"/>
      <c r="BOY89" s="20"/>
      <c r="BOZ89" s="21"/>
      <c r="BPD89" s="12"/>
      <c r="BPE89" s="13"/>
      <c r="BPF89" s="14"/>
      <c r="BPG89" s="15"/>
      <c r="BPH89" s="16"/>
      <c r="BPI89" s="17"/>
      <c r="BPJ89" s="18"/>
      <c r="BPK89" s="18"/>
      <c r="BPL89" s="19"/>
      <c r="BPM89" s="19"/>
      <c r="BPN89" s="20"/>
      <c r="BPO89" s="20"/>
      <c r="BPP89" s="20"/>
      <c r="BPQ89" s="21"/>
      <c r="BPU89" s="12"/>
      <c r="BPV89" s="13"/>
      <c r="BPW89" s="14"/>
      <c r="BPX89" s="15"/>
      <c r="BPY89" s="16"/>
      <c r="BPZ89" s="17"/>
      <c r="BQA89" s="18"/>
      <c r="BQB89" s="18"/>
      <c r="BQC89" s="19"/>
      <c r="BQD89" s="19"/>
      <c r="BQE89" s="20"/>
      <c r="BQF89" s="20"/>
      <c r="BQG89" s="20"/>
      <c r="BQH89" s="21"/>
      <c r="BQL89" s="12"/>
      <c r="BQM89" s="13"/>
      <c r="BQN89" s="14"/>
      <c r="BQO89" s="15"/>
      <c r="BQP89" s="16"/>
      <c r="BQQ89" s="17"/>
      <c r="BQR89" s="18"/>
      <c r="BQS89" s="18"/>
      <c r="BQT89" s="19"/>
      <c r="BQU89" s="19"/>
      <c r="BQV89" s="20"/>
      <c r="BQW89" s="20"/>
      <c r="BQX89" s="20"/>
      <c r="BQY89" s="21"/>
      <c r="BRC89" s="12"/>
      <c r="BRD89" s="13"/>
      <c r="BRE89" s="14"/>
      <c r="BRF89" s="15"/>
      <c r="BRG89" s="16"/>
      <c r="BRH89" s="17"/>
      <c r="BRI89" s="18"/>
      <c r="BRJ89" s="18"/>
      <c r="BRK89" s="19"/>
      <c r="BRL89" s="19"/>
      <c r="BRM89" s="20"/>
      <c r="BRN89" s="20"/>
      <c r="BRO89" s="20"/>
      <c r="BRP89" s="21"/>
      <c r="BRT89" s="12"/>
      <c r="BRU89" s="13"/>
      <c r="BRV89" s="14"/>
      <c r="BRW89" s="15"/>
      <c r="BRX89" s="16"/>
      <c r="BRY89" s="17"/>
      <c r="BRZ89" s="18"/>
      <c r="BSA89" s="18"/>
      <c r="BSB89" s="19"/>
      <c r="BSC89" s="19"/>
      <c r="BSD89" s="20"/>
      <c r="BSE89" s="20"/>
      <c r="BSF89" s="20"/>
      <c r="BSG89" s="21"/>
      <c r="BSK89" s="12"/>
      <c r="BSL89" s="13"/>
      <c r="BSM89" s="14"/>
      <c r="BSN89" s="15"/>
      <c r="BSO89" s="16"/>
      <c r="BSP89" s="17"/>
      <c r="BSQ89" s="18"/>
      <c r="BSR89" s="18"/>
      <c r="BSS89" s="19"/>
      <c r="BST89" s="19"/>
      <c r="BSU89" s="20"/>
      <c r="BSV89" s="20"/>
      <c r="BSW89" s="20"/>
      <c r="BSX89" s="21"/>
      <c r="BTB89" s="12"/>
      <c r="BTC89" s="13"/>
      <c r="BTD89" s="14"/>
      <c r="BTE89" s="15"/>
      <c r="BTF89" s="16"/>
      <c r="BTG89" s="17"/>
      <c r="BTH89" s="18"/>
      <c r="BTI89" s="18"/>
      <c r="BTJ89" s="19"/>
      <c r="BTK89" s="19"/>
      <c r="BTL89" s="20"/>
      <c r="BTM89" s="20"/>
      <c r="BTN89" s="20"/>
      <c r="BTO89" s="21"/>
      <c r="BTS89" s="12"/>
      <c r="BTT89" s="13"/>
      <c r="BTU89" s="14"/>
      <c r="BTV89" s="15"/>
      <c r="BTW89" s="16"/>
      <c r="BTX89" s="17"/>
      <c r="BTY89" s="18"/>
      <c r="BTZ89" s="18"/>
      <c r="BUA89" s="19"/>
      <c r="BUB89" s="19"/>
      <c r="BUC89" s="20"/>
      <c r="BUD89" s="20"/>
      <c r="BUE89" s="20"/>
      <c r="BUF89" s="21"/>
      <c r="BUJ89" s="12"/>
      <c r="BUK89" s="13"/>
      <c r="BUL89" s="14"/>
      <c r="BUM89" s="15"/>
      <c r="BUN89" s="16"/>
      <c r="BUO89" s="17"/>
      <c r="BUP89" s="18"/>
      <c r="BUQ89" s="18"/>
      <c r="BUR89" s="19"/>
      <c r="BUS89" s="19"/>
      <c r="BUT89" s="20"/>
      <c r="BUU89" s="20"/>
      <c r="BUV89" s="20"/>
      <c r="BUW89" s="21"/>
      <c r="BVA89" s="12"/>
      <c r="BVB89" s="13"/>
      <c r="BVC89" s="14"/>
      <c r="BVD89" s="15"/>
      <c r="BVE89" s="16"/>
      <c r="BVF89" s="17"/>
      <c r="BVG89" s="18"/>
      <c r="BVH89" s="18"/>
      <c r="BVI89" s="19"/>
      <c r="BVJ89" s="19"/>
      <c r="BVK89" s="20"/>
      <c r="BVL89" s="20"/>
      <c r="BVM89" s="20"/>
      <c r="BVN89" s="21"/>
      <c r="BVR89" s="12"/>
      <c r="BVS89" s="13"/>
      <c r="BVT89" s="14"/>
      <c r="BVU89" s="15"/>
      <c r="BVV89" s="16"/>
      <c r="BVW89" s="17"/>
      <c r="BVX89" s="18"/>
      <c r="BVY89" s="18"/>
      <c r="BVZ89" s="19"/>
      <c r="BWA89" s="19"/>
      <c r="BWB89" s="20"/>
      <c r="BWC89" s="20"/>
      <c r="BWD89" s="20"/>
      <c r="BWE89" s="21"/>
      <c r="BWI89" s="12"/>
      <c r="BWJ89" s="13"/>
      <c r="BWK89" s="14"/>
      <c r="BWL89" s="15"/>
      <c r="BWM89" s="16"/>
      <c r="BWN89" s="17"/>
      <c r="BWO89" s="18"/>
      <c r="BWP89" s="18"/>
      <c r="BWQ89" s="19"/>
      <c r="BWR89" s="19"/>
      <c r="BWS89" s="20"/>
      <c r="BWT89" s="20"/>
      <c r="BWU89" s="20"/>
      <c r="BWV89" s="21"/>
      <c r="BWZ89" s="12"/>
      <c r="BXA89" s="13"/>
      <c r="BXB89" s="14"/>
      <c r="BXC89" s="15"/>
      <c r="BXD89" s="16"/>
      <c r="BXE89" s="17"/>
      <c r="BXF89" s="18"/>
      <c r="BXG89" s="18"/>
      <c r="BXH89" s="19"/>
      <c r="BXI89" s="19"/>
      <c r="BXJ89" s="20"/>
      <c r="BXK89" s="20"/>
      <c r="BXL89" s="20"/>
      <c r="BXM89" s="21"/>
      <c r="BXQ89" s="12"/>
      <c r="BXR89" s="13"/>
      <c r="BXS89" s="14"/>
      <c r="BXT89" s="15"/>
      <c r="BXU89" s="16"/>
      <c r="BXV89" s="17"/>
      <c r="BXW89" s="18"/>
      <c r="BXX89" s="18"/>
      <c r="BXY89" s="19"/>
      <c r="BXZ89" s="19"/>
      <c r="BYA89" s="20"/>
      <c r="BYB89" s="20"/>
      <c r="BYC89" s="20"/>
      <c r="BYD89" s="21"/>
      <c r="BYH89" s="12"/>
      <c r="BYI89" s="13"/>
      <c r="BYJ89" s="14"/>
      <c r="BYK89" s="15"/>
      <c r="BYL89" s="16"/>
      <c r="BYM89" s="17"/>
      <c r="BYN89" s="18"/>
      <c r="BYO89" s="18"/>
      <c r="BYP89" s="19"/>
      <c r="BYQ89" s="19"/>
      <c r="BYR89" s="20"/>
      <c r="BYS89" s="20"/>
      <c r="BYT89" s="20"/>
      <c r="BYU89" s="21"/>
      <c r="BYY89" s="12"/>
      <c r="BYZ89" s="13"/>
      <c r="BZA89" s="14"/>
      <c r="BZB89" s="15"/>
      <c r="BZC89" s="16"/>
      <c r="BZD89" s="17"/>
      <c r="BZE89" s="18"/>
      <c r="BZF89" s="18"/>
      <c r="BZG89" s="19"/>
      <c r="BZH89" s="19"/>
      <c r="BZI89" s="20"/>
      <c r="BZJ89" s="20"/>
      <c r="BZK89" s="20"/>
      <c r="BZL89" s="21"/>
      <c r="BZP89" s="12"/>
      <c r="BZQ89" s="13"/>
      <c r="BZR89" s="14"/>
      <c r="BZS89" s="15"/>
      <c r="BZT89" s="16"/>
      <c r="BZU89" s="17"/>
      <c r="BZV89" s="18"/>
      <c r="BZW89" s="18"/>
      <c r="BZX89" s="19"/>
      <c r="BZY89" s="19"/>
      <c r="BZZ89" s="20"/>
      <c r="CAA89" s="20"/>
      <c r="CAB89" s="20"/>
      <c r="CAC89" s="21"/>
      <c r="CAG89" s="12"/>
      <c r="CAH89" s="13"/>
      <c r="CAI89" s="14"/>
      <c r="CAJ89" s="15"/>
      <c r="CAK89" s="16"/>
      <c r="CAL89" s="17"/>
      <c r="CAM89" s="18"/>
      <c r="CAN89" s="18"/>
      <c r="CAO89" s="19"/>
      <c r="CAP89" s="19"/>
      <c r="CAQ89" s="20"/>
      <c r="CAR89" s="20"/>
      <c r="CAS89" s="20"/>
      <c r="CAT89" s="21"/>
      <c r="CAX89" s="12"/>
      <c r="CAY89" s="13"/>
      <c r="CAZ89" s="14"/>
      <c r="CBA89" s="15"/>
      <c r="CBB89" s="16"/>
      <c r="CBC89" s="17"/>
      <c r="CBD89" s="18"/>
      <c r="CBE89" s="18"/>
      <c r="CBF89" s="19"/>
      <c r="CBG89" s="19"/>
      <c r="CBH89" s="20"/>
      <c r="CBI89" s="20"/>
      <c r="CBJ89" s="20"/>
      <c r="CBK89" s="21"/>
      <c r="CBO89" s="12"/>
      <c r="CBP89" s="13"/>
      <c r="CBQ89" s="14"/>
      <c r="CBR89" s="15"/>
      <c r="CBS89" s="16"/>
      <c r="CBT89" s="17"/>
      <c r="CBU89" s="18"/>
      <c r="CBV89" s="18"/>
      <c r="CBW89" s="19"/>
      <c r="CBX89" s="19"/>
      <c r="CBY89" s="20"/>
      <c r="CBZ89" s="20"/>
      <c r="CCA89" s="20"/>
      <c r="CCB89" s="21"/>
      <c r="CCF89" s="12"/>
      <c r="CCG89" s="13"/>
      <c r="CCH89" s="14"/>
      <c r="CCI89" s="15"/>
      <c r="CCJ89" s="16"/>
      <c r="CCK89" s="17"/>
      <c r="CCL89" s="18"/>
      <c r="CCM89" s="18"/>
      <c r="CCN89" s="19"/>
      <c r="CCO89" s="19"/>
      <c r="CCP89" s="20"/>
      <c r="CCQ89" s="20"/>
      <c r="CCR89" s="20"/>
      <c r="CCS89" s="21"/>
      <c r="CCW89" s="12"/>
      <c r="CCX89" s="13"/>
      <c r="CCY89" s="14"/>
      <c r="CCZ89" s="15"/>
      <c r="CDA89" s="16"/>
      <c r="CDB89" s="17"/>
      <c r="CDC89" s="18"/>
      <c r="CDD89" s="18"/>
      <c r="CDE89" s="19"/>
      <c r="CDF89" s="19"/>
      <c r="CDG89" s="20"/>
      <c r="CDH89" s="20"/>
      <c r="CDI89" s="20"/>
      <c r="CDJ89" s="21"/>
      <c r="CDN89" s="12"/>
      <c r="CDO89" s="13"/>
      <c r="CDP89" s="14"/>
      <c r="CDQ89" s="15"/>
      <c r="CDR89" s="16"/>
      <c r="CDS89" s="17"/>
      <c r="CDT89" s="18"/>
      <c r="CDU89" s="18"/>
      <c r="CDV89" s="19"/>
      <c r="CDW89" s="19"/>
      <c r="CDX89" s="20"/>
      <c r="CDY89" s="20"/>
      <c r="CDZ89" s="20"/>
      <c r="CEA89" s="21"/>
      <c r="CEE89" s="12"/>
      <c r="CEF89" s="13"/>
      <c r="CEG89" s="14"/>
      <c r="CEH89" s="15"/>
      <c r="CEI89" s="16"/>
      <c r="CEJ89" s="17"/>
      <c r="CEK89" s="18"/>
      <c r="CEL89" s="18"/>
      <c r="CEM89" s="19"/>
      <c r="CEN89" s="19"/>
      <c r="CEO89" s="20"/>
      <c r="CEP89" s="20"/>
      <c r="CEQ89" s="20"/>
      <c r="CER89" s="21"/>
      <c r="CEV89" s="12"/>
      <c r="CEW89" s="13"/>
      <c r="CEX89" s="14"/>
      <c r="CEY89" s="15"/>
      <c r="CEZ89" s="16"/>
      <c r="CFA89" s="17"/>
      <c r="CFB89" s="18"/>
      <c r="CFC89" s="18"/>
      <c r="CFD89" s="19"/>
      <c r="CFE89" s="19"/>
      <c r="CFF89" s="20"/>
      <c r="CFG89" s="20"/>
      <c r="CFH89" s="20"/>
      <c r="CFI89" s="21"/>
      <c r="CFM89" s="12"/>
      <c r="CFN89" s="13"/>
      <c r="CFO89" s="14"/>
      <c r="CFP89" s="15"/>
      <c r="CFQ89" s="16"/>
      <c r="CFR89" s="17"/>
      <c r="CFS89" s="18"/>
      <c r="CFT89" s="18"/>
      <c r="CFU89" s="19"/>
      <c r="CFV89" s="19"/>
      <c r="CFW89" s="20"/>
      <c r="CFX89" s="20"/>
      <c r="CFY89" s="20"/>
      <c r="CFZ89" s="21"/>
      <c r="CGD89" s="12"/>
      <c r="CGE89" s="13"/>
      <c r="CGF89" s="14"/>
      <c r="CGG89" s="15"/>
      <c r="CGH89" s="16"/>
      <c r="CGI89" s="17"/>
      <c r="CGJ89" s="18"/>
      <c r="CGK89" s="18"/>
      <c r="CGL89" s="19"/>
      <c r="CGM89" s="19"/>
      <c r="CGN89" s="20"/>
      <c r="CGO89" s="20"/>
      <c r="CGP89" s="20"/>
      <c r="CGQ89" s="21"/>
      <c r="CGU89" s="12"/>
      <c r="CGV89" s="13"/>
      <c r="CGW89" s="14"/>
      <c r="CGX89" s="15"/>
      <c r="CGY89" s="16"/>
      <c r="CGZ89" s="17"/>
      <c r="CHA89" s="18"/>
      <c r="CHB89" s="18"/>
      <c r="CHC89" s="19"/>
      <c r="CHD89" s="19"/>
      <c r="CHE89" s="20"/>
      <c r="CHF89" s="20"/>
      <c r="CHG89" s="20"/>
      <c r="CHH89" s="21"/>
      <c r="CHL89" s="12"/>
      <c r="CHM89" s="13"/>
      <c r="CHN89" s="14"/>
      <c r="CHO89" s="15"/>
      <c r="CHP89" s="16"/>
      <c r="CHQ89" s="17"/>
      <c r="CHR89" s="18"/>
      <c r="CHS89" s="18"/>
      <c r="CHT89" s="19"/>
      <c r="CHU89" s="19"/>
      <c r="CHV89" s="20"/>
      <c r="CHW89" s="20"/>
      <c r="CHX89" s="20"/>
      <c r="CHY89" s="21"/>
      <c r="CIC89" s="12"/>
      <c r="CID89" s="13"/>
      <c r="CIE89" s="14"/>
      <c r="CIF89" s="15"/>
      <c r="CIG89" s="16"/>
      <c r="CIH89" s="17"/>
      <c r="CII89" s="18"/>
      <c r="CIJ89" s="18"/>
      <c r="CIK89" s="19"/>
      <c r="CIL89" s="19"/>
      <c r="CIM89" s="20"/>
      <c r="CIN89" s="20"/>
      <c r="CIO89" s="20"/>
      <c r="CIP89" s="21"/>
      <c r="CIT89" s="12"/>
      <c r="CIU89" s="13"/>
      <c r="CIV89" s="14"/>
      <c r="CIW89" s="15"/>
      <c r="CIX89" s="16"/>
      <c r="CIY89" s="17"/>
      <c r="CIZ89" s="18"/>
      <c r="CJA89" s="18"/>
      <c r="CJB89" s="19"/>
      <c r="CJC89" s="19"/>
      <c r="CJD89" s="20"/>
      <c r="CJE89" s="20"/>
      <c r="CJF89" s="20"/>
      <c r="CJG89" s="21"/>
      <c r="CJK89" s="12"/>
      <c r="CJL89" s="13"/>
      <c r="CJM89" s="14"/>
      <c r="CJN89" s="15"/>
      <c r="CJO89" s="16"/>
      <c r="CJP89" s="17"/>
      <c r="CJQ89" s="18"/>
      <c r="CJR89" s="18"/>
      <c r="CJS89" s="19"/>
      <c r="CJT89" s="19"/>
      <c r="CJU89" s="20"/>
      <c r="CJV89" s="20"/>
      <c r="CJW89" s="20"/>
      <c r="CJX89" s="21"/>
      <c r="CKB89" s="12"/>
      <c r="CKC89" s="13"/>
      <c r="CKD89" s="14"/>
      <c r="CKE89" s="15"/>
      <c r="CKF89" s="16"/>
      <c r="CKG89" s="17"/>
      <c r="CKH89" s="18"/>
      <c r="CKI89" s="18"/>
      <c r="CKJ89" s="19"/>
      <c r="CKK89" s="19"/>
      <c r="CKL89" s="20"/>
      <c r="CKM89" s="20"/>
      <c r="CKN89" s="20"/>
      <c r="CKO89" s="21"/>
      <c r="CKS89" s="12"/>
      <c r="CKT89" s="13"/>
      <c r="CKU89" s="14"/>
      <c r="CKV89" s="15"/>
      <c r="CKW89" s="16"/>
      <c r="CKX89" s="17"/>
      <c r="CKY89" s="18"/>
      <c r="CKZ89" s="18"/>
      <c r="CLA89" s="19"/>
      <c r="CLB89" s="19"/>
      <c r="CLC89" s="20"/>
      <c r="CLD89" s="20"/>
      <c r="CLE89" s="20"/>
      <c r="CLF89" s="21"/>
      <c r="CLJ89" s="12"/>
      <c r="CLK89" s="13"/>
      <c r="CLL89" s="14"/>
      <c r="CLM89" s="15"/>
      <c r="CLN89" s="16"/>
      <c r="CLO89" s="17"/>
      <c r="CLP89" s="18"/>
      <c r="CLQ89" s="18"/>
      <c r="CLR89" s="19"/>
      <c r="CLS89" s="19"/>
      <c r="CLT89" s="20"/>
      <c r="CLU89" s="20"/>
      <c r="CLV89" s="20"/>
      <c r="CLW89" s="21"/>
      <c r="CMA89" s="12"/>
      <c r="CMB89" s="13"/>
      <c r="CMC89" s="14"/>
      <c r="CMD89" s="15"/>
      <c r="CME89" s="16"/>
      <c r="CMF89" s="17"/>
      <c r="CMG89" s="18"/>
      <c r="CMH89" s="18"/>
      <c r="CMI89" s="19"/>
      <c r="CMJ89" s="19"/>
      <c r="CMK89" s="20"/>
      <c r="CML89" s="20"/>
      <c r="CMM89" s="20"/>
      <c r="CMN89" s="21"/>
      <c r="CMR89" s="12"/>
      <c r="CMS89" s="13"/>
      <c r="CMT89" s="14"/>
      <c r="CMU89" s="15"/>
      <c r="CMV89" s="16"/>
      <c r="CMW89" s="17"/>
      <c r="CMX89" s="18"/>
      <c r="CMY89" s="18"/>
      <c r="CMZ89" s="19"/>
      <c r="CNA89" s="19"/>
      <c r="CNB89" s="20"/>
      <c r="CNC89" s="20"/>
      <c r="CND89" s="20"/>
      <c r="CNE89" s="21"/>
      <c r="CNI89" s="12"/>
      <c r="CNJ89" s="13"/>
      <c r="CNK89" s="14"/>
      <c r="CNL89" s="15"/>
      <c r="CNM89" s="16"/>
      <c r="CNN89" s="17"/>
      <c r="CNO89" s="18"/>
      <c r="CNP89" s="18"/>
      <c r="CNQ89" s="19"/>
      <c r="CNR89" s="19"/>
      <c r="CNS89" s="20"/>
      <c r="CNT89" s="20"/>
      <c r="CNU89" s="20"/>
      <c r="CNV89" s="21"/>
      <c r="CNZ89" s="12"/>
      <c r="COA89" s="13"/>
      <c r="COB89" s="14"/>
      <c r="COC89" s="15"/>
      <c r="COD89" s="16"/>
      <c r="COE89" s="17"/>
      <c r="COF89" s="18"/>
      <c r="COG89" s="18"/>
      <c r="COH89" s="19"/>
      <c r="COI89" s="19"/>
      <c r="COJ89" s="20"/>
      <c r="COK89" s="20"/>
      <c r="COL89" s="20"/>
      <c r="COM89" s="21"/>
      <c r="COQ89" s="12"/>
      <c r="COR89" s="13"/>
      <c r="COS89" s="14"/>
      <c r="COT89" s="15"/>
      <c r="COU89" s="16"/>
      <c r="COV89" s="17"/>
      <c r="COW89" s="18"/>
      <c r="COX89" s="18"/>
      <c r="COY89" s="19"/>
      <c r="COZ89" s="19"/>
      <c r="CPA89" s="20"/>
      <c r="CPB89" s="20"/>
      <c r="CPC89" s="20"/>
      <c r="CPD89" s="21"/>
      <c r="CPH89" s="12"/>
      <c r="CPI89" s="13"/>
      <c r="CPJ89" s="14"/>
      <c r="CPK89" s="15"/>
      <c r="CPL89" s="16"/>
      <c r="CPM89" s="17"/>
      <c r="CPN89" s="18"/>
      <c r="CPO89" s="18"/>
      <c r="CPP89" s="19"/>
      <c r="CPQ89" s="19"/>
      <c r="CPR89" s="20"/>
      <c r="CPS89" s="20"/>
      <c r="CPT89" s="20"/>
      <c r="CPU89" s="21"/>
      <c r="CPY89" s="12"/>
      <c r="CPZ89" s="13"/>
      <c r="CQA89" s="14"/>
      <c r="CQB89" s="15"/>
      <c r="CQC89" s="16"/>
      <c r="CQD89" s="17"/>
      <c r="CQE89" s="18"/>
      <c r="CQF89" s="18"/>
      <c r="CQG89" s="19"/>
      <c r="CQH89" s="19"/>
      <c r="CQI89" s="20"/>
      <c r="CQJ89" s="20"/>
      <c r="CQK89" s="20"/>
      <c r="CQL89" s="21"/>
      <c r="CQP89" s="12"/>
      <c r="CQQ89" s="13"/>
      <c r="CQR89" s="14"/>
      <c r="CQS89" s="15"/>
      <c r="CQT89" s="16"/>
      <c r="CQU89" s="17"/>
      <c r="CQV89" s="18"/>
      <c r="CQW89" s="18"/>
      <c r="CQX89" s="19"/>
      <c r="CQY89" s="19"/>
      <c r="CQZ89" s="20"/>
      <c r="CRA89" s="20"/>
      <c r="CRB89" s="20"/>
      <c r="CRC89" s="21"/>
      <c r="CRG89" s="12"/>
      <c r="CRH89" s="13"/>
      <c r="CRI89" s="14"/>
      <c r="CRJ89" s="15"/>
      <c r="CRK89" s="16"/>
      <c r="CRL89" s="17"/>
      <c r="CRM89" s="18"/>
      <c r="CRN89" s="18"/>
      <c r="CRO89" s="19"/>
      <c r="CRP89" s="19"/>
      <c r="CRQ89" s="20"/>
      <c r="CRR89" s="20"/>
      <c r="CRS89" s="20"/>
      <c r="CRT89" s="21"/>
      <c r="CRX89" s="12"/>
      <c r="CRY89" s="13"/>
      <c r="CRZ89" s="14"/>
      <c r="CSA89" s="15"/>
      <c r="CSB89" s="16"/>
      <c r="CSC89" s="17"/>
      <c r="CSD89" s="18"/>
      <c r="CSE89" s="18"/>
      <c r="CSF89" s="19"/>
      <c r="CSG89" s="19"/>
      <c r="CSH89" s="20"/>
      <c r="CSI89" s="20"/>
      <c r="CSJ89" s="20"/>
      <c r="CSK89" s="21"/>
      <c r="CSO89" s="12"/>
      <c r="CSP89" s="13"/>
      <c r="CSQ89" s="14"/>
      <c r="CSR89" s="15"/>
      <c r="CSS89" s="16"/>
      <c r="CST89" s="17"/>
      <c r="CSU89" s="18"/>
      <c r="CSV89" s="18"/>
      <c r="CSW89" s="19"/>
      <c r="CSX89" s="19"/>
      <c r="CSY89" s="20"/>
      <c r="CSZ89" s="20"/>
      <c r="CTA89" s="20"/>
      <c r="CTB89" s="21"/>
      <c r="CTF89" s="12"/>
      <c r="CTG89" s="13"/>
      <c r="CTH89" s="14"/>
      <c r="CTI89" s="15"/>
      <c r="CTJ89" s="16"/>
      <c r="CTK89" s="17"/>
      <c r="CTL89" s="18"/>
      <c r="CTM89" s="18"/>
      <c r="CTN89" s="19"/>
      <c r="CTO89" s="19"/>
      <c r="CTP89" s="20"/>
      <c r="CTQ89" s="20"/>
      <c r="CTR89" s="20"/>
      <c r="CTS89" s="21"/>
      <c r="CTW89" s="12"/>
      <c r="CTX89" s="13"/>
      <c r="CTY89" s="14"/>
      <c r="CTZ89" s="15"/>
      <c r="CUA89" s="16"/>
      <c r="CUB89" s="17"/>
      <c r="CUC89" s="18"/>
      <c r="CUD89" s="18"/>
      <c r="CUE89" s="19"/>
      <c r="CUF89" s="19"/>
      <c r="CUG89" s="20"/>
      <c r="CUH89" s="20"/>
      <c r="CUI89" s="20"/>
      <c r="CUJ89" s="21"/>
      <c r="CUN89" s="12"/>
      <c r="CUO89" s="13"/>
      <c r="CUP89" s="14"/>
      <c r="CUQ89" s="15"/>
      <c r="CUR89" s="16"/>
      <c r="CUS89" s="17"/>
      <c r="CUT89" s="18"/>
      <c r="CUU89" s="18"/>
      <c r="CUV89" s="19"/>
      <c r="CUW89" s="19"/>
      <c r="CUX89" s="20"/>
      <c r="CUY89" s="20"/>
      <c r="CUZ89" s="20"/>
      <c r="CVA89" s="21"/>
      <c r="CVE89" s="12"/>
      <c r="CVF89" s="13"/>
      <c r="CVG89" s="14"/>
      <c r="CVH89" s="15"/>
      <c r="CVI89" s="16"/>
      <c r="CVJ89" s="17"/>
      <c r="CVK89" s="18"/>
      <c r="CVL89" s="18"/>
      <c r="CVM89" s="19"/>
      <c r="CVN89" s="19"/>
      <c r="CVO89" s="20"/>
      <c r="CVP89" s="20"/>
      <c r="CVQ89" s="20"/>
      <c r="CVR89" s="21"/>
      <c r="CVV89" s="12"/>
      <c r="CVW89" s="13"/>
      <c r="CVX89" s="14"/>
      <c r="CVY89" s="15"/>
      <c r="CVZ89" s="16"/>
      <c r="CWA89" s="17"/>
      <c r="CWB89" s="18"/>
      <c r="CWC89" s="18"/>
      <c r="CWD89" s="19"/>
      <c r="CWE89" s="19"/>
      <c r="CWF89" s="20"/>
      <c r="CWG89" s="20"/>
      <c r="CWH89" s="20"/>
      <c r="CWI89" s="21"/>
      <c r="CWM89" s="12"/>
      <c r="CWN89" s="13"/>
      <c r="CWO89" s="14"/>
      <c r="CWP89" s="15"/>
      <c r="CWQ89" s="16"/>
      <c r="CWR89" s="17"/>
      <c r="CWS89" s="18"/>
      <c r="CWT89" s="18"/>
      <c r="CWU89" s="19"/>
      <c r="CWV89" s="19"/>
      <c r="CWW89" s="20"/>
      <c r="CWX89" s="20"/>
      <c r="CWY89" s="20"/>
      <c r="CWZ89" s="21"/>
      <c r="CXD89" s="12"/>
      <c r="CXE89" s="13"/>
      <c r="CXF89" s="14"/>
      <c r="CXG89" s="15"/>
      <c r="CXH89" s="16"/>
      <c r="CXI89" s="17"/>
      <c r="CXJ89" s="18"/>
      <c r="CXK89" s="18"/>
      <c r="CXL89" s="19"/>
      <c r="CXM89" s="19"/>
      <c r="CXN89" s="20"/>
      <c r="CXO89" s="20"/>
      <c r="CXP89" s="20"/>
      <c r="CXQ89" s="21"/>
      <c r="CXU89" s="12"/>
      <c r="CXV89" s="13"/>
      <c r="CXW89" s="14"/>
      <c r="CXX89" s="15"/>
      <c r="CXY89" s="16"/>
      <c r="CXZ89" s="17"/>
      <c r="CYA89" s="18"/>
      <c r="CYB89" s="18"/>
      <c r="CYC89" s="19"/>
      <c r="CYD89" s="19"/>
      <c r="CYE89" s="20"/>
      <c r="CYF89" s="20"/>
      <c r="CYG89" s="20"/>
      <c r="CYH89" s="21"/>
      <c r="CYL89" s="12"/>
      <c r="CYM89" s="13"/>
      <c r="CYN89" s="14"/>
      <c r="CYO89" s="15"/>
      <c r="CYP89" s="16"/>
      <c r="CYQ89" s="17"/>
      <c r="CYR89" s="18"/>
      <c r="CYS89" s="18"/>
      <c r="CYT89" s="19"/>
      <c r="CYU89" s="19"/>
      <c r="CYV89" s="20"/>
      <c r="CYW89" s="20"/>
      <c r="CYX89" s="20"/>
      <c r="CYY89" s="21"/>
      <c r="CZC89" s="12"/>
      <c r="CZD89" s="13"/>
      <c r="CZE89" s="14"/>
      <c r="CZF89" s="15"/>
      <c r="CZG89" s="16"/>
      <c r="CZH89" s="17"/>
      <c r="CZI89" s="18"/>
      <c r="CZJ89" s="18"/>
      <c r="CZK89" s="19"/>
      <c r="CZL89" s="19"/>
      <c r="CZM89" s="20"/>
      <c r="CZN89" s="20"/>
      <c r="CZO89" s="20"/>
      <c r="CZP89" s="21"/>
      <c r="CZT89" s="12"/>
      <c r="CZU89" s="13"/>
      <c r="CZV89" s="14"/>
      <c r="CZW89" s="15"/>
      <c r="CZX89" s="16"/>
      <c r="CZY89" s="17"/>
      <c r="CZZ89" s="18"/>
      <c r="DAA89" s="18"/>
      <c r="DAB89" s="19"/>
      <c r="DAC89" s="19"/>
      <c r="DAD89" s="20"/>
      <c r="DAE89" s="20"/>
      <c r="DAF89" s="20"/>
      <c r="DAG89" s="21"/>
      <c r="DAK89" s="12"/>
      <c r="DAL89" s="13"/>
      <c r="DAM89" s="14"/>
      <c r="DAN89" s="15"/>
      <c r="DAO89" s="16"/>
      <c r="DAP89" s="17"/>
      <c r="DAQ89" s="18"/>
      <c r="DAR89" s="18"/>
      <c r="DAS89" s="19"/>
      <c r="DAT89" s="19"/>
      <c r="DAU89" s="20"/>
      <c r="DAV89" s="20"/>
      <c r="DAW89" s="20"/>
      <c r="DAX89" s="21"/>
      <c r="DBB89" s="12"/>
      <c r="DBC89" s="13"/>
      <c r="DBD89" s="14"/>
      <c r="DBE89" s="15"/>
      <c r="DBF89" s="16"/>
      <c r="DBG89" s="17"/>
      <c r="DBH89" s="18"/>
      <c r="DBI89" s="18"/>
      <c r="DBJ89" s="19"/>
      <c r="DBK89" s="19"/>
      <c r="DBL89" s="20"/>
      <c r="DBM89" s="20"/>
      <c r="DBN89" s="20"/>
      <c r="DBO89" s="21"/>
      <c r="DBS89" s="12"/>
      <c r="DBT89" s="13"/>
      <c r="DBU89" s="14"/>
      <c r="DBV89" s="15"/>
      <c r="DBW89" s="16"/>
      <c r="DBX89" s="17"/>
      <c r="DBY89" s="18"/>
      <c r="DBZ89" s="18"/>
      <c r="DCA89" s="19"/>
      <c r="DCB89" s="19"/>
      <c r="DCC89" s="20"/>
      <c r="DCD89" s="20"/>
      <c r="DCE89" s="20"/>
      <c r="DCF89" s="21"/>
      <c r="DCJ89" s="12"/>
      <c r="DCK89" s="13"/>
      <c r="DCL89" s="14"/>
      <c r="DCM89" s="15"/>
      <c r="DCN89" s="16"/>
      <c r="DCO89" s="17"/>
      <c r="DCP89" s="18"/>
      <c r="DCQ89" s="18"/>
      <c r="DCR89" s="19"/>
      <c r="DCS89" s="19"/>
      <c r="DCT89" s="20"/>
      <c r="DCU89" s="20"/>
      <c r="DCV89" s="20"/>
      <c r="DCW89" s="21"/>
      <c r="DDA89" s="12"/>
      <c r="DDB89" s="13"/>
      <c r="DDC89" s="14"/>
      <c r="DDD89" s="15"/>
      <c r="DDE89" s="16"/>
      <c r="DDF89" s="17"/>
      <c r="DDG89" s="18"/>
      <c r="DDH89" s="18"/>
      <c r="DDI89" s="19"/>
      <c r="DDJ89" s="19"/>
      <c r="DDK89" s="20"/>
      <c r="DDL89" s="20"/>
      <c r="DDM89" s="20"/>
      <c r="DDN89" s="21"/>
      <c r="DDR89" s="12"/>
      <c r="DDS89" s="13"/>
      <c r="DDT89" s="14"/>
      <c r="DDU89" s="15"/>
      <c r="DDV89" s="16"/>
      <c r="DDW89" s="17"/>
      <c r="DDX89" s="18"/>
      <c r="DDY89" s="18"/>
      <c r="DDZ89" s="19"/>
      <c r="DEA89" s="19"/>
      <c r="DEB89" s="20"/>
      <c r="DEC89" s="20"/>
      <c r="DED89" s="20"/>
      <c r="DEE89" s="21"/>
      <c r="DEI89" s="12"/>
      <c r="DEJ89" s="13"/>
      <c r="DEK89" s="14"/>
      <c r="DEL89" s="15"/>
      <c r="DEM89" s="16"/>
      <c r="DEN89" s="17"/>
      <c r="DEO89" s="18"/>
      <c r="DEP89" s="18"/>
      <c r="DEQ89" s="19"/>
      <c r="DER89" s="19"/>
      <c r="DES89" s="20"/>
      <c r="DET89" s="20"/>
      <c r="DEU89" s="20"/>
      <c r="DEV89" s="21"/>
      <c r="DEZ89" s="12"/>
      <c r="DFA89" s="13"/>
      <c r="DFB89" s="14"/>
      <c r="DFC89" s="15"/>
      <c r="DFD89" s="16"/>
      <c r="DFE89" s="17"/>
      <c r="DFF89" s="18"/>
      <c r="DFG89" s="18"/>
      <c r="DFH89" s="19"/>
      <c r="DFI89" s="19"/>
      <c r="DFJ89" s="20"/>
      <c r="DFK89" s="20"/>
      <c r="DFL89" s="20"/>
      <c r="DFM89" s="21"/>
      <c r="DFQ89" s="12"/>
      <c r="DFR89" s="13"/>
      <c r="DFS89" s="14"/>
      <c r="DFT89" s="15"/>
      <c r="DFU89" s="16"/>
      <c r="DFV89" s="17"/>
      <c r="DFW89" s="18"/>
      <c r="DFX89" s="18"/>
      <c r="DFY89" s="19"/>
      <c r="DFZ89" s="19"/>
      <c r="DGA89" s="20"/>
      <c r="DGB89" s="20"/>
      <c r="DGC89" s="20"/>
      <c r="DGD89" s="21"/>
      <c r="DGH89" s="12"/>
      <c r="DGI89" s="13"/>
      <c r="DGJ89" s="14"/>
      <c r="DGK89" s="15"/>
      <c r="DGL89" s="16"/>
      <c r="DGM89" s="17"/>
      <c r="DGN89" s="18"/>
      <c r="DGO89" s="18"/>
      <c r="DGP89" s="19"/>
      <c r="DGQ89" s="19"/>
      <c r="DGR89" s="20"/>
      <c r="DGS89" s="20"/>
      <c r="DGT89" s="20"/>
      <c r="DGU89" s="21"/>
      <c r="DGY89" s="12"/>
      <c r="DGZ89" s="13"/>
      <c r="DHA89" s="14"/>
      <c r="DHB89" s="15"/>
      <c r="DHC89" s="16"/>
      <c r="DHD89" s="17"/>
      <c r="DHE89" s="18"/>
      <c r="DHF89" s="18"/>
      <c r="DHG89" s="19"/>
      <c r="DHH89" s="19"/>
      <c r="DHI89" s="20"/>
      <c r="DHJ89" s="20"/>
      <c r="DHK89" s="20"/>
      <c r="DHL89" s="21"/>
      <c r="DHP89" s="12"/>
      <c r="DHQ89" s="13"/>
      <c r="DHR89" s="14"/>
      <c r="DHS89" s="15"/>
      <c r="DHT89" s="16"/>
      <c r="DHU89" s="17"/>
      <c r="DHV89" s="18"/>
      <c r="DHW89" s="18"/>
      <c r="DHX89" s="19"/>
      <c r="DHY89" s="19"/>
      <c r="DHZ89" s="20"/>
      <c r="DIA89" s="20"/>
      <c r="DIB89" s="20"/>
      <c r="DIC89" s="21"/>
      <c r="DIG89" s="12"/>
      <c r="DIH89" s="13"/>
      <c r="DII89" s="14"/>
      <c r="DIJ89" s="15"/>
      <c r="DIK89" s="16"/>
      <c r="DIL89" s="17"/>
      <c r="DIM89" s="18"/>
      <c r="DIN89" s="18"/>
      <c r="DIO89" s="19"/>
      <c r="DIP89" s="19"/>
      <c r="DIQ89" s="20"/>
      <c r="DIR89" s="20"/>
      <c r="DIS89" s="20"/>
      <c r="DIT89" s="21"/>
      <c r="DIX89" s="12"/>
      <c r="DIY89" s="13"/>
      <c r="DIZ89" s="14"/>
      <c r="DJA89" s="15"/>
      <c r="DJB89" s="16"/>
      <c r="DJC89" s="17"/>
      <c r="DJD89" s="18"/>
      <c r="DJE89" s="18"/>
      <c r="DJF89" s="19"/>
      <c r="DJG89" s="19"/>
      <c r="DJH89" s="20"/>
      <c r="DJI89" s="20"/>
      <c r="DJJ89" s="20"/>
      <c r="DJK89" s="21"/>
      <c r="DJO89" s="12"/>
      <c r="DJP89" s="13"/>
      <c r="DJQ89" s="14"/>
      <c r="DJR89" s="15"/>
      <c r="DJS89" s="16"/>
      <c r="DJT89" s="17"/>
      <c r="DJU89" s="18"/>
      <c r="DJV89" s="18"/>
      <c r="DJW89" s="19"/>
      <c r="DJX89" s="19"/>
      <c r="DJY89" s="20"/>
      <c r="DJZ89" s="20"/>
      <c r="DKA89" s="20"/>
      <c r="DKB89" s="21"/>
      <c r="DKF89" s="12"/>
      <c r="DKG89" s="13"/>
      <c r="DKH89" s="14"/>
      <c r="DKI89" s="15"/>
      <c r="DKJ89" s="16"/>
      <c r="DKK89" s="17"/>
      <c r="DKL89" s="18"/>
      <c r="DKM89" s="18"/>
      <c r="DKN89" s="19"/>
      <c r="DKO89" s="19"/>
      <c r="DKP89" s="20"/>
      <c r="DKQ89" s="20"/>
      <c r="DKR89" s="20"/>
      <c r="DKS89" s="21"/>
      <c r="DKW89" s="12"/>
      <c r="DKX89" s="13"/>
      <c r="DKY89" s="14"/>
      <c r="DKZ89" s="15"/>
      <c r="DLA89" s="16"/>
      <c r="DLB89" s="17"/>
      <c r="DLC89" s="18"/>
      <c r="DLD89" s="18"/>
      <c r="DLE89" s="19"/>
      <c r="DLF89" s="19"/>
      <c r="DLG89" s="20"/>
      <c r="DLH89" s="20"/>
      <c r="DLI89" s="20"/>
      <c r="DLJ89" s="21"/>
      <c r="DLN89" s="12"/>
      <c r="DLO89" s="13"/>
      <c r="DLP89" s="14"/>
      <c r="DLQ89" s="15"/>
      <c r="DLR89" s="16"/>
      <c r="DLS89" s="17"/>
      <c r="DLT89" s="18"/>
      <c r="DLU89" s="18"/>
      <c r="DLV89" s="19"/>
      <c r="DLW89" s="19"/>
      <c r="DLX89" s="20"/>
      <c r="DLY89" s="20"/>
      <c r="DLZ89" s="20"/>
      <c r="DMA89" s="21"/>
      <c r="DME89" s="12"/>
      <c r="DMF89" s="13"/>
      <c r="DMG89" s="14"/>
      <c r="DMH89" s="15"/>
      <c r="DMI89" s="16"/>
      <c r="DMJ89" s="17"/>
      <c r="DMK89" s="18"/>
      <c r="DML89" s="18"/>
      <c r="DMM89" s="19"/>
      <c r="DMN89" s="19"/>
      <c r="DMO89" s="20"/>
      <c r="DMP89" s="20"/>
      <c r="DMQ89" s="20"/>
      <c r="DMR89" s="21"/>
      <c r="DMV89" s="12"/>
      <c r="DMW89" s="13"/>
      <c r="DMX89" s="14"/>
      <c r="DMY89" s="15"/>
      <c r="DMZ89" s="16"/>
      <c r="DNA89" s="17"/>
      <c r="DNB89" s="18"/>
      <c r="DNC89" s="18"/>
      <c r="DND89" s="19"/>
      <c r="DNE89" s="19"/>
      <c r="DNF89" s="20"/>
      <c r="DNG89" s="20"/>
      <c r="DNH89" s="20"/>
      <c r="DNI89" s="21"/>
      <c r="DNM89" s="12"/>
      <c r="DNN89" s="13"/>
      <c r="DNO89" s="14"/>
      <c r="DNP89" s="15"/>
      <c r="DNQ89" s="16"/>
      <c r="DNR89" s="17"/>
      <c r="DNS89" s="18"/>
      <c r="DNT89" s="18"/>
      <c r="DNU89" s="19"/>
      <c r="DNV89" s="19"/>
      <c r="DNW89" s="20"/>
      <c r="DNX89" s="20"/>
      <c r="DNY89" s="20"/>
      <c r="DNZ89" s="21"/>
      <c r="DOD89" s="12"/>
      <c r="DOE89" s="13"/>
      <c r="DOF89" s="14"/>
      <c r="DOG89" s="15"/>
      <c r="DOH89" s="16"/>
      <c r="DOI89" s="17"/>
      <c r="DOJ89" s="18"/>
      <c r="DOK89" s="18"/>
      <c r="DOL89" s="19"/>
      <c r="DOM89" s="19"/>
      <c r="DON89" s="20"/>
      <c r="DOO89" s="20"/>
      <c r="DOP89" s="20"/>
      <c r="DOQ89" s="21"/>
      <c r="DOU89" s="12"/>
      <c r="DOV89" s="13"/>
      <c r="DOW89" s="14"/>
      <c r="DOX89" s="15"/>
      <c r="DOY89" s="16"/>
      <c r="DOZ89" s="17"/>
      <c r="DPA89" s="18"/>
      <c r="DPB89" s="18"/>
      <c r="DPC89" s="19"/>
      <c r="DPD89" s="19"/>
      <c r="DPE89" s="20"/>
      <c r="DPF89" s="20"/>
      <c r="DPG89" s="20"/>
      <c r="DPH89" s="21"/>
      <c r="DPL89" s="12"/>
      <c r="DPM89" s="13"/>
      <c r="DPN89" s="14"/>
      <c r="DPO89" s="15"/>
      <c r="DPP89" s="16"/>
      <c r="DPQ89" s="17"/>
      <c r="DPR89" s="18"/>
      <c r="DPS89" s="18"/>
      <c r="DPT89" s="19"/>
      <c r="DPU89" s="19"/>
      <c r="DPV89" s="20"/>
      <c r="DPW89" s="20"/>
      <c r="DPX89" s="20"/>
      <c r="DPY89" s="21"/>
      <c r="DQC89" s="12"/>
      <c r="DQD89" s="13"/>
      <c r="DQE89" s="14"/>
      <c r="DQF89" s="15"/>
      <c r="DQG89" s="16"/>
      <c r="DQH89" s="17"/>
      <c r="DQI89" s="18"/>
      <c r="DQJ89" s="18"/>
      <c r="DQK89" s="19"/>
      <c r="DQL89" s="19"/>
      <c r="DQM89" s="20"/>
      <c r="DQN89" s="20"/>
      <c r="DQO89" s="20"/>
      <c r="DQP89" s="21"/>
      <c r="DQT89" s="12"/>
      <c r="DQU89" s="13"/>
      <c r="DQV89" s="14"/>
      <c r="DQW89" s="15"/>
      <c r="DQX89" s="16"/>
      <c r="DQY89" s="17"/>
      <c r="DQZ89" s="18"/>
      <c r="DRA89" s="18"/>
      <c r="DRB89" s="19"/>
      <c r="DRC89" s="19"/>
      <c r="DRD89" s="20"/>
      <c r="DRE89" s="20"/>
      <c r="DRF89" s="20"/>
      <c r="DRG89" s="21"/>
      <c r="DRK89" s="12"/>
      <c r="DRL89" s="13"/>
      <c r="DRM89" s="14"/>
      <c r="DRN89" s="15"/>
      <c r="DRO89" s="16"/>
      <c r="DRP89" s="17"/>
      <c r="DRQ89" s="18"/>
      <c r="DRR89" s="18"/>
      <c r="DRS89" s="19"/>
      <c r="DRT89" s="19"/>
      <c r="DRU89" s="20"/>
      <c r="DRV89" s="20"/>
      <c r="DRW89" s="20"/>
      <c r="DRX89" s="21"/>
      <c r="DSB89" s="12"/>
      <c r="DSC89" s="13"/>
      <c r="DSD89" s="14"/>
      <c r="DSE89" s="15"/>
      <c r="DSF89" s="16"/>
      <c r="DSG89" s="17"/>
      <c r="DSH89" s="18"/>
      <c r="DSI89" s="18"/>
      <c r="DSJ89" s="19"/>
      <c r="DSK89" s="19"/>
      <c r="DSL89" s="20"/>
      <c r="DSM89" s="20"/>
      <c r="DSN89" s="20"/>
      <c r="DSO89" s="21"/>
      <c r="DSS89" s="12"/>
      <c r="DST89" s="13"/>
      <c r="DSU89" s="14"/>
      <c r="DSV89" s="15"/>
      <c r="DSW89" s="16"/>
      <c r="DSX89" s="17"/>
      <c r="DSY89" s="18"/>
      <c r="DSZ89" s="18"/>
      <c r="DTA89" s="19"/>
      <c r="DTB89" s="19"/>
      <c r="DTC89" s="20"/>
      <c r="DTD89" s="20"/>
      <c r="DTE89" s="20"/>
      <c r="DTF89" s="21"/>
      <c r="DTJ89" s="12"/>
      <c r="DTK89" s="13"/>
      <c r="DTL89" s="14"/>
      <c r="DTM89" s="15"/>
      <c r="DTN89" s="16"/>
      <c r="DTO89" s="17"/>
      <c r="DTP89" s="18"/>
      <c r="DTQ89" s="18"/>
      <c r="DTR89" s="19"/>
      <c r="DTS89" s="19"/>
      <c r="DTT89" s="20"/>
      <c r="DTU89" s="20"/>
      <c r="DTV89" s="20"/>
      <c r="DTW89" s="21"/>
      <c r="DUA89" s="12"/>
      <c r="DUB89" s="13"/>
      <c r="DUC89" s="14"/>
      <c r="DUD89" s="15"/>
      <c r="DUE89" s="16"/>
      <c r="DUF89" s="17"/>
      <c r="DUG89" s="18"/>
      <c r="DUH89" s="18"/>
      <c r="DUI89" s="19"/>
      <c r="DUJ89" s="19"/>
      <c r="DUK89" s="20"/>
      <c r="DUL89" s="20"/>
      <c r="DUM89" s="20"/>
      <c r="DUN89" s="21"/>
      <c r="DUR89" s="12"/>
      <c r="DUS89" s="13"/>
      <c r="DUT89" s="14"/>
      <c r="DUU89" s="15"/>
      <c r="DUV89" s="16"/>
      <c r="DUW89" s="17"/>
      <c r="DUX89" s="18"/>
      <c r="DUY89" s="18"/>
      <c r="DUZ89" s="19"/>
      <c r="DVA89" s="19"/>
      <c r="DVB89" s="20"/>
      <c r="DVC89" s="20"/>
      <c r="DVD89" s="20"/>
      <c r="DVE89" s="21"/>
      <c r="DVI89" s="12"/>
      <c r="DVJ89" s="13"/>
      <c r="DVK89" s="14"/>
      <c r="DVL89" s="15"/>
      <c r="DVM89" s="16"/>
      <c r="DVN89" s="17"/>
      <c r="DVO89" s="18"/>
      <c r="DVP89" s="18"/>
      <c r="DVQ89" s="19"/>
      <c r="DVR89" s="19"/>
      <c r="DVS89" s="20"/>
      <c r="DVT89" s="20"/>
      <c r="DVU89" s="20"/>
      <c r="DVV89" s="21"/>
      <c r="DVZ89" s="12"/>
      <c r="DWA89" s="13"/>
      <c r="DWB89" s="14"/>
      <c r="DWC89" s="15"/>
      <c r="DWD89" s="16"/>
      <c r="DWE89" s="17"/>
      <c r="DWF89" s="18"/>
      <c r="DWG89" s="18"/>
      <c r="DWH89" s="19"/>
      <c r="DWI89" s="19"/>
      <c r="DWJ89" s="20"/>
      <c r="DWK89" s="20"/>
      <c r="DWL89" s="20"/>
      <c r="DWM89" s="21"/>
      <c r="DWQ89" s="12"/>
      <c r="DWR89" s="13"/>
      <c r="DWS89" s="14"/>
      <c r="DWT89" s="15"/>
      <c r="DWU89" s="16"/>
      <c r="DWV89" s="17"/>
      <c r="DWW89" s="18"/>
      <c r="DWX89" s="18"/>
      <c r="DWY89" s="19"/>
      <c r="DWZ89" s="19"/>
      <c r="DXA89" s="20"/>
      <c r="DXB89" s="20"/>
      <c r="DXC89" s="20"/>
      <c r="DXD89" s="21"/>
      <c r="DXH89" s="12"/>
      <c r="DXI89" s="13"/>
      <c r="DXJ89" s="14"/>
      <c r="DXK89" s="15"/>
      <c r="DXL89" s="16"/>
      <c r="DXM89" s="17"/>
      <c r="DXN89" s="18"/>
      <c r="DXO89" s="18"/>
      <c r="DXP89" s="19"/>
      <c r="DXQ89" s="19"/>
      <c r="DXR89" s="20"/>
      <c r="DXS89" s="20"/>
      <c r="DXT89" s="20"/>
      <c r="DXU89" s="21"/>
      <c r="DXY89" s="12"/>
      <c r="DXZ89" s="13"/>
      <c r="DYA89" s="14"/>
      <c r="DYB89" s="15"/>
      <c r="DYC89" s="16"/>
      <c r="DYD89" s="17"/>
      <c r="DYE89" s="18"/>
      <c r="DYF89" s="18"/>
      <c r="DYG89" s="19"/>
      <c r="DYH89" s="19"/>
      <c r="DYI89" s="20"/>
      <c r="DYJ89" s="20"/>
      <c r="DYK89" s="20"/>
      <c r="DYL89" s="21"/>
      <c r="DYP89" s="12"/>
      <c r="DYQ89" s="13"/>
      <c r="DYR89" s="14"/>
      <c r="DYS89" s="15"/>
      <c r="DYT89" s="16"/>
      <c r="DYU89" s="17"/>
      <c r="DYV89" s="18"/>
      <c r="DYW89" s="18"/>
      <c r="DYX89" s="19"/>
      <c r="DYY89" s="19"/>
      <c r="DYZ89" s="20"/>
      <c r="DZA89" s="20"/>
      <c r="DZB89" s="20"/>
      <c r="DZC89" s="21"/>
      <c r="DZG89" s="12"/>
      <c r="DZH89" s="13"/>
      <c r="DZI89" s="14"/>
      <c r="DZJ89" s="15"/>
      <c r="DZK89" s="16"/>
      <c r="DZL89" s="17"/>
      <c r="DZM89" s="18"/>
      <c r="DZN89" s="18"/>
      <c r="DZO89" s="19"/>
      <c r="DZP89" s="19"/>
      <c r="DZQ89" s="20"/>
      <c r="DZR89" s="20"/>
      <c r="DZS89" s="20"/>
      <c r="DZT89" s="21"/>
      <c r="DZX89" s="12"/>
      <c r="DZY89" s="13"/>
      <c r="DZZ89" s="14"/>
      <c r="EAA89" s="15"/>
      <c r="EAB89" s="16"/>
      <c r="EAC89" s="17"/>
      <c r="EAD89" s="18"/>
      <c r="EAE89" s="18"/>
      <c r="EAF89" s="19"/>
      <c r="EAG89" s="19"/>
      <c r="EAH89" s="20"/>
      <c r="EAI89" s="20"/>
      <c r="EAJ89" s="20"/>
      <c r="EAK89" s="21"/>
      <c r="EAO89" s="12"/>
      <c r="EAP89" s="13"/>
      <c r="EAQ89" s="14"/>
      <c r="EAR89" s="15"/>
      <c r="EAS89" s="16"/>
      <c r="EAT89" s="17"/>
      <c r="EAU89" s="18"/>
      <c r="EAV89" s="18"/>
      <c r="EAW89" s="19"/>
      <c r="EAX89" s="19"/>
      <c r="EAY89" s="20"/>
      <c r="EAZ89" s="20"/>
      <c r="EBA89" s="20"/>
      <c r="EBB89" s="21"/>
      <c r="EBF89" s="12"/>
      <c r="EBG89" s="13"/>
      <c r="EBH89" s="14"/>
      <c r="EBI89" s="15"/>
      <c r="EBJ89" s="16"/>
      <c r="EBK89" s="17"/>
      <c r="EBL89" s="18"/>
      <c r="EBM89" s="18"/>
      <c r="EBN89" s="19"/>
      <c r="EBO89" s="19"/>
      <c r="EBP89" s="20"/>
      <c r="EBQ89" s="20"/>
      <c r="EBR89" s="20"/>
      <c r="EBS89" s="21"/>
      <c r="EBW89" s="12"/>
      <c r="EBX89" s="13"/>
      <c r="EBY89" s="14"/>
      <c r="EBZ89" s="15"/>
      <c r="ECA89" s="16"/>
      <c r="ECB89" s="17"/>
      <c r="ECC89" s="18"/>
      <c r="ECD89" s="18"/>
      <c r="ECE89" s="19"/>
      <c r="ECF89" s="19"/>
      <c r="ECG89" s="20"/>
      <c r="ECH89" s="20"/>
      <c r="ECI89" s="20"/>
      <c r="ECJ89" s="21"/>
      <c r="ECN89" s="12"/>
      <c r="ECO89" s="13"/>
      <c r="ECP89" s="14"/>
      <c r="ECQ89" s="15"/>
      <c r="ECR89" s="16"/>
      <c r="ECS89" s="17"/>
      <c r="ECT89" s="18"/>
      <c r="ECU89" s="18"/>
      <c r="ECV89" s="19"/>
      <c r="ECW89" s="19"/>
      <c r="ECX89" s="20"/>
      <c r="ECY89" s="20"/>
      <c r="ECZ89" s="20"/>
      <c r="EDA89" s="21"/>
      <c r="EDE89" s="12"/>
      <c r="EDF89" s="13"/>
      <c r="EDG89" s="14"/>
      <c r="EDH89" s="15"/>
      <c r="EDI89" s="16"/>
      <c r="EDJ89" s="17"/>
      <c r="EDK89" s="18"/>
      <c r="EDL89" s="18"/>
      <c r="EDM89" s="19"/>
      <c r="EDN89" s="19"/>
      <c r="EDO89" s="20"/>
      <c r="EDP89" s="20"/>
      <c r="EDQ89" s="20"/>
      <c r="EDR89" s="21"/>
      <c r="EDV89" s="12"/>
      <c r="EDW89" s="13"/>
      <c r="EDX89" s="14"/>
      <c r="EDY89" s="15"/>
      <c r="EDZ89" s="16"/>
      <c r="EEA89" s="17"/>
      <c r="EEB89" s="18"/>
      <c r="EEC89" s="18"/>
      <c r="EED89" s="19"/>
      <c r="EEE89" s="19"/>
      <c r="EEF89" s="20"/>
      <c r="EEG89" s="20"/>
      <c r="EEH89" s="20"/>
      <c r="EEI89" s="21"/>
      <c r="EEM89" s="12"/>
      <c r="EEN89" s="13"/>
      <c r="EEO89" s="14"/>
      <c r="EEP89" s="15"/>
      <c r="EEQ89" s="16"/>
      <c r="EER89" s="17"/>
      <c r="EES89" s="18"/>
      <c r="EET89" s="18"/>
      <c r="EEU89" s="19"/>
      <c r="EEV89" s="19"/>
      <c r="EEW89" s="20"/>
      <c r="EEX89" s="20"/>
      <c r="EEY89" s="20"/>
      <c r="EEZ89" s="21"/>
      <c r="EFD89" s="12"/>
      <c r="EFE89" s="13"/>
      <c r="EFF89" s="14"/>
      <c r="EFG89" s="15"/>
      <c r="EFH89" s="16"/>
      <c r="EFI89" s="17"/>
      <c r="EFJ89" s="18"/>
      <c r="EFK89" s="18"/>
      <c r="EFL89" s="19"/>
      <c r="EFM89" s="19"/>
      <c r="EFN89" s="20"/>
      <c r="EFO89" s="20"/>
      <c r="EFP89" s="20"/>
      <c r="EFQ89" s="21"/>
      <c r="EFU89" s="12"/>
      <c r="EFV89" s="13"/>
      <c r="EFW89" s="14"/>
      <c r="EFX89" s="15"/>
      <c r="EFY89" s="16"/>
      <c r="EFZ89" s="17"/>
      <c r="EGA89" s="18"/>
      <c r="EGB89" s="18"/>
      <c r="EGC89" s="19"/>
      <c r="EGD89" s="19"/>
      <c r="EGE89" s="20"/>
      <c r="EGF89" s="20"/>
      <c r="EGG89" s="20"/>
      <c r="EGH89" s="21"/>
      <c r="EGL89" s="12"/>
      <c r="EGM89" s="13"/>
      <c r="EGN89" s="14"/>
      <c r="EGO89" s="15"/>
      <c r="EGP89" s="16"/>
      <c r="EGQ89" s="17"/>
      <c r="EGR89" s="18"/>
      <c r="EGS89" s="18"/>
      <c r="EGT89" s="19"/>
      <c r="EGU89" s="19"/>
      <c r="EGV89" s="20"/>
      <c r="EGW89" s="20"/>
      <c r="EGX89" s="20"/>
      <c r="EGY89" s="21"/>
      <c r="EHC89" s="12"/>
      <c r="EHD89" s="13"/>
      <c r="EHE89" s="14"/>
      <c r="EHF89" s="15"/>
      <c r="EHG89" s="16"/>
      <c r="EHH89" s="17"/>
      <c r="EHI89" s="18"/>
      <c r="EHJ89" s="18"/>
      <c r="EHK89" s="19"/>
      <c r="EHL89" s="19"/>
      <c r="EHM89" s="20"/>
      <c r="EHN89" s="20"/>
      <c r="EHO89" s="20"/>
      <c r="EHP89" s="21"/>
      <c r="EHT89" s="12"/>
      <c r="EHU89" s="13"/>
      <c r="EHV89" s="14"/>
      <c r="EHW89" s="15"/>
      <c r="EHX89" s="16"/>
      <c r="EHY89" s="17"/>
      <c r="EHZ89" s="18"/>
      <c r="EIA89" s="18"/>
      <c r="EIB89" s="19"/>
      <c r="EIC89" s="19"/>
      <c r="EID89" s="20"/>
      <c r="EIE89" s="20"/>
      <c r="EIF89" s="20"/>
      <c r="EIG89" s="21"/>
      <c r="EIK89" s="12"/>
      <c r="EIL89" s="13"/>
      <c r="EIM89" s="14"/>
      <c r="EIN89" s="15"/>
      <c r="EIO89" s="16"/>
      <c r="EIP89" s="17"/>
      <c r="EIQ89" s="18"/>
      <c r="EIR89" s="18"/>
      <c r="EIS89" s="19"/>
      <c r="EIT89" s="19"/>
      <c r="EIU89" s="20"/>
      <c r="EIV89" s="20"/>
      <c r="EIW89" s="20"/>
      <c r="EIX89" s="21"/>
      <c r="EJB89" s="12"/>
      <c r="EJC89" s="13"/>
      <c r="EJD89" s="14"/>
      <c r="EJE89" s="15"/>
      <c r="EJF89" s="16"/>
      <c r="EJG89" s="17"/>
      <c r="EJH89" s="18"/>
      <c r="EJI89" s="18"/>
      <c r="EJJ89" s="19"/>
      <c r="EJK89" s="19"/>
      <c r="EJL89" s="20"/>
      <c r="EJM89" s="20"/>
      <c r="EJN89" s="20"/>
      <c r="EJO89" s="21"/>
      <c r="EJS89" s="12"/>
      <c r="EJT89" s="13"/>
      <c r="EJU89" s="14"/>
      <c r="EJV89" s="15"/>
      <c r="EJW89" s="16"/>
      <c r="EJX89" s="17"/>
      <c r="EJY89" s="18"/>
      <c r="EJZ89" s="18"/>
      <c r="EKA89" s="19"/>
      <c r="EKB89" s="19"/>
      <c r="EKC89" s="20"/>
      <c r="EKD89" s="20"/>
      <c r="EKE89" s="20"/>
      <c r="EKF89" s="21"/>
      <c r="EKJ89" s="12"/>
      <c r="EKK89" s="13"/>
      <c r="EKL89" s="14"/>
      <c r="EKM89" s="15"/>
      <c r="EKN89" s="16"/>
      <c r="EKO89" s="17"/>
      <c r="EKP89" s="18"/>
      <c r="EKQ89" s="18"/>
      <c r="EKR89" s="19"/>
      <c r="EKS89" s="19"/>
      <c r="EKT89" s="20"/>
      <c r="EKU89" s="20"/>
      <c r="EKV89" s="20"/>
      <c r="EKW89" s="21"/>
      <c r="ELA89" s="12"/>
      <c r="ELB89" s="13"/>
      <c r="ELC89" s="14"/>
      <c r="ELD89" s="15"/>
      <c r="ELE89" s="16"/>
      <c r="ELF89" s="17"/>
      <c r="ELG89" s="18"/>
      <c r="ELH89" s="18"/>
      <c r="ELI89" s="19"/>
      <c r="ELJ89" s="19"/>
      <c r="ELK89" s="20"/>
      <c r="ELL89" s="20"/>
      <c r="ELM89" s="20"/>
      <c r="ELN89" s="21"/>
      <c r="ELR89" s="12"/>
      <c r="ELS89" s="13"/>
      <c r="ELT89" s="14"/>
      <c r="ELU89" s="15"/>
      <c r="ELV89" s="16"/>
      <c r="ELW89" s="17"/>
      <c r="ELX89" s="18"/>
      <c r="ELY89" s="18"/>
      <c r="ELZ89" s="19"/>
      <c r="EMA89" s="19"/>
      <c r="EMB89" s="20"/>
      <c r="EMC89" s="20"/>
      <c r="EMD89" s="20"/>
      <c r="EME89" s="21"/>
      <c r="EMI89" s="12"/>
      <c r="EMJ89" s="13"/>
      <c r="EMK89" s="14"/>
      <c r="EML89" s="15"/>
      <c r="EMM89" s="16"/>
      <c r="EMN89" s="17"/>
      <c r="EMO89" s="18"/>
      <c r="EMP89" s="18"/>
      <c r="EMQ89" s="19"/>
      <c r="EMR89" s="19"/>
      <c r="EMS89" s="20"/>
      <c r="EMT89" s="20"/>
      <c r="EMU89" s="20"/>
      <c r="EMV89" s="21"/>
      <c r="EMZ89" s="12"/>
      <c r="ENA89" s="13"/>
      <c r="ENB89" s="14"/>
      <c r="ENC89" s="15"/>
      <c r="END89" s="16"/>
      <c r="ENE89" s="17"/>
      <c r="ENF89" s="18"/>
      <c r="ENG89" s="18"/>
      <c r="ENH89" s="19"/>
      <c r="ENI89" s="19"/>
      <c r="ENJ89" s="20"/>
      <c r="ENK89" s="20"/>
      <c r="ENL89" s="20"/>
      <c r="ENM89" s="21"/>
      <c r="ENQ89" s="12"/>
      <c r="ENR89" s="13"/>
      <c r="ENS89" s="14"/>
      <c r="ENT89" s="15"/>
      <c r="ENU89" s="16"/>
      <c r="ENV89" s="17"/>
      <c r="ENW89" s="18"/>
      <c r="ENX89" s="18"/>
      <c r="ENY89" s="19"/>
      <c r="ENZ89" s="19"/>
      <c r="EOA89" s="20"/>
      <c r="EOB89" s="20"/>
      <c r="EOC89" s="20"/>
      <c r="EOD89" s="21"/>
      <c r="EOH89" s="12"/>
      <c r="EOI89" s="13"/>
      <c r="EOJ89" s="14"/>
      <c r="EOK89" s="15"/>
      <c r="EOL89" s="16"/>
      <c r="EOM89" s="17"/>
      <c r="EON89" s="18"/>
      <c r="EOO89" s="18"/>
      <c r="EOP89" s="19"/>
      <c r="EOQ89" s="19"/>
      <c r="EOR89" s="20"/>
      <c r="EOS89" s="20"/>
      <c r="EOT89" s="20"/>
      <c r="EOU89" s="21"/>
      <c r="EOY89" s="12"/>
      <c r="EOZ89" s="13"/>
      <c r="EPA89" s="14"/>
      <c r="EPB89" s="15"/>
      <c r="EPC89" s="16"/>
      <c r="EPD89" s="17"/>
      <c r="EPE89" s="18"/>
      <c r="EPF89" s="18"/>
      <c r="EPG89" s="19"/>
      <c r="EPH89" s="19"/>
      <c r="EPI89" s="20"/>
      <c r="EPJ89" s="20"/>
      <c r="EPK89" s="20"/>
      <c r="EPL89" s="21"/>
      <c r="EPP89" s="12"/>
      <c r="EPQ89" s="13"/>
      <c r="EPR89" s="14"/>
      <c r="EPS89" s="15"/>
      <c r="EPT89" s="16"/>
      <c r="EPU89" s="17"/>
      <c r="EPV89" s="18"/>
      <c r="EPW89" s="18"/>
      <c r="EPX89" s="19"/>
      <c r="EPY89" s="19"/>
      <c r="EPZ89" s="20"/>
      <c r="EQA89" s="20"/>
      <c r="EQB89" s="20"/>
      <c r="EQC89" s="21"/>
      <c r="EQG89" s="12"/>
      <c r="EQH89" s="13"/>
      <c r="EQI89" s="14"/>
      <c r="EQJ89" s="15"/>
      <c r="EQK89" s="16"/>
      <c r="EQL89" s="17"/>
      <c r="EQM89" s="18"/>
      <c r="EQN89" s="18"/>
      <c r="EQO89" s="19"/>
      <c r="EQP89" s="19"/>
      <c r="EQQ89" s="20"/>
      <c r="EQR89" s="20"/>
      <c r="EQS89" s="20"/>
      <c r="EQT89" s="21"/>
      <c r="EQX89" s="12"/>
      <c r="EQY89" s="13"/>
      <c r="EQZ89" s="14"/>
      <c r="ERA89" s="15"/>
      <c r="ERB89" s="16"/>
      <c r="ERC89" s="17"/>
      <c r="ERD89" s="18"/>
      <c r="ERE89" s="18"/>
      <c r="ERF89" s="19"/>
      <c r="ERG89" s="19"/>
      <c r="ERH89" s="20"/>
      <c r="ERI89" s="20"/>
      <c r="ERJ89" s="20"/>
      <c r="ERK89" s="21"/>
      <c r="ERO89" s="12"/>
      <c r="ERP89" s="13"/>
      <c r="ERQ89" s="14"/>
      <c r="ERR89" s="15"/>
      <c r="ERS89" s="16"/>
      <c r="ERT89" s="17"/>
      <c r="ERU89" s="18"/>
      <c r="ERV89" s="18"/>
      <c r="ERW89" s="19"/>
      <c r="ERX89" s="19"/>
      <c r="ERY89" s="20"/>
      <c r="ERZ89" s="20"/>
      <c r="ESA89" s="20"/>
      <c r="ESB89" s="21"/>
      <c r="ESF89" s="12"/>
      <c r="ESG89" s="13"/>
      <c r="ESH89" s="14"/>
      <c r="ESI89" s="15"/>
      <c r="ESJ89" s="16"/>
      <c r="ESK89" s="17"/>
      <c r="ESL89" s="18"/>
      <c r="ESM89" s="18"/>
      <c r="ESN89" s="19"/>
      <c r="ESO89" s="19"/>
      <c r="ESP89" s="20"/>
      <c r="ESQ89" s="20"/>
      <c r="ESR89" s="20"/>
      <c r="ESS89" s="21"/>
      <c r="ESW89" s="12"/>
      <c r="ESX89" s="13"/>
      <c r="ESY89" s="14"/>
      <c r="ESZ89" s="15"/>
      <c r="ETA89" s="16"/>
      <c r="ETB89" s="17"/>
      <c r="ETC89" s="18"/>
      <c r="ETD89" s="18"/>
      <c r="ETE89" s="19"/>
      <c r="ETF89" s="19"/>
      <c r="ETG89" s="20"/>
      <c r="ETH89" s="20"/>
      <c r="ETI89" s="20"/>
      <c r="ETJ89" s="21"/>
      <c r="ETN89" s="12"/>
      <c r="ETO89" s="13"/>
      <c r="ETP89" s="14"/>
      <c r="ETQ89" s="15"/>
      <c r="ETR89" s="16"/>
      <c r="ETS89" s="17"/>
      <c r="ETT89" s="18"/>
      <c r="ETU89" s="18"/>
      <c r="ETV89" s="19"/>
      <c r="ETW89" s="19"/>
      <c r="ETX89" s="20"/>
      <c r="ETY89" s="20"/>
      <c r="ETZ89" s="20"/>
      <c r="EUA89" s="21"/>
      <c r="EUE89" s="12"/>
      <c r="EUF89" s="13"/>
      <c r="EUG89" s="14"/>
      <c r="EUH89" s="15"/>
      <c r="EUI89" s="16"/>
      <c r="EUJ89" s="17"/>
      <c r="EUK89" s="18"/>
      <c r="EUL89" s="18"/>
      <c r="EUM89" s="19"/>
      <c r="EUN89" s="19"/>
      <c r="EUO89" s="20"/>
      <c r="EUP89" s="20"/>
      <c r="EUQ89" s="20"/>
      <c r="EUR89" s="21"/>
      <c r="EUV89" s="12"/>
      <c r="EUW89" s="13"/>
      <c r="EUX89" s="14"/>
      <c r="EUY89" s="15"/>
      <c r="EUZ89" s="16"/>
      <c r="EVA89" s="17"/>
      <c r="EVB89" s="18"/>
      <c r="EVC89" s="18"/>
      <c r="EVD89" s="19"/>
      <c r="EVE89" s="19"/>
      <c r="EVF89" s="20"/>
      <c r="EVG89" s="20"/>
      <c r="EVH89" s="20"/>
      <c r="EVI89" s="21"/>
      <c r="EVM89" s="12"/>
      <c r="EVN89" s="13"/>
      <c r="EVO89" s="14"/>
      <c r="EVP89" s="15"/>
      <c r="EVQ89" s="16"/>
      <c r="EVR89" s="17"/>
      <c r="EVS89" s="18"/>
      <c r="EVT89" s="18"/>
      <c r="EVU89" s="19"/>
      <c r="EVV89" s="19"/>
      <c r="EVW89" s="20"/>
      <c r="EVX89" s="20"/>
      <c r="EVY89" s="20"/>
      <c r="EVZ89" s="21"/>
      <c r="EWD89" s="12"/>
      <c r="EWE89" s="13"/>
      <c r="EWF89" s="14"/>
      <c r="EWG89" s="15"/>
      <c r="EWH89" s="16"/>
      <c r="EWI89" s="17"/>
      <c r="EWJ89" s="18"/>
      <c r="EWK89" s="18"/>
      <c r="EWL89" s="19"/>
      <c r="EWM89" s="19"/>
      <c r="EWN89" s="20"/>
      <c r="EWO89" s="20"/>
      <c r="EWP89" s="20"/>
      <c r="EWQ89" s="21"/>
      <c r="EWU89" s="12"/>
      <c r="EWV89" s="13"/>
      <c r="EWW89" s="14"/>
      <c r="EWX89" s="15"/>
      <c r="EWY89" s="16"/>
      <c r="EWZ89" s="17"/>
      <c r="EXA89" s="18"/>
      <c r="EXB89" s="18"/>
      <c r="EXC89" s="19"/>
      <c r="EXD89" s="19"/>
      <c r="EXE89" s="20"/>
      <c r="EXF89" s="20"/>
      <c r="EXG89" s="20"/>
      <c r="EXH89" s="21"/>
      <c r="EXL89" s="12"/>
      <c r="EXM89" s="13"/>
      <c r="EXN89" s="14"/>
      <c r="EXO89" s="15"/>
      <c r="EXP89" s="16"/>
      <c r="EXQ89" s="17"/>
      <c r="EXR89" s="18"/>
      <c r="EXS89" s="18"/>
      <c r="EXT89" s="19"/>
      <c r="EXU89" s="19"/>
      <c r="EXV89" s="20"/>
      <c r="EXW89" s="20"/>
      <c r="EXX89" s="20"/>
      <c r="EXY89" s="21"/>
      <c r="EYC89" s="12"/>
      <c r="EYD89" s="13"/>
      <c r="EYE89" s="14"/>
      <c r="EYF89" s="15"/>
      <c r="EYG89" s="16"/>
      <c r="EYH89" s="17"/>
      <c r="EYI89" s="18"/>
      <c r="EYJ89" s="18"/>
      <c r="EYK89" s="19"/>
      <c r="EYL89" s="19"/>
      <c r="EYM89" s="20"/>
      <c r="EYN89" s="20"/>
      <c r="EYO89" s="20"/>
      <c r="EYP89" s="21"/>
      <c r="EYT89" s="12"/>
      <c r="EYU89" s="13"/>
      <c r="EYV89" s="14"/>
      <c r="EYW89" s="15"/>
      <c r="EYX89" s="16"/>
      <c r="EYY89" s="17"/>
      <c r="EYZ89" s="18"/>
      <c r="EZA89" s="18"/>
      <c r="EZB89" s="19"/>
      <c r="EZC89" s="19"/>
      <c r="EZD89" s="20"/>
      <c r="EZE89" s="20"/>
      <c r="EZF89" s="20"/>
      <c r="EZG89" s="21"/>
      <c r="EZK89" s="12"/>
      <c r="EZL89" s="13"/>
      <c r="EZM89" s="14"/>
      <c r="EZN89" s="15"/>
      <c r="EZO89" s="16"/>
      <c r="EZP89" s="17"/>
      <c r="EZQ89" s="18"/>
      <c r="EZR89" s="18"/>
      <c r="EZS89" s="19"/>
      <c r="EZT89" s="19"/>
      <c r="EZU89" s="20"/>
      <c r="EZV89" s="20"/>
      <c r="EZW89" s="20"/>
      <c r="EZX89" s="21"/>
      <c r="FAB89" s="12"/>
      <c r="FAC89" s="13"/>
      <c r="FAD89" s="14"/>
      <c r="FAE89" s="15"/>
      <c r="FAF89" s="16"/>
      <c r="FAG89" s="17"/>
      <c r="FAH89" s="18"/>
      <c r="FAI89" s="18"/>
      <c r="FAJ89" s="19"/>
      <c r="FAK89" s="19"/>
      <c r="FAL89" s="20"/>
      <c r="FAM89" s="20"/>
      <c r="FAN89" s="20"/>
      <c r="FAO89" s="21"/>
      <c r="FAS89" s="12"/>
      <c r="FAT89" s="13"/>
      <c r="FAU89" s="14"/>
      <c r="FAV89" s="15"/>
      <c r="FAW89" s="16"/>
      <c r="FAX89" s="17"/>
      <c r="FAY89" s="18"/>
      <c r="FAZ89" s="18"/>
      <c r="FBA89" s="19"/>
      <c r="FBB89" s="19"/>
      <c r="FBC89" s="20"/>
      <c r="FBD89" s="20"/>
      <c r="FBE89" s="20"/>
      <c r="FBF89" s="21"/>
      <c r="FBJ89" s="12"/>
      <c r="FBK89" s="13"/>
      <c r="FBL89" s="14"/>
      <c r="FBM89" s="15"/>
      <c r="FBN89" s="16"/>
      <c r="FBO89" s="17"/>
      <c r="FBP89" s="18"/>
      <c r="FBQ89" s="18"/>
      <c r="FBR89" s="19"/>
      <c r="FBS89" s="19"/>
      <c r="FBT89" s="20"/>
      <c r="FBU89" s="20"/>
      <c r="FBV89" s="20"/>
      <c r="FBW89" s="21"/>
      <c r="FCA89" s="12"/>
      <c r="FCB89" s="13"/>
      <c r="FCC89" s="14"/>
      <c r="FCD89" s="15"/>
      <c r="FCE89" s="16"/>
      <c r="FCF89" s="17"/>
      <c r="FCG89" s="18"/>
      <c r="FCH89" s="18"/>
      <c r="FCI89" s="19"/>
      <c r="FCJ89" s="19"/>
      <c r="FCK89" s="20"/>
      <c r="FCL89" s="20"/>
      <c r="FCM89" s="20"/>
      <c r="FCN89" s="21"/>
      <c r="FCR89" s="12"/>
      <c r="FCS89" s="13"/>
      <c r="FCT89" s="14"/>
      <c r="FCU89" s="15"/>
      <c r="FCV89" s="16"/>
      <c r="FCW89" s="17"/>
      <c r="FCX89" s="18"/>
      <c r="FCY89" s="18"/>
      <c r="FCZ89" s="19"/>
      <c r="FDA89" s="19"/>
      <c r="FDB89" s="20"/>
      <c r="FDC89" s="20"/>
      <c r="FDD89" s="20"/>
      <c r="FDE89" s="21"/>
      <c r="FDI89" s="12"/>
      <c r="FDJ89" s="13"/>
      <c r="FDK89" s="14"/>
      <c r="FDL89" s="15"/>
      <c r="FDM89" s="16"/>
      <c r="FDN89" s="17"/>
      <c r="FDO89" s="18"/>
      <c r="FDP89" s="18"/>
      <c r="FDQ89" s="19"/>
      <c r="FDR89" s="19"/>
      <c r="FDS89" s="20"/>
      <c r="FDT89" s="20"/>
      <c r="FDU89" s="20"/>
      <c r="FDV89" s="21"/>
      <c r="FDZ89" s="12"/>
      <c r="FEA89" s="13"/>
      <c r="FEB89" s="14"/>
      <c r="FEC89" s="15"/>
      <c r="FED89" s="16"/>
      <c r="FEE89" s="17"/>
      <c r="FEF89" s="18"/>
      <c r="FEG89" s="18"/>
      <c r="FEH89" s="19"/>
      <c r="FEI89" s="19"/>
      <c r="FEJ89" s="20"/>
      <c r="FEK89" s="20"/>
      <c r="FEL89" s="20"/>
      <c r="FEM89" s="21"/>
      <c r="FEQ89" s="12"/>
      <c r="FER89" s="13"/>
      <c r="FES89" s="14"/>
      <c r="FET89" s="15"/>
      <c r="FEU89" s="16"/>
      <c r="FEV89" s="17"/>
      <c r="FEW89" s="18"/>
      <c r="FEX89" s="18"/>
      <c r="FEY89" s="19"/>
      <c r="FEZ89" s="19"/>
      <c r="FFA89" s="20"/>
      <c r="FFB89" s="20"/>
      <c r="FFC89" s="20"/>
      <c r="FFD89" s="21"/>
      <c r="FFH89" s="12"/>
      <c r="FFI89" s="13"/>
      <c r="FFJ89" s="14"/>
      <c r="FFK89" s="15"/>
      <c r="FFL89" s="16"/>
      <c r="FFM89" s="17"/>
      <c r="FFN89" s="18"/>
      <c r="FFO89" s="18"/>
      <c r="FFP89" s="19"/>
      <c r="FFQ89" s="19"/>
      <c r="FFR89" s="20"/>
      <c r="FFS89" s="20"/>
      <c r="FFT89" s="20"/>
      <c r="FFU89" s="21"/>
      <c r="FFY89" s="12"/>
      <c r="FFZ89" s="13"/>
      <c r="FGA89" s="14"/>
      <c r="FGB89" s="15"/>
      <c r="FGC89" s="16"/>
      <c r="FGD89" s="17"/>
      <c r="FGE89" s="18"/>
      <c r="FGF89" s="18"/>
      <c r="FGG89" s="19"/>
      <c r="FGH89" s="19"/>
      <c r="FGI89" s="20"/>
      <c r="FGJ89" s="20"/>
      <c r="FGK89" s="20"/>
      <c r="FGL89" s="21"/>
      <c r="FGP89" s="12"/>
      <c r="FGQ89" s="13"/>
      <c r="FGR89" s="14"/>
      <c r="FGS89" s="15"/>
      <c r="FGT89" s="16"/>
      <c r="FGU89" s="17"/>
      <c r="FGV89" s="18"/>
      <c r="FGW89" s="18"/>
      <c r="FGX89" s="19"/>
      <c r="FGY89" s="19"/>
      <c r="FGZ89" s="20"/>
      <c r="FHA89" s="20"/>
      <c r="FHB89" s="20"/>
      <c r="FHC89" s="21"/>
      <c r="FHG89" s="12"/>
      <c r="FHH89" s="13"/>
      <c r="FHI89" s="14"/>
      <c r="FHJ89" s="15"/>
      <c r="FHK89" s="16"/>
      <c r="FHL89" s="17"/>
      <c r="FHM89" s="18"/>
      <c r="FHN89" s="18"/>
      <c r="FHO89" s="19"/>
      <c r="FHP89" s="19"/>
      <c r="FHQ89" s="20"/>
      <c r="FHR89" s="20"/>
      <c r="FHS89" s="20"/>
      <c r="FHT89" s="21"/>
      <c r="FHX89" s="12"/>
      <c r="FHY89" s="13"/>
      <c r="FHZ89" s="14"/>
      <c r="FIA89" s="15"/>
      <c r="FIB89" s="16"/>
      <c r="FIC89" s="17"/>
      <c r="FID89" s="18"/>
      <c r="FIE89" s="18"/>
      <c r="FIF89" s="19"/>
      <c r="FIG89" s="19"/>
      <c r="FIH89" s="20"/>
      <c r="FII89" s="20"/>
      <c r="FIJ89" s="20"/>
      <c r="FIK89" s="21"/>
      <c r="FIO89" s="12"/>
      <c r="FIP89" s="13"/>
      <c r="FIQ89" s="14"/>
      <c r="FIR89" s="15"/>
      <c r="FIS89" s="16"/>
      <c r="FIT89" s="17"/>
      <c r="FIU89" s="18"/>
      <c r="FIV89" s="18"/>
      <c r="FIW89" s="19"/>
      <c r="FIX89" s="19"/>
      <c r="FIY89" s="20"/>
      <c r="FIZ89" s="20"/>
      <c r="FJA89" s="20"/>
      <c r="FJB89" s="21"/>
      <c r="FJF89" s="12"/>
      <c r="FJG89" s="13"/>
      <c r="FJH89" s="14"/>
      <c r="FJI89" s="15"/>
      <c r="FJJ89" s="16"/>
      <c r="FJK89" s="17"/>
      <c r="FJL89" s="18"/>
      <c r="FJM89" s="18"/>
      <c r="FJN89" s="19"/>
      <c r="FJO89" s="19"/>
      <c r="FJP89" s="20"/>
      <c r="FJQ89" s="20"/>
      <c r="FJR89" s="20"/>
      <c r="FJS89" s="21"/>
      <c r="FJW89" s="12"/>
      <c r="FJX89" s="13"/>
      <c r="FJY89" s="14"/>
      <c r="FJZ89" s="15"/>
      <c r="FKA89" s="16"/>
      <c r="FKB89" s="17"/>
      <c r="FKC89" s="18"/>
      <c r="FKD89" s="18"/>
      <c r="FKE89" s="19"/>
      <c r="FKF89" s="19"/>
      <c r="FKG89" s="20"/>
      <c r="FKH89" s="20"/>
      <c r="FKI89" s="20"/>
      <c r="FKJ89" s="21"/>
      <c r="FKN89" s="12"/>
      <c r="FKO89" s="13"/>
      <c r="FKP89" s="14"/>
      <c r="FKQ89" s="15"/>
      <c r="FKR89" s="16"/>
      <c r="FKS89" s="17"/>
      <c r="FKT89" s="18"/>
      <c r="FKU89" s="18"/>
      <c r="FKV89" s="19"/>
      <c r="FKW89" s="19"/>
      <c r="FKX89" s="20"/>
      <c r="FKY89" s="20"/>
      <c r="FKZ89" s="20"/>
      <c r="FLA89" s="21"/>
      <c r="FLE89" s="12"/>
      <c r="FLF89" s="13"/>
      <c r="FLG89" s="14"/>
      <c r="FLH89" s="15"/>
      <c r="FLI89" s="16"/>
      <c r="FLJ89" s="17"/>
      <c r="FLK89" s="18"/>
      <c r="FLL89" s="18"/>
      <c r="FLM89" s="19"/>
      <c r="FLN89" s="19"/>
      <c r="FLO89" s="20"/>
      <c r="FLP89" s="20"/>
      <c r="FLQ89" s="20"/>
      <c r="FLR89" s="21"/>
      <c r="FLV89" s="12"/>
      <c r="FLW89" s="13"/>
      <c r="FLX89" s="14"/>
      <c r="FLY89" s="15"/>
      <c r="FLZ89" s="16"/>
      <c r="FMA89" s="17"/>
      <c r="FMB89" s="18"/>
      <c r="FMC89" s="18"/>
      <c r="FMD89" s="19"/>
      <c r="FME89" s="19"/>
      <c r="FMF89" s="20"/>
      <c r="FMG89" s="20"/>
      <c r="FMH89" s="20"/>
      <c r="FMI89" s="21"/>
      <c r="FMM89" s="12"/>
      <c r="FMN89" s="13"/>
      <c r="FMO89" s="14"/>
      <c r="FMP89" s="15"/>
      <c r="FMQ89" s="16"/>
      <c r="FMR89" s="17"/>
      <c r="FMS89" s="18"/>
      <c r="FMT89" s="18"/>
      <c r="FMU89" s="19"/>
      <c r="FMV89" s="19"/>
      <c r="FMW89" s="20"/>
      <c r="FMX89" s="20"/>
      <c r="FMY89" s="20"/>
      <c r="FMZ89" s="21"/>
      <c r="FND89" s="12"/>
      <c r="FNE89" s="13"/>
      <c r="FNF89" s="14"/>
      <c r="FNG89" s="15"/>
      <c r="FNH89" s="16"/>
      <c r="FNI89" s="17"/>
      <c r="FNJ89" s="18"/>
      <c r="FNK89" s="18"/>
      <c r="FNL89" s="19"/>
      <c r="FNM89" s="19"/>
      <c r="FNN89" s="20"/>
      <c r="FNO89" s="20"/>
      <c r="FNP89" s="20"/>
      <c r="FNQ89" s="21"/>
      <c r="FNU89" s="12"/>
      <c r="FNV89" s="13"/>
      <c r="FNW89" s="14"/>
      <c r="FNX89" s="15"/>
      <c r="FNY89" s="16"/>
      <c r="FNZ89" s="17"/>
      <c r="FOA89" s="18"/>
      <c r="FOB89" s="18"/>
      <c r="FOC89" s="19"/>
      <c r="FOD89" s="19"/>
      <c r="FOE89" s="20"/>
      <c r="FOF89" s="20"/>
      <c r="FOG89" s="20"/>
      <c r="FOH89" s="21"/>
      <c r="FOL89" s="12"/>
      <c r="FOM89" s="13"/>
      <c r="FON89" s="14"/>
      <c r="FOO89" s="15"/>
      <c r="FOP89" s="16"/>
      <c r="FOQ89" s="17"/>
      <c r="FOR89" s="18"/>
      <c r="FOS89" s="18"/>
      <c r="FOT89" s="19"/>
      <c r="FOU89" s="19"/>
      <c r="FOV89" s="20"/>
      <c r="FOW89" s="20"/>
      <c r="FOX89" s="20"/>
      <c r="FOY89" s="21"/>
      <c r="FPC89" s="12"/>
      <c r="FPD89" s="13"/>
      <c r="FPE89" s="14"/>
      <c r="FPF89" s="15"/>
      <c r="FPG89" s="16"/>
      <c r="FPH89" s="17"/>
      <c r="FPI89" s="18"/>
      <c r="FPJ89" s="18"/>
      <c r="FPK89" s="19"/>
      <c r="FPL89" s="19"/>
      <c r="FPM89" s="20"/>
      <c r="FPN89" s="20"/>
      <c r="FPO89" s="20"/>
      <c r="FPP89" s="21"/>
      <c r="FPT89" s="12"/>
      <c r="FPU89" s="13"/>
      <c r="FPV89" s="14"/>
      <c r="FPW89" s="15"/>
      <c r="FPX89" s="16"/>
      <c r="FPY89" s="17"/>
      <c r="FPZ89" s="18"/>
      <c r="FQA89" s="18"/>
      <c r="FQB89" s="19"/>
      <c r="FQC89" s="19"/>
      <c r="FQD89" s="20"/>
      <c r="FQE89" s="20"/>
      <c r="FQF89" s="20"/>
      <c r="FQG89" s="21"/>
      <c r="FQK89" s="12"/>
      <c r="FQL89" s="13"/>
      <c r="FQM89" s="14"/>
      <c r="FQN89" s="15"/>
      <c r="FQO89" s="16"/>
      <c r="FQP89" s="17"/>
      <c r="FQQ89" s="18"/>
      <c r="FQR89" s="18"/>
      <c r="FQS89" s="19"/>
      <c r="FQT89" s="19"/>
      <c r="FQU89" s="20"/>
      <c r="FQV89" s="20"/>
      <c r="FQW89" s="20"/>
      <c r="FQX89" s="21"/>
      <c r="FRB89" s="12"/>
      <c r="FRC89" s="13"/>
      <c r="FRD89" s="14"/>
      <c r="FRE89" s="15"/>
      <c r="FRF89" s="16"/>
      <c r="FRG89" s="17"/>
      <c r="FRH89" s="18"/>
      <c r="FRI89" s="18"/>
      <c r="FRJ89" s="19"/>
      <c r="FRK89" s="19"/>
      <c r="FRL89" s="20"/>
      <c r="FRM89" s="20"/>
      <c r="FRN89" s="20"/>
      <c r="FRO89" s="21"/>
      <c r="FRS89" s="12"/>
      <c r="FRT89" s="13"/>
      <c r="FRU89" s="14"/>
      <c r="FRV89" s="15"/>
      <c r="FRW89" s="16"/>
      <c r="FRX89" s="17"/>
      <c r="FRY89" s="18"/>
      <c r="FRZ89" s="18"/>
      <c r="FSA89" s="19"/>
      <c r="FSB89" s="19"/>
      <c r="FSC89" s="20"/>
      <c r="FSD89" s="20"/>
      <c r="FSE89" s="20"/>
      <c r="FSF89" s="21"/>
      <c r="FSJ89" s="12"/>
      <c r="FSK89" s="13"/>
      <c r="FSL89" s="14"/>
      <c r="FSM89" s="15"/>
      <c r="FSN89" s="16"/>
      <c r="FSO89" s="17"/>
      <c r="FSP89" s="18"/>
      <c r="FSQ89" s="18"/>
      <c r="FSR89" s="19"/>
      <c r="FSS89" s="19"/>
      <c r="FST89" s="20"/>
      <c r="FSU89" s="20"/>
      <c r="FSV89" s="20"/>
      <c r="FSW89" s="21"/>
      <c r="FTA89" s="12"/>
      <c r="FTB89" s="13"/>
      <c r="FTC89" s="14"/>
      <c r="FTD89" s="15"/>
      <c r="FTE89" s="16"/>
      <c r="FTF89" s="17"/>
      <c r="FTG89" s="18"/>
      <c r="FTH89" s="18"/>
      <c r="FTI89" s="19"/>
      <c r="FTJ89" s="19"/>
      <c r="FTK89" s="20"/>
      <c r="FTL89" s="20"/>
      <c r="FTM89" s="20"/>
      <c r="FTN89" s="21"/>
      <c r="FTR89" s="12"/>
      <c r="FTS89" s="13"/>
      <c r="FTT89" s="14"/>
      <c r="FTU89" s="15"/>
      <c r="FTV89" s="16"/>
      <c r="FTW89" s="17"/>
      <c r="FTX89" s="18"/>
      <c r="FTY89" s="18"/>
      <c r="FTZ89" s="19"/>
      <c r="FUA89" s="19"/>
      <c r="FUB89" s="20"/>
      <c r="FUC89" s="20"/>
      <c r="FUD89" s="20"/>
      <c r="FUE89" s="21"/>
      <c r="FUI89" s="12"/>
      <c r="FUJ89" s="13"/>
      <c r="FUK89" s="14"/>
      <c r="FUL89" s="15"/>
      <c r="FUM89" s="16"/>
      <c r="FUN89" s="17"/>
      <c r="FUO89" s="18"/>
      <c r="FUP89" s="18"/>
      <c r="FUQ89" s="19"/>
      <c r="FUR89" s="19"/>
      <c r="FUS89" s="20"/>
      <c r="FUT89" s="20"/>
      <c r="FUU89" s="20"/>
      <c r="FUV89" s="21"/>
      <c r="FUZ89" s="12"/>
      <c r="FVA89" s="13"/>
      <c r="FVB89" s="14"/>
      <c r="FVC89" s="15"/>
      <c r="FVD89" s="16"/>
      <c r="FVE89" s="17"/>
      <c r="FVF89" s="18"/>
      <c r="FVG89" s="18"/>
      <c r="FVH89" s="19"/>
      <c r="FVI89" s="19"/>
      <c r="FVJ89" s="20"/>
      <c r="FVK89" s="20"/>
      <c r="FVL89" s="20"/>
      <c r="FVM89" s="21"/>
      <c r="FVQ89" s="12"/>
      <c r="FVR89" s="13"/>
      <c r="FVS89" s="14"/>
      <c r="FVT89" s="15"/>
      <c r="FVU89" s="16"/>
      <c r="FVV89" s="17"/>
      <c r="FVW89" s="18"/>
      <c r="FVX89" s="18"/>
      <c r="FVY89" s="19"/>
      <c r="FVZ89" s="19"/>
      <c r="FWA89" s="20"/>
      <c r="FWB89" s="20"/>
      <c r="FWC89" s="20"/>
      <c r="FWD89" s="21"/>
      <c r="FWH89" s="12"/>
      <c r="FWI89" s="13"/>
      <c r="FWJ89" s="14"/>
      <c r="FWK89" s="15"/>
      <c r="FWL89" s="16"/>
      <c r="FWM89" s="17"/>
      <c r="FWN89" s="18"/>
      <c r="FWO89" s="18"/>
      <c r="FWP89" s="19"/>
      <c r="FWQ89" s="19"/>
      <c r="FWR89" s="20"/>
      <c r="FWS89" s="20"/>
      <c r="FWT89" s="20"/>
      <c r="FWU89" s="21"/>
      <c r="FWY89" s="12"/>
      <c r="FWZ89" s="13"/>
      <c r="FXA89" s="14"/>
      <c r="FXB89" s="15"/>
      <c r="FXC89" s="16"/>
      <c r="FXD89" s="17"/>
      <c r="FXE89" s="18"/>
      <c r="FXF89" s="18"/>
      <c r="FXG89" s="19"/>
      <c r="FXH89" s="19"/>
      <c r="FXI89" s="20"/>
      <c r="FXJ89" s="20"/>
      <c r="FXK89" s="20"/>
      <c r="FXL89" s="21"/>
      <c r="FXP89" s="12"/>
      <c r="FXQ89" s="13"/>
      <c r="FXR89" s="14"/>
      <c r="FXS89" s="15"/>
      <c r="FXT89" s="16"/>
      <c r="FXU89" s="17"/>
      <c r="FXV89" s="18"/>
      <c r="FXW89" s="18"/>
      <c r="FXX89" s="19"/>
      <c r="FXY89" s="19"/>
      <c r="FXZ89" s="20"/>
      <c r="FYA89" s="20"/>
      <c r="FYB89" s="20"/>
      <c r="FYC89" s="21"/>
      <c r="FYG89" s="12"/>
      <c r="FYH89" s="13"/>
      <c r="FYI89" s="14"/>
      <c r="FYJ89" s="15"/>
      <c r="FYK89" s="16"/>
      <c r="FYL89" s="17"/>
      <c r="FYM89" s="18"/>
      <c r="FYN89" s="18"/>
      <c r="FYO89" s="19"/>
      <c r="FYP89" s="19"/>
      <c r="FYQ89" s="20"/>
      <c r="FYR89" s="20"/>
      <c r="FYS89" s="20"/>
      <c r="FYT89" s="21"/>
      <c r="FYX89" s="12"/>
      <c r="FYY89" s="13"/>
      <c r="FYZ89" s="14"/>
      <c r="FZA89" s="15"/>
      <c r="FZB89" s="16"/>
      <c r="FZC89" s="17"/>
      <c r="FZD89" s="18"/>
      <c r="FZE89" s="18"/>
      <c r="FZF89" s="19"/>
      <c r="FZG89" s="19"/>
      <c r="FZH89" s="20"/>
      <c r="FZI89" s="20"/>
      <c r="FZJ89" s="20"/>
      <c r="FZK89" s="21"/>
      <c r="FZO89" s="12"/>
      <c r="FZP89" s="13"/>
      <c r="FZQ89" s="14"/>
      <c r="FZR89" s="15"/>
      <c r="FZS89" s="16"/>
      <c r="FZT89" s="17"/>
      <c r="FZU89" s="18"/>
      <c r="FZV89" s="18"/>
      <c r="FZW89" s="19"/>
      <c r="FZX89" s="19"/>
      <c r="FZY89" s="20"/>
      <c r="FZZ89" s="20"/>
      <c r="GAA89" s="20"/>
      <c r="GAB89" s="21"/>
      <c r="GAF89" s="12"/>
      <c r="GAG89" s="13"/>
      <c r="GAH89" s="14"/>
      <c r="GAI89" s="15"/>
      <c r="GAJ89" s="16"/>
      <c r="GAK89" s="17"/>
      <c r="GAL89" s="18"/>
      <c r="GAM89" s="18"/>
      <c r="GAN89" s="19"/>
      <c r="GAO89" s="19"/>
      <c r="GAP89" s="20"/>
      <c r="GAQ89" s="20"/>
      <c r="GAR89" s="20"/>
      <c r="GAS89" s="21"/>
      <c r="GAW89" s="12"/>
      <c r="GAX89" s="13"/>
      <c r="GAY89" s="14"/>
      <c r="GAZ89" s="15"/>
      <c r="GBA89" s="16"/>
      <c r="GBB89" s="17"/>
      <c r="GBC89" s="18"/>
      <c r="GBD89" s="18"/>
      <c r="GBE89" s="19"/>
      <c r="GBF89" s="19"/>
      <c r="GBG89" s="20"/>
      <c r="GBH89" s="20"/>
      <c r="GBI89" s="20"/>
      <c r="GBJ89" s="21"/>
      <c r="GBN89" s="12"/>
      <c r="GBO89" s="13"/>
      <c r="GBP89" s="14"/>
      <c r="GBQ89" s="15"/>
      <c r="GBR89" s="16"/>
      <c r="GBS89" s="17"/>
      <c r="GBT89" s="18"/>
      <c r="GBU89" s="18"/>
      <c r="GBV89" s="19"/>
      <c r="GBW89" s="19"/>
      <c r="GBX89" s="20"/>
      <c r="GBY89" s="20"/>
      <c r="GBZ89" s="20"/>
      <c r="GCA89" s="21"/>
      <c r="GCE89" s="12"/>
      <c r="GCF89" s="13"/>
      <c r="GCG89" s="14"/>
      <c r="GCH89" s="15"/>
      <c r="GCI89" s="16"/>
      <c r="GCJ89" s="17"/>
      <c r="GCK89" s="18"/>
      <c r="GCL89" s="18"/>
      <c r="GCM89" s="19"/>
      <c r="GCN89" s="19"/>
      <c r="GCO89" s="20"/>
      <c r="GCP89" s="20"/>
      <c r="GCQ89" s="20"/>
      <c r="GCR89" s="21"/>
      <c r="GCV89" s="12"/>
      <c r="GCW89" s="13"/>
      <c r="GCX89" s="14"/>
      <c r="GCY89" s="15"/>
      <c r="GCZ89" s="16"/>
      <c r="GDA89" s="17"/>
      <c r="GDB89" s="18"/>
      <c r="GDC89" s="18"/>
      <c r="GDD89" s="19"/>
      <c r="GDE89" s="19"/>
      <c r="GDF89" s="20"/>
      <c r="GDG89" s="20"/>
      <c r="GDH89" s="20"/>
      <c r="GDI89" s="21"/>
      <c r="GDM89" s="12"/>
      <c r="GDN89" s="13"/>
      <c r="GDO89" s="14"/>
      <c r="GDP89" s="15"/>
      <c r="GDQ89" s="16"/>
      <c r="GDR89" s="17"/>
      <c r="GDS89" s="18"/>
      <c r="GDT89" s="18"/>
      <c r="GDU89" s="19"/>
      <c r="GDV89" s="19"/>
      <c r="GDW89" s="20"/>
      <c r="GDX89" s="20"/>
      <c r="GDY89" s="20"/>
      <c r="GDZ89" s="21"/>
      <c r="GED89" s="12"/>
      <c r="GEE89" s="13"/>
      <c r="GEF89" s="14"/>
      <c r="GEG89" s="15"/>
      <c r="GEH89" s="16"/>
      <c r="GEI89" s="17"/>
      <c r="GEJ89" s="18"/>
      <c r="GEK89" s="18"/>
      <c r="GEL89" s="19"/>
      <c r="GEM89" s="19"/>
      <c r="GEN89" s="20"/>
      <c r="GEO89" s="20"/>
      <c r="GEP89" s="20"/>
      <c r="GEQ89" s="21"/>
      <c r="GEU89" s="12"/>
      <c r="GEV89" s="13"/>
      <c r="GEW89" s="14"/>
      <c r="GEX89" s="15"/>
      <c r="GEY89" s="16"/>
      <c r="GEZ89" s="17"/>
      <c r="GFA89" s="18"/>
      <c r="GFB89" s="18"/>
      <c r="GFC89" s="19"/>
      <c r="GFD89" s="19"/>
      <c r="GFE89" s="20"/>
      <c r="GFF89" s="20"/>
      <c r="GFG89" s="20"/>
      <c r="GFH89" s="21"/>
      <c r="GFL89" s="12"/>
      <c r="GFM89" s="13"/>
      <c r="GFN89" s="14"/>
      <c r="GFO89" s="15"/>
      <c r="GFP89" s="16"/>
      <c r="GFQ89" s="17"/>
      <c r="GFR89" s="18"/>
      <c r="GFS89" s="18"/>
      <c r="GFT89" s="19"/>
      <c r="GFU89" s="19"/>
      <c r="GFV89" s="20"/>
      <c r="GFW89" s="20"/>
      <c r="GFX89" s="20"/>
      <c r="GFY89" s="21"/>
      <c r="GGC89" s="12"/>
      <c r="GGD89" s="13"/>
      <c r="GGE89" s="14"/>
      <c r="GGF89" s="15"/>
      <c r="GGG89" s="16"/>
      <c r="GGH89" s="17"/>
      <c r="GGI89" s="18"/>
      <c r="GGJ89" s="18"/>
      <c r="GGK89" s="19"/>
      <c r="GGL89" s="19"/>
      <c r="GGM89" s="20"/>
      <c r="GGN89" s="20"/>
      <c r="GGO89" s="20"/>
      <c r="GGP89" s="21"/>
      <c r="GGT89" s="12"/>
      <c r="GGU89" s="13"/>
      <c r="GGV89" s="14"/>
      <c r="GGW89" s="15"/>
      <c r="GGX89" s="16"/>
      <c r="GGY89" s="17"/>
      <c r="GGZ89" s="18"/>
      <c r="GHA89" s="18"/>
      <c r="GHB89" s="19"/>
      <c r="GHC89" s="19"/>
      <c r="GHD89" s="20"/>
      <c r="GHE89" s="20"/>
      <c r="GHF89" s="20"/>
      <c r="GHG89" s="21"/>
      <c r="GHK89" s="12"/>
      <c r="GHL89" s="13"/>
      <c r="GHM89" s="14"/>
      <c r="GHN89" s="15"/>
      <c r="GHO89" s="16"/>
      <c r="GHP89" s="17"/>
      <c r="GHQ89" s="18"/>
      <c r="GHR89" s="18"/>
      <c r="GHS89" s="19"/>
      <c r="GHT89" s="19"/>
      <c r="GHU89" s="20"/>
      <c r="GHV89" s="20"/>
      <c r="GHW89" s="20"/>
      <c r="GHX89" s="21"/>
      <c r="GIB89" s="12"/>
      <c r="GIC89" s="13"/>
      <c r="GID89" s="14"/>
      <c r="GIE89" s="15"/>
      <c r="GIF89" s="16"/>
      <c r="GIG89" s="17"/>
      <c r="GIH89" s="18"/>
      <c r="GII89" s="18"/>
      <c r="GIJ89" s="19"/>
      <c r="GIK89" s="19"/>
      <c r="GIL89" s="20"/>
      <c r="GIM89" s="20"/>
      <c r="GIN89" s="20"/>
      <c r="GIO89" s="21"/>
      <c r="GIS89" s="12"/>
      <c r="GIT89" s="13"/>
      <c r="GIU89" s="14"/>
      <c r="GIV89" s="15"/>
      <c r="GIW89" s="16"/>
      <c r="GIX89" s="17"/>
      <c r="GIY89" s="18"/>
      <c r="GIZ89" s="18"/>
      <c r="GJA89" s="19"/>
      <c r="GJB89" s="19"/>
      <c r="GJC89" s="20"/>
      <c r="GJD89" s="20"/>
      <c r="GJE89" s="20"/>
      <c r="GJF89" s="21"/>
      <c r="GJJ89" s="12"/>
      <c r="GJK89" s="13"/>
      <c r="GJL89" s="14"/>
      <c r="GJM89" s="15"/>
      <c r="GJN89" s="16"/>
      <c r="GJO89" s="17"/>
      <c r="GJP89" s="18"/>
      <c r="GJQ89" s="18"/>
      <c r="GJR89" s="19"/>
      <c r="GJS89" s="19"/>
      <c r="GJT89" s="20"/>
      <c r="GJU89" s="20"/>
      <c r="GJV89" s="20"/>
      <c r="GJW89" s="21"/>
      <c r="GKA89" s="12"/>
      <c r="GKB89" s="13"/>
      <c r="GKC89" s="14"/>
      <c r="GKD89" s="15"/>
      <c r="GKE89" s="16"/>
      <c r="GKF89" s="17"/>
      <c r="GKG89" s="18"/>
      <c r="GKH89" s="18"/>
      <c r="GKI89" s="19"/>
      <c r="GKJ89" s="19"/>
      <c r="GKK89" s="20"/>
      <c r="GKL89" s="20"/>
      <c r="GKM89" s="20"/>
      <c r="GKN89" s="21"/>
      <c r="GKR89" s="12"/>
      <c r="GKS89" s="13"/>
      <c r="GKT89" s="14"/>
      <c r="GKU89" s="15"/>
      <c r="GKV89" s="16"/>
      <c r="GKW89" s="17"/>
      <c r="GKX89" s="18"/>
      <c r="GKY89" s="18"/>
      <c r="GKZ89" s="19"/>
      <c r="GLA89" s="19"/>
      <c r="GLB89" s="20"/>
      <c r="GLC89" s="20"/>
      <c r="GLD89" s="20"/>
      <c r="GLE89" s="21"/>
      <c r="GLI89" s="12"/>
      <c r="GLJ89" s="13"/>
      <c r="GLK89" s="14"/>
      <c r="GLL89" s="15"/>
      <c r="GLM89" s="16"/>
      <c r="GLN89" s="17"/>
      <c r="GLO89" s="18"/>
      <c r="GLP89" s="18"/>
      <c r="GLQ89" s="19"/>
      <c r="GLR89" s="19"/>
      <c r="GLS89" s="20"/>
      <c r="GLT89" s="20"/>
      <c r="GLU89" s="20"/>
      <c r="GLV89" s="21"/>
      <c r="GLZ89" s="12"/>
      <c r="GMA89" s="13"/>
      <c r="GMB89" s="14"/>
      <c r="GMC89" s="15"/>
      <c r="GMD89" s="16"/>
      <c r="GME89" s="17"/>
      <c r="GMF89" s="18"/>
      <c r="GMG89" s="18"/>
      <c r="GMH89" s="19"/>
      <c r="GMI89" s="19"/>
      <c r="GMJ89" s="20"/>
      <c r="GMK89" s="20"/>
      <c r="GML89" s="20"/>
      <c r="GMM89" s="21"/>
      <c r="GMQ89" s="12"/>
      <c r="GMR89" s="13"/>
      <c r="GMS89" s="14"/>
      <c r="GMT89" s="15"/>
      <c r="GMU89" s="16"/>
      <c r="GMV89" s="17"/>
      <c r="GMW89" s="18"/>
      <c r="GMX89" s="18"/>
      <c r="GMY89" s="19"/>
      <c r="GMZ89" s="19"/>
      <c r="GNA89" s="20"/>
      <c r="GNB89" s="20"/>
      <c r="GNC89" s="20"/>
      <c r="GND89" s="21"/>
      <c r="GNH89" s="12"/>
      <c r="GNI89" s="13"/>
      <c r="GNJ89" s="14"/>
      <c r="GNK89" s="15"/>
      <c r="GNL89" s="16"/>
      <c r="GNM89" s="17"/>
      <c r="GNN89" s="18"/>
      <c r="GNO89" s="18"/>
      <c r="GNP89" s="19"/>
      <c r="GNQ89" s="19"/>
      <c r="GNR89" s="20"/>
      <c r="GNS89" s="20"/>
      <c r="GNT89" s="20"/>
      <c r="GNU89" s="21"/>
      <c r="GNY89" s="12"/>
      <c r="GNZ89" s="13"/>
      <c r="GOA89" s="14"/>
      <c r="GOB89" s="15"/>
      <c r="GOC89" s="16"/>
      <c r="GOD89" s="17"/>
      <c r="GOE89" s="18"/>
      <c r="GOF89" s="18"/>
      <c r="GOG89" s="19"/>
      <c r="GOH89" s="19"/>
      <c r="GOI89" s="20"/>
      <c r="GOJ89" s="20"/>
      <c r="GOK89" s="20"/>
      <c r="GOL89" s="21"/>
      <c r="GOP89" s="12"/>
      <c r="GOQ89" s="13"/>
      <c r="GOR89" s="14"/>
      <c r="GOS89" s="15"/>
      <c r="GOT89" s="16"/>
      <c r="GOU89" s="17"/>
      <c r="GOV89" s="18"/>
      <c r="GOW89" s="18"/>
      <c r="GOX89" s="19"/>
      <c r="GOY89" s="19"/>
      <c r="GOZ89" s="20"/>
      <c r="GPA89" s="20"/>
      <c r="GPB89" s="20"/>
      <c r="GPC89" s="21"/>
      <c r="GPG89" s="12"/>
      <c r="GPH89" s="13"/>
      <c r="GPI89" s="14"/>
      <c r="GPJ89" s="15"/>
      <c r="GPK89" s="16"/>
      <c r="GPL89" s="17"/>
      <c r="GPM89" s="18"/>
      <c r="GPN89" s="18"/>
      <c r="GPO89" s="19"/>
      <c r="GPP89" s="19"/>
      <c r="GPQ89" s="20"/>
      <c r="GPR89" s="20"/>
      <c r="GPS89" s="20"/>
      <c r="GPT89" s="21"/>
      <c r="GPX89" s="12"/>
      <c r="GPY89" s="13"/>
      <c r="GPZ89" s="14"/>
      <c r="GQA89" s="15"/>
      <c r="GQB89" s="16"/>
      <c r="GQC89" s="17"/>
      <c r="GQD89" s="18"/>
      <c r="GQE89" s="18"/>
      <c r="GQF89" s="19"/>
      <c r="GQG89" s="19"/>
      <c r="GQH89" s="20"/>
      <c r="GQI89" s="20"/>
      <c r="GQJ89" s="20"/>
      <c r="GQK89" s="21"/>
      <c r="GQO89" s="12"/>
      <c r="GQP89" s="13"/>
      <c r="GQQ89" s="14"/>
      <c r="GQR89" s="15"/>
      <c r="GQS89" s="16"/>
      <c r="GQT89" s="17"/>
      <c r="GQU89" s="18"/>
      <c r="GQV89" s="18"/>
      <c r="GQW89" s="19"/>
      <c r="GQX89" s="19"/>
      <c r="GQY89" s="20"/>
      <c r="GQZ89" s="20"/>
      <c r="GRA89" s="20"/>
      <c r="GRB89" s="21"/>
      <c r="GRF89" s="12"/>
      <c r="GRG89" s="13"/>
      <c r="GRH89" s="14"/>
      <c r="GRI89" s="15"/>
      <c r="GRJ89" s="16"/>
      <c r="GRK89" s="17"/>
      <c r="GRL89" s="18"/>
      <c r="GRM89" s="18"/>
      <c r="GRN89" s="19"/>
      <c r="GRO89" s="19"/>
      <c r="GRP89" s="20"/>
      <c r="GRQ89" s="20"/>
      <c r="GRR89" s="20"/>
      <c r="GRS89" s="21"/>
      <c r="GRW89" s="12"/>
      <c r="GRX89" s="13"/>
      <c r="GRY89" s="14"/>
      <c r="GRZ89" s="15"/>
      <c r="GSA89" s="16"/>
      <c r="GSB89" s="17"/>
      <c r="GSC89" s="18"/>
      <c r="GSD89" s="18"/>
      <c r="GSE89" s="19"/>
      <c r="GSF89" s="19"/>
      <c r="GSG89" s="20"/>
      <c r="GSH89" s="20"/>
      <c r="GSI89" s="20"/>
      <c r="GSJ89" s="21"/>
      <c r="GSN89" s="12"/>
      <c r="GSO89" s="13"/>
      <c r="GSP89" s="14"/>
      <c r="GSQ89" s="15"/>
      <c r="GSR89" s="16"/>
      <c r="GSS89" s="17"/>
      <c r="GST89" s="18"/>
      <c r="GSU89" s="18"/>
      <c r="GSV89" s="19"/>
      <c r="GSW89" s="19"/>
      <c r="GSX89" s="20"/>
      <c r="GSY89" s="20"/>
      <c r="GSZ89" s="20"/>
      <c r="GTA89" s="21"/>
      <c r="GTE89" s="12"/>
      <c r="GTF89" s="13"/>
      <c r="GTG89" s="14"/>
      <c r="GTH89" s="15"/>
      <c r="GTI89" s="16"/>
      <c r="GTJ89" s="17"/>
      <c r="GTK89" s="18"/>
      <c r="GTL89" s="18"/>
      <c r="GTM89" s="19"/>
      <c r="GTN89" s="19"/>
      <c r="GTO89" s="20"/>
      <c r="GTP89" s="20"/>
      <c r="GTQ89" s="20"/>
      <c r="GTR89" s="21"/>
      <c r="GTV89" s="12"/>
      <c r="GTW89" s="13"/>
      <c r="GTX89" s="14"/>
      <c r="GTY89" s="15"/>
      <c r="GTZ89" s="16"/>
      <c r="GUA89" s="17"/>
      <c r="GUB89" s="18"/>
      <c r="GUC89" s="18"/>
      <c r="GUD89" s="19"/>
      <c r="GUE89" s="19"/>
      <c r="GUF89" s="20"/>
      <c r="GUG89" s="20"/>
      <c r="GUH89" s="20"/>
      <c r="GUI89" s="21"/>
      <c r="GUM89" s="12"/>
      <c r="GUN89" s="13"/>
      <c r="GUO89" s="14"/>
      <c r="GUP89" s="15"/>
      <c r="GUQ89" s="16"/>
      <c r="GUR89" s="17"/>
      <c r="GUS89" s="18"/>
      <c r="GUT89" s="18"/>
      <c r="GUU89" s="19"/>
      <c r="GUV89" s="19"/>
      <c r="GUW89" s="20"/>
      <c r="GUX89" s="20"/>
      <c r="GUY89" s="20"/>
      <c r="GUZ89" s="21"/>
      <c r="GVD89" s="12"/>
      <c r="GVE89" s="13"/>
      <c r="GVF89" s="14"/>
      <c r="GVG89" s="15"/>
      <c r="GVH89" s="16"/>
      <c r="GVI89" s="17"/>
      <c r="GVJ89" s="18"/>
      <c r="GVK89" s="18"/>
      <c r="GVL89" s="19"/>
      <c r="GVM89" s="19"/>
      <c r="GVN89" s="20"/>
      <c r="GVO89" s="20"/>
      <c r="GVP89" s="20"/>
      <c r="GVQ89" s="21"/>
      <c r="GVU89" s="12"/>
      <c r="GVV89" s="13"/>
      <c r="GVW89" s="14"/>
      <c r="GVX89" s="15"/>
      <c r="GVY89" s="16"/>
      <c r="GVZ89" s="17"/>
      <c r="GWA89" s="18"/>
      <c r="GWB89" s="18"/>
      <c r="GWC89" s="19"/>
      <c r="GWD89" s="19"/>
      <c r="GWE89" s="20"/>
      <c r="GWF89" s="20"/>
      <c r="GWG89" s="20"/>
      <c r="GWH89" s="21"/>
      <c r="GWL89" s="12"/>
      <c r="GWM89" s="13"/>
      <c r="GWN89" s="14"/>
      <c r="GWO89" s="15"/>
      <c r="GWP89" s="16"/>
      <c r="GWQ89" s="17"/>
      <c r="GWR89" s="18"/>
      <c r="GWS89" s="18"/>
      <c r="GWT89" s="19"/>
      <c r="GWU89" s="19"/>
      <c r="GWV89" s="20"/>
      <c r="GWW89" s="20"/>
      <c r="GWX89" s="20"/>
      <c r="GWY89" s="21"/>
      <c r="GXC89" s="12"/>
      <c r="GXD89" s="13"/>
      <c r="GXE89" s="14"/>
      <c r="GXF89" s="15"/>
      <c r="GXG89" s="16"/>
      <c r="GXH89" s="17"/>
      <c r="GXI89" s="18"/>
      <c r="GXJ89" s="18"/>
      <c r="GXK89" s="19"/>
      <c r="GXL89" s="19"/>
      <c r="GXM89" s="20"/>
      <c r="GXN89" s="20"/>
      <c r="GXO89" s="20"/>
      <c r="GXP89" s="21"/>
      <c r="GXT89" s="12"/>
      <c r="GXU89" s="13"/>
      <c r="GXV89" s="14"/>
      <c r="GXW89" s="15"/>
      <c r="GXX89" s="16"/>
      <c r="GXY89" s="17"/>
      <c r="GXZ89" s="18"/>
      <c r="GYA89" s="18"/>
      <c r="GYB89" s="19"/>
      <c r="GYC89" s="19"/>
      <c r="GYD89" s="20"/>
      <c r="GYE89" s="20"/>
      <c r="GYF89" s="20"/>
      <c r="GYG89" s="21"/>
      <c r="GYK89" s="12"/>
      <c r="GYL89" s="13"/>
      <c r="GYM89" s="14"/>
      <c r="GYN89" s="15"/>
      <c r="GYO89" s="16"/>
      <c r="GYP89" s="17"/>
      <c r="GYQ89" s="18"/>
      <c r="GYR89" s="18"/>
      <c r="GYS89" s="19"/>
      <c r="GYT89" s="19"/>
      <c r="GYU89" s="20"/>
      <c r="GYV89" s="20"/>
      <c r="GYW89" s="20"/>
      <c r="GYX89" s="21"/>
      <c r="GZB89" s="12"/>
      <c r="GZC89" s="13"/>
      <c r="GZD89" s="14"/>
      <c r="GZE89" s="15"/>
      <c r="GZF89" s="16"/>
      <c r="GZG89" s="17"/>
      <c r="GZH89" s="18"/>
      <c r="GZI89" s="18"/>
      <c r="GZJ89" s="19"/>
      <c r="GZK89" s="19"/>
      <c r="GZL89" s="20"/>
      <c r="GZM89" s="20"/>
      <c r="GZN89" s="20"/>
      <c r="GZO89" s="21"/>
      <c r="GZS89" s="12"/>
      <c r="GZT89" s="13"/>
      <c r="GZU89" s="14"/>
      <c r="GZV89" s="15"/>
      <c r="GZW89" s="16"/>
      <c r="GZX89" s="17"/>
      <c r="GZY89" s="18"/>
      <c r="GZZ89" s="18"/>
      <c r="HAA89" s="19"/>
      <c r="HAB89" s="19"/>
      <c r="HAC89" s="20"/>
      <c r="HAD89" s="20"/>
      <c r="HAE89" s="20"/>
      <c r="HAF89" s="21"/>
      <c r="HAJ89" s="12"/>
      <c r="HAK89" s="13"/>
      <c r="HAL89" s="14"/>
      <c r="HAM89" s="15"/>
      <c r="HAN89" s="16"/>
      <c r="HAO89" s="17"/>
      <c r="HAP89" s="18"/>
      <c r="HAQ89" s="18"/>
      <c r="HAR89" s="19"/>
      <c r="HAS89" s="19"/>
      <c r="HAT89" s="20"/>
      <c r="HAU89" s="20"/>
      <c r="HAV89" s="20"/>
      <c r="HAW89" s="21"/>
      <c r="HBA89" s="12"/>
      <c r="HBB89" s="13"/>
      <c r="HBC89" s="14"/>
      <c r="HBD89" s="15"/>
      <c r="HBE89" s="16"/>
      <c r="HBF89" s="17"/>
      <c r="HBG89" s="18"/>
      <c r="HBH89" s="18"/>
      <c r="HBI89" s="19"/>
      <c r="HBJ89" s="19"/>
      <c r="HBK89" s="20"/>
      <c r="HBL89" s="20"/>
      <c r="HBM89" s="20"/>
      <c r="HBN89" s="21"/>
      <c r="HBR89" s="12"/>
      <c r="HBS89" s="13"/>
      <c r="HBT89" s="14"/>
      <c r="HBU89" s="15"/>
      <c r="HBV89" s="16"/>
      <c r="HBW89" s="17"/>
      <c r="HBX89" s="18"/>
      <c r="HBY89" s="18"/>
      <c r="HBZ89" s="19"/>
      <c r="HCA89" s="19"/>
      <c r="HCB89" s="20"/>
      <c r="HCC89" s="20"/>
      <c r="HCD89" s="20"/>
      <c r="HCE89" s="21"/>
      <c r="HCI89" s="12"/>
      <c r="HCJ89" s="13"/>
      <c r="HCK89" s="14"/>
      <c r="HCL89" s="15"/>
      <c r="HCM89" s="16"/>
      <c r="HCN89" s="17"/>
      <c r="HCO89" s="18"/>
      <c r="HCP89" s="18"/>
      <c r="HCQ89" s="19"/>
      <c r="HCR89" s="19"/>
      <c r="HCS89" s="20"/>
      <c r="HCT89" s="20"/>
      <c r="HCU89" s="20"/>
      <c r="HCV89" s="21"/>
      <c r="HCZ89" s="12"/>
      <c r="HDA89" s="13"/>
      <c r="HDB89" s="14"/>
      <c r="HDC89" s="15"/>
      <c r="HDD89" s="16"/>
      <c r="HDE89" s="17"/>
      <c r="HDF89" s="18"/>
      <c r="HDG89" s="18"/>
      <c r="HDH89" s="19"/>
      <c r="HDI89" s="19"/>
      <c r="HDJ89" s="20"/>
      <c r="HDK89" s="20"/>
      <c r="HDL89" s="20"/>
      <c r="HDM89" s="21"/>
      <c r="HDQ89" s="12"/>
      <c r="HDR89" s="13"/>
      <c r="HDS89" s="14"/>
      <c r="HDT89" s="15"/>
      <c r="HDU89" s="16"/>
      <c r="HDV89" s="17"/>
      <c r="HDW89" s="18"/>
      <c r="HDX89" s="18"/>
      <c r="HDY89" s="19"/>
      <c r="HDZ89" s="19"/>
      <c r="HEA89" s="20"/>
      <c r="HEB89" s="20"/>
      <c r="HEC89" s="20"/>
      <c r="HED89" s="21"/>
      <c r="HEH89" s="12"/>
      <c r="HEI89" s="13"/>
      <c r="HEJ89" s="14"/>
      <c r="HEK89" s="15"/>
      <c r="HEL89" s="16"/>
      <c r="HEM89" s="17"/>
      <c r="HEN89" s="18"/>
      <c r="HEO89" s="18"/>
      <c r="HEP89" s="19"/>
      <c r="HEQ89" s="19"/>
      <c r="HER89" s="20"/>
      <c r="HES89" s="20"/>
      <c r="HET89" s="20"/>
      <c r="HEU89" s="21"/>
      <c r="HEY89" s="12"/>
      <c r="HEZ89" s="13"/>
      <c r="HFA89" s="14"/>
      <c r="HFB89" s="15"/>
      <c r="HFC89" s="16"/>
      <c r="HFD89" s="17"/>
      <c r="HFE89" s="18"/>
      <c r="HFF89" s="18"/>
      <c r="HFG89" s="19"/>
      <c r="HFH89" s="19"/>
      <c r="HFI89" s="20"/>
      <c r="HFJ89" s="20"/>
      <c r="HFK89" s="20"/>
      <c r="HFL89" s="21"/>
      <c r="HFP89" s="12"/>
      <c r="HFQ89" s="13"/>
      <c r="HFR89" s="14"/>
      <c r="HFS89" s="15"/>
      <c r="HFT89" s="16"/>
      <c r="HFU89" s="17"/>
      <c r="HFV89" s="18"/>
      <c r="HFW89" s="18"/>
      <c r="HFX89" s="19"/>
      <c r="HFY89" s="19"/>
      <c r="HFZ89" s="20"/>
      <c r="HGA89" s="20"/>
      <c r="HGB89" s="20"/>
      <c r="HGC89" s="21"/>
      <c r="HGG89" s="12"/>
      <c r="HGH89" s="13"/>
      <c r="HGI89" s="14"/>
      <c r="HGJ89" s="15"/>
      <c r="HGK89" s="16"/>
      <c r="HGL89" s="17"/>
      <c r="HGM89" s="18"/>
      <c r="HGN89" s="18"/>
      <c r="HGO89" s="19"/>
      <c r="HGP89" s="19"/>
      <c r="HGQ89" s="20"/>
      <c r="HGR89" s="20"/>
      <c r="HGS89" s="20"/>
      <c r="HGT89" s="21"/>
      <c r="HGX89" s="12"/>
      <c r="HGY89" s="13"/>
      <c r="HGZ89" s="14"/>
      <c r="HHA89" s="15"/>
      <c r="HHB89" s="16"/>
      <c r="HHC89" s="17"/>
      <c r="HHD89" s="18"/>
      <c r="HHE89" s="18"/>
      <c r="HHF89" s="19"/>
      <c r="HHG89" s="19"/>
      <c r="HHH89" s="20"/>
      <c r="HHI89" s="20"/>
      <c r="HHJ89" s="20"/>
      <c r="HHK89" s="21"/>
      <c r="HHO89" s="12"/>
      <c r="HHP89" s="13"/>
      <c r="HHQ89" s="14"/>
      <c r="HHR89" s="15"/>
      <c r="HHS89" s="16"/>
      <c r="HHT89" s="17"/>
      <c r="HHU89" s="18"/>
      <c r="HHV89" s="18"/>
      <c r="HHW89" s="19"/>
      <c r="HHX89" s="19"/>
      <c r="HHY89" s="20"/>
      <c r="HHZ89" s="20"/>
      <c r="HIA89" s="20"/>
      <c r="HIB89" s="21"/>
      <c r="HIF89" s="12"/>
      <c r="HIG89" s="13"/>
      <c r="HIH89" s="14"/>
      <c r="HII89" s="15"/>
      <c r="HIJ89" s="16"/>
      <c r="HIK89" s="17"/>
      <c r="HIL89" s="18"/>
      <c r="HIM89" s="18"/>
      <c r="HIN89" s="19"/>
      <c r="HIO89" s="19"/>
      <c r="HIP89" s="20"/>
      <c r="HIQ89" s="20"/>
      <c r="HIR89" s="20"/>
      <c r="HIS89" s="21"/>
      <c r="HIW89" s="12"/>
      <c r="HIX89" s="13"/>
      <c r="HIY89" s="14"/>
      <c r="HIZ89" s="15"/>
      <c r="HJA89" s="16"/>
      <c r="HJB89" s="17"/>
      <c r="HJC89" s="18"/>
      <c r="HJD89" s="18"/>
      <c r="HJE89" s="19"/>
      <c r="HJF89" s="19"/>
      <c r="HJG89" s="20"/>
      <c r="HJH89" s="20"/>
      <c r="HJI89" s="20"/>
      <c r="HJJ89" s="21"/>
      <c r="HJN89" s="12"/>
      <c r="HJO89" s="13"/>
      <c r="HJP89" s="14"/>
      <c r="HJQ89" s="15"/>
      <c r="HJR89" s="16"/>
      <c r="HJS89" s="17"/>
      <c r="HJT89" s="18"/>
      <c r="HJU89" s="18"/>
      <c r="HJV89" s="19"/>
      <c r="HJW89" s="19"/>
      <c r="HJX89" s="20"/>
      <c r="HJY89" s="20"/>
      <c r="HJZ89" s="20"/>
      <c r="HKA89" s="21"/>
      <c r="HKE89" s="12"/>
      <c r="HKF89" s="13"/>
      <c r="HKG89" s="14"/>
      <c r="HKH89" s="15"/>
      <c r="HKI89" s="16"/>
      <c r="HKJ89" s="17"/>
      <c r="HKK89" s="18"/>
      <c r="HKL89" s="18"/>
      <c r="HKM89" s="19"/>
      <c r="HKN89" s="19"/>
      <c r="HKO89" s="20"/>
      <c r="HKP89" s="20"/>
      <c r="HKQ89" s="20"/>
      <c r="HKR89" s="21"/>
      <c r="HKV89" s="12"/>
      <c r="HKW89" s="13"/>
      <c r="HKX89" s="14"/>
      <c r="HKY89" s="15"/>
      <c r="HKZ89" s="16"/>
      <c r="HLA89" s="17"/>
      <c r="HLB89" s="18"/>
      <c r="HLC89" s="18"/>
      <c r="HLD89" s="19"/>
      <c r="HLE89" s="19"/>
      <c r="HLF89" s="20"/>
      <c r="HLG89" s="20"/>
      <c r="HLH89" s="20"/>
      <c r="HLI89" s="21"/>
      <c r="HLM89" s="12"/>
      <c r="HLN89" s="13"/>
      <c r="HLO89" s="14"/>
      <c r="HLP89" s="15"/>
      <c r="HLQ89" s="16"/>
      <c r="HLR89" s="17"/>
      <c r="HLS89" s="18"/>
      <c r="HLT89" s="18"/>
      <c r="HLU89" s="19"/>
      <c r="HLV89" s="19"/>
      <c r="HLW89" s="20"/>
      <c r="HLX89" s="20"/>
      <c r="HLY89" s="20"/>
      <c r="HLZ89" s="21"/>
      <c r="HMD89" s="12"/>
      <c r="HME89" s="13"/>
      <c r="HMF89" s="14"/>
      <c r="HMG89" s="15"/>
      <c r="HMH89" s="16"/>
      <c r="HMI89" s="17"/>
      <c r="HMJ89" s="18"/>
      <c r="HMK89" s="18"/>
      <c r="HML89" s="19"/>
      <c r="HMM89" s="19"/>
      <c r="HMN89" s="20"/>
      <c r="HMO89" s="20"/>
      <c r="HMP89" s="20"/>
      <c r="HMQ89" s="21"/>
      <c r="HMU89" s="12"/>
      <c r="HMV89" s="13"/>
      <c r="HMW89" s="14"/>
      <c r="HMX89" s="15"/>
      <c r="HMY89" s="16"/>
      <c r="HMZ89" s="17"/>
      <c r="HNA89" s="18"/>
      <c r="HNB89" s="18"/>
      <c r="HNC89" s="19"/>
      <c r="HND89" s="19"/>
      <c r="HNE89" s="20"/>
      <c r="HNF89" s="20"/>
      <c r="HNG89" s="20"/>
      <c r="HNH89" s="21"/>
      <c r="HNL89" s="12"/>
      <c r="HNM89" s="13"/>
      <c r="HNN89" s="14"/>
      <c r="HNO89" s="15"/>
      <c r="HNP89" s="16"/>
      <c r="HNQ89" s="17"/>
      <c r="HNR89" s="18"/>
      <c r="HNS89" s="18"/>
      <c r="HNT89" s="19"/>
      <c r="HNU89" s="19"/>
      <c r="HNV89" s="20"/>
      <c r="HNW89" s="20"/>
      <c r="HNX89" s="20"/>
      <c r="HNY89" s="21"/>
      <c r="HOC89" s="12"/>
      <c r="HOD89" s="13"/>
      <c r="HOE89" s="14"/>
      <c r="HOF89" s="15"/>
      <c r="HOG89" s="16"/>
      <c r="HOH89" s="17"/>
      <c r="HOI89" s="18"/>
      <c r="HOJ89" s="18"/>
      <c r="HOK89" s="19"/>
      <c r="HOL89" s="19"/>
      <c r="HOM89" s="20"/>
      <c r="HON89" s="20"/>
      <c r="HOO89" s="20"/>
      <c r="HOP89" s="21"/>
      <c r="HOT89" s="12"/>
      <c r="HOU89" s="13"/>
      <c r="HOV89" s="14"/>
      <c r="HOW89" s="15"/>
      <c r="HOX89" s="16"/>
      <c r="HOY89" s="17"/>
      <c r="HOZ89" s="18"/>
      <c r="HPA89" s="18"/>
      <c r="HPB89" s="19"/>
      <c r="HPC89" s="19"/>
      <c r="HPD89" s="20"/>
      <c r="HPE89" s="20"/>
      <c r="HPF89" s="20"/>
      <c r="HPG89" s="21"/>
      <c r="HPK89" s="12"/>
      <c r="HPL89" s="13"/>
      <c r="HPM89" s="14"/>
      <c r="HPN89" s="15"/>
      <c r="HPO89" s="16"/>
      <c r="HPP89" s="17"/>
      <c r="HPQ89" s="18"/>
      <c r="HPR89" s="18"/>
      <c r="HPS89" s="19"/>
      <c r="HPT89" s="19"/>
      <c r="HPU89" s="20"/>
      <c r="HPV89" s="20"/>
      <c r="HPW89" s="20"/>
      <c r="HPX89" s="21"/>
      <c r="HQB89" s="12"/>
      <c r="HQC89" s="13"/>
      <c r="HQD89" s="14"/>
      <c r="HQE89" s="15"/>
      <c r="HQF89" s="16"/>
      <c r="HQG89" s="17"/>
      <c r="HQH89" s="18"/>
      <c r="HQI89" s="18"/>
      <c r="HQJ89" s="19"/>
      <c r="HQK89" s="19"/>
      <c r="HQL89" s="20"/>
      <c r="HQM89" s="20"/>
      <c r="HQN89" s="20"/>
      <c r="HQO89" s="21"/>
      <c r="HQS89" s="12"/>
      <c r="HQT89" s="13"/>
      <c r="HQU89" s="14"/>
      <c r="HQV89" s="15"/>
      <c r="HQW89" s="16"/>
      <c r="HQX89" s="17"/>
      <c r="HQY89" s="18"/>
      <c r="HQZ89" s="18"/>
      <c r="HRA89" s="19"/>
      <c r="HRB89" s="19"/>
      <c r="HRC89" s="20"/>
      <c r="HRD89" s="20"/>
      <c r="HRE89" s="20"/>
      <c r="HRF89" s="21"/>
      <c r="HRJ89" s="12"/>
      <c r="HRK89" s="13"/>
      <c r="HRL89" s="14"/>
      <c r="HRM89" s="15"/>
      <c r="HRN89" s="16"/>
      <c r="HRO89" s="17"/>
      <c r="HRP89" s="18"/>
      <c r="HRQ89" s="18"/>
      <c r="HRR89" s="19"/>
      <c r="HRS89" s="19"/>
      <c r="HRT89" s="20"/>
      <c r="HRU89" s="20"/>
      <c r="HRV89" s="20"/>
      <c r="HRW89" s="21"/>
      <c r="HSA89" s="12"/>
      <c r="HSB89" s="13"/>
      <c r="HSC89" s="14"/>
      <c r="HSD89" s="15"/>
      <c r="HSE89" s="16"/>
      <c r="HSF89" s="17"/>
      <c r="HSG89" s="18"/>
      <c r="HSH89" s="18"/>
      <c r="HSI89" s="19"/>
      <c r="HSJ89" s="19"/>
      <c r="HSK89" s="20"/>
      <c r="HSL89" s="20"/>
      <c r="HSM89" s="20"/>
      <c r="HSN89" s="21"/>
      <c r="HSR89" s="12"/>
      <c r="HSS89" s="13"/>
      <c r="HST89" s="14"/>
      <c r="HSU89" s="15"/>
      <c r="HSV89" s="16"/>
      <c r="HSW89" s="17"/>
      <c r="HSX89" s="18"/>
      <c r="HSY89" s="18"/>
      <c r="HSZ89" s="19"/>
      <c r="HTA89" s="19"/>
      <c r="HTB89" s="20"/>
      <c r="HTC89" s="20"/>
      <c r="HTD89" s="20"/>
      <c r="HTE89" s="21"/>
      <c r="HTI89" s="12"/>
      <c r="HTJ89" s="13"/>
      <c r="HTK89" s="14"/>
      <c r="HTL89" s="15"/>
      <c r="HTM89" s="16"/>
      <c r="HTN89" s="17"/>
      <c r="HTO89" s="18"/>
      <c r="HTP89" s="18"/>
      <c r="HTQ89" s="19"/>
      <c r="HTR89" s="19"/>
      <c r="HTS89" s="20"/>
      <c r="HTT89" s="20"/>
      <c r="HTU89" s="20"/>
      <c r="HTV89" s="21"/>
      <c r="HTZ89" s="12"/>
      <c r="HUA89" s="13"/>
      <c r="HUB89" s="14"/>
      <c r="HUC89" s="15"/>
      <c r="HUD89" s="16"/>
      <c r="HUE89" s="17"/>
      <c r="HUF89" s="18"/>
      <c r="HUG89" s="18"/>
      <c r="HUH89" s="19"/>
      <c r="HUI89" s="19"/>
      <c r="HUJ89" s="20"/>
      <c r="HUK89" s="20"/>
      <c r="HUL89" s="20"/>
      <c r="HUM89" s="21"/>
      <c r="HUQ89" s="12"/>
      <c r="HUR89" s="13"/>
      <c r="HUS89" s="14"/>
      <c r="HUT89" s="15"/>
      <c r="HUU89" s="16"/>
      <c r="HUV89" s="17"/>
      <c r="HUW89" s="18"/>
      <c r="HUX89" s="18"/>
      <c r="HUY89" s="19"/>
      <c r="HUZ89" s="19"/>
      <c r="HVA89" s="20"/>
      <c r="HVB89" s="20"/>
      <c r="HVC89" s="20"/>
      <c r="HVD89" s="21"/>
      <c r="HVH89" s="12"/>
      <c r="HVI89" s="13"/>
      <c r="HVJ89" s="14"/>
      <c r="HVK89" s="15"/>
      <c r="HVL89" s="16"/>
      <c r="HVM89" s="17"/>
      <c r="HVN89" s="18"/>
      <c r="HVO89" s="18"/>
      <c r="HVP89" s="19"/>
      <c r="HVQ89" s="19"/>
      <c r="HVR89" s="20"/>
      <c r="HVS89" s="20"/>
      <c r="HVT89" s="20"/>
      <c r="HVU89" s="21"/>
      <c r="HVY89" s="12"/>
      <c r="HVZ89" s="13"/>
      <c r="HWA89" s="14"/>
      <c r="HWB89" s="15"/>
      <c r="HWC89" s="16"/>
      <c r="HWD89" s="17"/>
      <c r="HWE89" s="18"/>
      <c r="HWF89" s="18"/>
      <c r="HWG89" s="19"/>
      <c r="HWH89" s="19"/>
      <c r="HWI89" s="20"/>
      <c r="HWJ89" s="20"/>
      <c r="HWK89" s="20"/>
      <c r="HWL89" s="21"/>
      <c r="HWP89" s="12"/>
      <c r="HWQ89" s="13"/>
      <c r="HWR89" s="14"/>
      <c r="HWS89" s="15"/>
      <c r="HWT89" s="16"/>
      <c r="HWU89" s="17"/>
      <c r="HWV89" s="18"/>
      <c r="HWW89" s="18"/>
      <c r="HWX89" s="19"/>
      <c r="HWY89" s="19"/>
      <c r="HWZ89" s="20"/>
      <c r="HXA89" s="20"/>
      <c r="HXB89" s="20"/>
      <c r="HXC89" s="21"/>
      <c r="HXG89" s="12"/>
      <c r="HXH89" s="13"/>
      <c r="HXI89" s="14"/>
      <c r="HXJ89" s="15"/>
      <c r="HXK89" s="16"/>
      <c r="HXL89" s="17"/>
      <c r="HXM89" s="18"/>
      <c r="HXN89" s="18"/>
      <c r="HXO89" s="19"/>
      <c r="HXP89" s="19"/>
      <c r="HXQ89" s="20"/>
      <c r="HXR89" s="20"/>
      <c r="HXS89" s="20"/>
      <c r="HXT89" s="21"/>
      <c r="HXX89" s="12"/>
      <c r="HXY89" s="13"/>
      <c r="HXZ89" s="14"/>
      <c r="HYA89" s="15"/>
      <c r="HYB89" s="16"/>
      <c r="HYC89" s="17"/>
      <c r="HYD89" s="18"/>
      <c r="HYE89" s="18"/>
      <c r="HYF89" s="19"/>
      <c r="HYG89" s="19"/>
      <c r="HYH89" s="20"/>
      <c r="HYI89" s="20"/>
      <c r="HYJ89" s="20"/>
      <c r="HYK89" s="21"/>
      <c r="HYO89" s="12"/>
      <c r="HYP89" s="13"/>
      <c r="HYQ89" s="14"/>
      <c r="HYR89" s="15"/>
      <c r="HYS89" s="16"/>
      <c r="HYT89" s="17"/>
      <c r="HYU89" s="18"/>
      <c r="HYV89" s="18"/>
      <c r="HYW89" s="19"/>
      <c r="HYX89" s="19"/>
      <c r="HYY89" s="20"/>
      <c r="HYZ89" s="20"/>
      <c r="HZA89" s="20"/>
      <c r="HZB89" s="21"/>
      <c r="HZF89" s="12"/>
      <c r="HZG89" s="13"/>
      <c r="HZH89" s="14"/>
      <c r="HZI89" s="15"/>
      <c r="HZJ89" s="16"/>
      <c r="HZK89" s="17"/>
      <c r="HZL89" s="18"/>
      <c r="HZM89" s="18"/>
      <c r="HZN89" s="19"/>
      <c r="HZO89" s="19"/>
      <c r="HZP89" s="20"/>
      <c r="HZQ89" s="20"/>
      <c r="HZR89" s="20"/>
      <c r="HZS89" s="21"/>
      <c r="HZW89" s="12"/>
      <c r="HZX89" s="13"/>
      <c r="HZY89" s="14"/>
      <c r="HZZ89" s="15"/>
      <c r="IAA89" s="16"/>
      <c r="IAB89" s="17"/>
      <c r="IAC89" s="18"/>
      <c r="IAD89" s="18"/>
      <c r="IAE89" s="19"/>
      <c r="IAF89" s="19"/>
      <c r="IAG89" s="20"/>
      <c r="IAH89" s="20"/>
      <c r="IAI89" s="20"/>
      <c r="IAJ89" s="21"/>
      <c r="IAN89" s="12"/>
      <c r="IAO89" s="13"/>
      <c r="IAP89" s="14"/>
      <c r="IAQ89" s="15"/>
      <c r="IAR89" s="16"/>
      <c r="IAS89" s="17"/>
      <c r="IAT89" s="18"/>
      <c r="IAU89" s="18"/>
      <c r="IAV89" s="19"/>
      <c r="IAW89" s="19"/>
      <c r="IAX89" s="20"/>
      <c r="IAY89" s="20"/>
      <c r="IAZ89" s="20"/>
      <c r="IBA89" s="21"/>
      <c r="IBE89" s="12"/>
      <c r="IBF89" s="13"/>
      <c r="IBG89" s="14"/>
      <c r="IBH89" s="15"/>
      <c r="IBI89" s="16"/>
      <c r="IBJ89" s="17"/>
      <c r="IBK89" s="18"/>
      <c r="IBL89" s="18"/>
      <c r="IBM89" s="19"/>
      <c r="IBN89" s="19"/>
      <c r="IBO89" s="20"/>
      <c r="IBP89" s="20"/>
      <c r="IBQ89" s="20"/>
      <c r="IBR89" s="21"/>
      <c r="IBV89" s="12"/>
      <c r="IBW89" s="13"/>
      <c r="IBX89" s="14"/>
      <c r="IBY89" s="15"/>
      <c r="IBZ89" s="16"/>
      <c r="ICA89" s="17"/>
      <c r="ICB89" s="18"/>
      <c r="ICC89" s="18"/>
      <c r="ICD89" s="19"/>
      <c r="ICE89" s="19"/>
      <c r="ICF89" s="20"/>
      <c r="ICG89" s="20"/>
      <c r="ICH89" s="20"/>
      <c r="ICI89" s="21"/>
      <c r="ICM89" s="12"/>
      <c r="ICN89" s="13"/>
      <c r="ICO89" s="14"/>
      <c r="ICP89" s="15"/>
      <c r="ICQ89" s="16"/>
      <c r="ICR89" s="17"/>
      <c r="ICS89" s="18"/>
      <c r="ICT89" s="18"/>
      <c r="ICU89" s="19"/>
      <c r="ICV89" s="19"/>
      <c r="ICW89" s="20"/>
      <c r="ICX89" s="20"/>
      <c r="ICY89" s="20"/>
      <c r="ICZ89" s="21"/>
      <c r="IDD89" s="12"/>
      <c r="IDE89" s="13"/>
      <c r="IDF89" s="14"/>
      <c r="IDG89" s="15"/>
      <c r="IDH89" s="16"/>
      <c r="IDI89" s="17"/>
      <c r="IDJ89" s="18"/>
      <c r="IDK89" s="18"/>
      <c r="IDL89" s="19"/>
      <c r="IDM89" s="19"/>
      <c r="IDN89" s="20"/>
      <c r="IDO89" s="20"/>
      <c r="IDP89" s="20"/>
      <c r="IDQ89" s="21"/>
      <c r="IDU89" s="12"/>
      <c r="IDV89" s="13"/>
      <c r="IDW89" s="14"/>
      <c r="IDX89" s="15"/>
      <c r="IDY89" s="16"/>
      <c r="IDZ89" s="17"/>
      <c r="IEA89" s="18"/>
      <c r="IEB89" s="18"/>
      <c r="IEC89" s="19"/>
      <c r="IED89" s="19"/>
      <c r="IEE89" s="20"/>
      <c r="IEF89" s="20"/>
      <c r="IEG89" s="20"/>
      <c r="IEH89" s="21"/>
      <c r="IEL89" s="12"/>
      <c r="IEM89" s="13"/>
      <c r="IEN89" s="14"/>
      <c r="IEO89" s="15"/>
      <c r="IEP89" s="16"/>
      <c r="IEQ89" s="17"/>
      <c r="IER89" s="18"/>
      <c r="IES89" s="18"/>
      <c r="IET89" s="19"/>
      <c r="IEU89" s="19"/>
      <c r="IEV89" s="20"/>
      <c r="IEW89" s="20"/>
      <c r="IEX89" s="20"/>
      <c r="IEY89" s="21"/>
      <c r="IFC89" s="12"/>
      <c r="IFD89" s="13"/>
      <c r="IFE89" s="14"/>
      <c r="IFF89" s="15"/>
      <c r="IFG89" s="16"/>
      <c r="IFH89" s="17"/>
      <c r="IFI89" s="18"/>
      <c r="IFJ89" s="18"/>
      <c r="IFK89" s="19"/>
      <c r="IFL89" s="19"/>
      <c r="IFM89" s="20"/>
      <c r="IFN89" s="20"/>
      <c r="IFO89" s="20"/>
      <c r="IFP89" s="21"/>
      <c r="IFT89" s="12"/>
      <c r="IFU89" s="13"/>
      <c r="IFV89" s="14"/>
      <c r="IFW89" s="15"/>
      <c r="IFX89" s="16"/>
      <c r="IFY89" s="17"/>
      <c r="IFZ89" s="18"/>
      <c r="IGA89" s="18"/>
      <c r="IGB89" s="19"/>
      <c r="IGC89" s="19"/>
      <c r="IGD89" s="20"/>
      <c r="IGE89" s="20"/>
      <c r="IGF89" s="20"/>
      <c r="IGG89" s="21"/>
      <c r="IGK89" s="12"/>
      <c r="IGL89" s="13"/>
      <c r="IGM89" s="14"/>
      <c r="IGN89" s="15"/>
      <c r="IGO89" s="16"/>
      <c r="IGP89" s="17"/>
      <c r="IGQ89" s="18"/>
      <c r="IGR89" s="18"/>
      <c r="IGS89" s="19"/>
      <c r="IGT89" s="19"/>
      <c r="IGU89" s="20"/>
      <c r="IGV89" s="20"/>
      <c r="IGW89" s="20"/>
      <c r="IGX89" s="21"/>
      <c r="IHB89" s="12"/>
      <c r="IHC89" s="13"/>
      <c r="IHD89" s="14"/>
      <c r="IHE89" s="15"/>
      <c r="IHF89" s="16"/>
      <c r="IHG89" s="17"/>
      <c r="IHH89" s="18"/>
      <c r="IHI89" s="18"/>
      <c r="IHJ89" s="19"/>
      <c r="IHK89" s="19"/>
      <c r="IHL89" s="20"/>
      <c r="IHM89" s="20"/>
      <c r="IHN89" s="20"/>
      <c r="IHO89" s="21"/>
      <c r="IHS89" s="12"/>
      <c r="IHT89" s="13"/>
      <c r="IHU89" s="14"/>
      <c r="IHV89" s="15"/>
      <c r="IHW89" s="16"/>
      <c r="IHX89" s="17"/>
      <c r="IHY89" s="18"/>
      <c r="IHZ89" s="18"/>
      <c r="IIA89" s="19"/>
      <c r="IIB89" s="19"/>
      <c r="IIC89" s="20"/>
      <c r="IID89" s="20"/>
      <c r="IIE89" s="20"/>
      <c r="IIF89" s="21"/>
      <c r="IIJ89" s="12"/>
      <c r="IIK89" s="13"/>
      <c r="IIL89" s="14"/>
      <c r="IIM89" s="15"/>
      <c r="IIN89" s="16"/>
      <c r="IIO89" s="17"/>
      <c r="IIP89" s="18"/>
      <c r="IIQ89" s="18"/>
      <c r="IIR89" s="19"/>
      <c r="IIS89" s="19"/>
      <c r="IIT89" s="20"/>
      <c r="IIU89" s="20"/>
      <c r="IIV89" s="20"/>
      <c r="IIW89" s="21"/>
      <c r="IJA89" s="12"/>
      <c r="IJB89" s="13"/>
      <c r="IJC89" s="14"/>
      <c r="IJD89" s="15"/>
      <c r="IJE89" s="16"/>
      <c r="IJF89" s="17"/>
      <c r="IJG89" s="18"/>
      <c r="IJH89" s="18"/>
      <c r="IJI89" s="19"/>
      <c r="IJJ89" s="19"/>
      <c r="IJK89" s="20"/>
      <c r="IJL89" s="20"/>
      <c r="IJM89" s="20"/>
      <c r="IJN89" s="21"/>
      <c r="IJR89" s="12"/>
      <c r="IJS89" s="13"/>
      <c r="IJT89" s="14"/>
      <c r="IJU89" s="15"/>
      <c r="IJV89" s="16"/>
      <c r="IJW89" s="17"/>
      <c r="IJX89" s="18"/>
      <c r="IJY89" s="18"/>
      <c r="IJZ89" s="19"/>
      <c r="IKA89" s="19"/>
      <c r="IKB89" s="20"/>
      <c r="IKC89" s="20"/>
      <c r="IKD89" s="20"/>
      <c r="IKE89" s="21"/>
      <c r="IKI89" s="12"/>
      <c r="IKJ89" s="13"/>
      <c r="IKK89" s="14"/>
      <c r="IKL89" s="15"/>
      <c r="IKM89" s="16"/>
      <c r="IKN89" s="17"/>
      <c r="IKO89" s="18"/>
      <c r="IKP89" s="18"/>
      <c r="IKQ89" s="19"/>
      <c r="IKR89" s="19"/>
      <c r="IKS89" s="20"/>
      <c r="IKT89" s="20"/>
      <c r="IKU89" s="20"/>
      <c r="IKV89" s="21"/>
      <c r="IKZ89" s="12"/>
      <c r="ILA89" s="13"/>
      <c r="ILB89" s="14"/>
      <c r="ILC89" s="15"/>
      <c r="ILD89" s="16"/>
      <c r="ILE89" s="17"/>
      <c r="ILF89" s="18"/>
      <c r="ILG89" s="18"/>
      <c r="ILH89" s="19"/>
      <c r="ILI89" s="19"/>
      <c r="ILJ89" s="20"/>
      <c r="ILK89" s="20"/>
      <c r="ILL89" s="20"/>
      <c r="ILM89" s="21"/>
      <c r="ILQ89" s="12"/>
      <c r="ILR89" s="13"/>
      <c r="ILS89" s="14"/>
      <c r="ILT89" s="15"/>
      <c r="ILU89" s="16"/>
      <c r="ILV89" s="17"/>
      <c r="ILW89" s="18"/>
      <c r="ILX89" s="18"/>
      <c r="ILY89" s="19"/>
      <c r="ILZ89" s="19"/>
      <c r="IMA89" s="20"/>
      <c r="IMB89" s="20"/>
      <c r="IMC89" s="20"/>
      <c r="IMD89" s="21"/>
      <c r="IMH89" s="12"/>
      <c r="IMI89" s="13"/>
      <c r="IMJ89" s="14"/>
      <c r="IMK89" s="15"/>
      <c r="IML89" s="16"/>
      <c r="IMM89" s="17"/>
      <c r="IMN89" s="18"/>
      <c r="IMO89" s="18"/>
      <c r="IMP89" s="19"/>
      <c r="IMQ89" s="19"/>
      <c r="IMR89" s="20"/>
      <c r="IMS89" s="20"/>
      <c r="IMT89" s="20"/>
      <c r="IMU89" s="21"/>
      <c r="IMY89" s="12"/>
      <c r="IMZ89" s="13"/>
      <c r="INA89" s="14"/>
      <c r="INB89" s="15"/>
      <c r="INC89" s="16"/>
      <c r="IND89" s="17"/>
      <c r="INE89" s="18"/>
      <c r="INF89" s="18"/>
      <c r="ING89" s="19"/>
      <c r="INH89" s="19"/>
      <c r="INI89" s="20"/>
      <c r="INJ89" s="20"/>
      <c r="INK89" s="20"/>
      <c r="INL89" s="21"/>
      <c r="INP89" s="12"/>
      <c r="INQ89" s="13"/>
      <c r="INR89" s="14"/>
      <c r="INS89" s="15"/>
      <c r="INT89" s="16"/>
      <c r="INU89" s="17"/>
      <c r="INV89" s="18"/>
      <c r="INW89" s="18"/>
      <c r="INX89" s="19"/>
      <c r="INY89" s="19"/>
      <c r="INZ89" s="20"/>
      <c r="IOA89" s="20"/>
      <c r="IOB89" s="20"/>
      <c r="IOC89" s="21"/>
      <c r="IOG89" s="12"/>
      <c r="IOH89" s="13"/>
      <c r="IOI89" s="14"/>
      <c r="IOJ89" s="15"/>
      <c r="IOK89" s="16"/>
      <c r="IOL89" s="17"/>
      <c r="IOM89" s="18"/>
      <c r="ION89" s="18"/>
      <c r="IOO89" s="19"/>
      <c r="IOP89" s="19"/>
      <c r="IOQ89" s="20"/>
      <c r="IOR89" s="20"/>
      <c r="IOS89" s="20"/>
      <c r="IOT89" s="21"/>
      <c r="IOX89" s="12"/>
      <c r="IOY89" s="13"/>
      <c r="IOZ89" s="14"/>
      <c r="IPA89" s="15"/>
      <c r="IPB89" s="16"/>
      <c r="IPC89" s="17"/>
      <c r="IPD89" s="18"/>
      <c r="IPE89" s="18"/>
      <c r="IPF89" s="19"/>
      <c r="IPG89" s="19"/>
      <c r="IPH89" s="20"/>
      <c r="IPI89" s="20"/>
      <c r="IPJ89" s="20"/>
      <c r="IPK89" s="21"/>
      <c r="IPO89" s="12"/>
      <c r="IPP89" s="13"/>
      <c r="IPQ89" s="14"/>
      <c r="IPR89" s="15"/>
      <c r="IPS89" s="16"/>
      <c r="IPT89" s="17"/>
      <c r="IPU89" s="18"/>
      <c r="IPV89" s="18"/>
      <c r="IPW89" s="19"/>
      <c r="IPX89" s="19"/>
      <c r="IPY89" s="20"/>
      <c r="IPZ89" s="20"/>
      <c r="IQA89" s="20"/>
      <c r="IQB89" s="21"/>
      <c r="IQF89" s="12"/>
      <c r="IQG89" s="13"/>
      <c r="IQH89" s="14"/>
      <c r="IQI89" s="15"/>
      <c r="IQJ89" s="16"/>
      <c r="IQK89" s="17"/>
      <c r="IQL89" s="18"/>
      <c r="IQM89" s="18"/>
      <c r="IQN89" s="19"/>
      <c r="IQO89" s="19"/>
      <c r="IQP89" s="20"/>
      <c r="IQQ89" s="20"/>
      <c r="IQR89" s="20"/>
      <c r="IQS89" s="21"/>
      <c r="IQW89" s="12"/>
      <c r="IQX89" s="13"/>
      <c r="IQY89" s="14"/>
      <c r="IQZ89" s="15"/>
      <c r="IRA89" s="16"/>
      <c r="IRB89" s="17"/>
      <c r="IRC89" s="18"/>
      <c r="IRD89" s="18"/>
      <c r="IRE89" s="19"/>
      <c r="IRF89" s="19"/>
      <c r="IRG89" s="20"/>
      <c r="IRH89" s="20"/>
      <c r="IRI89" s="20"/>
      <c r="IRJ89" s="21"/>
      <c r="IRN89" s="12"/>
      <c r="IRO89" s="13"/>
      <c r="IRP89" s="14"/>
      <c r="IRQ89" s="15"/>
      <c r="IRR89" s="16"/>
      <c r="IRS89" s="17"/>
      <c r="IRT89" s="18"/>
      <c r="IRU89" s="18"/>
      <c r="IRV89" s="19"/>
      <c r="IRW89" s="19"/>
      <c r="IRX89" s="20"/>
      <c r="IRY89" s="20"/>
      <c r="IRZ89" s="20"/>
      <c r="ISA89" s="21"/>
      <c r="ISE89" s="12"/>
      <c r="ISF89" s="13"/>
      <c r="ISG89" s="14"/>
      <c r="ISH89" s="15"/>
      <c r="ISI89" s="16"/>
      <c r="ISJ89" s="17"/>
      <c r="ISK89" s="18"/>
      <c r="ISL89" s="18"/>
      <c r="ISM89" s="19"/>
      <c r="ISN89" s="19"/>
      <c r="ISO89" s="20"/>
      <c r="ISP89" s="20"/>
      <c r="ISQ89" s="20"/>
      <c r="ISR89" s="21"/>
      <c r="ISV89" s="12"/>
      <c r="ISW89" s="13"/>
      <c r="ISX89" s="14"/>
      <c r="ISY89" s="15"/>
      <c r="ISZ89" s="16"/>
      <c r="ITA89" s="17"/>
      <c r="ITB89" s="18"/>
      <c r="ITC89" s="18"/>
      <c r="ITD89" s="19"/>
      <c r="ITE89" s="19"/>
      <c r="ITF89" s="20"/>
      <c r="ITG89" s="20"/>
      <c r="ITH89" s="20"/>
      <c r="ITI89" s="21"/>
      <c r="ITM89" s="12"/>
      <c r="ITN89" s="13"/>
      <c r="ITO89" s="14"/>
      <c r="ITP89" s="15"/>
      <c r="ITQ89" s="16"/>
      <c r="ITR89" s="17"/>
      <c r="ITS89" s="18"/>
      <c r="ITT89" s="18"/>
      <c r="ITU89" s="19"/>
      <c r="ITV89" s="19"/>
      <c r="ITW89" s="20"/>
      <c r="ITX89" s="20"/>
      <c r="ITY89" s="20"/>
      <c r="ITZ89" s="21"/>
      <c r="IUD89" s="12"/>
      <c r="IUE89" s="13"/>
      <c r="IUF89" s="14"/>
      <c r="IUG89" s="15"/>
      <c r="IUH89" s="16"/>
      <c r="IUI89" s="17"/>
      <c r="IUJ89" s="18"/>
      <c r="IUK89" s="18"/>
      <c r="IUL89" s="19"/>
      <c r="IUM89" s="19"/>
      <c r="IUN89" s="20"/>
      <c r="IUO89" s="20"/>
      <c r="IUP89" s="20"/>
      <c r="IUQ89" s="21"/>
      <c r="IUU89" s="12"/>
      <c r="IUV89" s="13"/>
      <c r="IUW89" s="14"/>
      <c r="IUX89" s="15"/>
      <c r="IUY89" s="16"/>
      <c r="IUZ89" s="17"/>
      <c r="IVA89" s="18"/>
      <c r="IVB89" s="18"/>
      <c r="IVC89" s="19"/>
      <c r="IVD89" s="19"/>
      <c r="IVE89" s="20"/>
      <c r="IVF89" s="20"/>
      <c r="IVG89" s="20"/>
      <c r="IVH89" s="21"/>
      <c r="IVL89" s="12"/>
      <c r="IVM89" s="13"/>
      <c r="IVN89" s="14"/>
      <c r="IVO89" s="15"/>
      <c r="IVP89" s="16"/>
      <c r="IVQ89" s="17"/>
      <c r="IVR89" s="18"/>
      <c r="IVS89" s="18"/>
      <c r="IVT89" s="19"/>
      <c r="IVU89" s="19"/>
      <c r="IVV89" s="20"/>
      <c r="IVW89" s="20"/>
      <c r="IVX89" s="20"/>
      <c r="IVY89" s="21"/>
      <c r="IWC89" s="12"/>
      <c r="IWD89" s="13"/>
      <c r="IWE89" s="14"/>
      <c r="IWF89" s="15"/>
      <c r="IWG89" s="16"/>
      <c r="IWH89" s="17"/>
      <c r="IWI89" s="18"/>
      <c r="IWJ89" s="18"/>
      <c r="IWK89" s="19"/>
      <c r="IWL89" s="19"/>
      <c r="IWM89" s="20"/>
      <c r="IWN89" s="20"/>
      <c r="IWO89" s="20"/>
      <c r="IWP89" s="21"/>
      <c r="IWT89" s="12"/>
      <c r="IWU89" s="13"/>
      <c r="IWV89" s="14"/>
      <c r="IWW89" s="15"/>
      <c r="IWX89" s="16"/>
      <c r="IWY89" s="17"/>
      <c r="IWZ89" s="18"/>
      <c r="IXA89" s="18"/>
      <c r="IXB89" s="19"/>
      <c r="IXC89" s="19"/>
      <c r="IXD89" s="20"/>
      <c r="IXE89" s="20"/>
      <c r="IXF89" s="20"/>
      <c r="IXG89" s="21"/>
      <c r="IXK89" s="12"/>
      <c r="IXL89" s="13"/>
      <c r="IXM89" s="14"/>
      <c r="IXN89" s="15"/>
      <c r="IXO89" s="16"/>
      <c r="IXP89" s="17"/>
      <c r="IXQ89" s="18"/>
      <c r="IXR89" s="18"/>
      <c r="IXS89" s="19"/>
      <c r="IXT89" s="19"/>
      <c r="IXU89" s="20"/>
      <c r="IXV89" s="20"/>
      <c r="IXW89" s="20"/>
      <c r="IXX89" s="21"/>
      <c r="IYB89" s="12"/>
      <c r="IYC89" s="13"/>
      <c r="IYD89" s="14"/>
      <c r="IYE89" s="15"/>
      <c r="IYF89" s="16"/>
      <c r="IYG89" s="17"/>
      <c r="IYH89" s="18"/>
      <c r="IYI89" s="18"/>
      <c r="IYJ89" s="19"/>
      <c r="IYK89" s="19"/>
      <c r="IYL89" s="20"/>
      <c r="IYM89" s="20"/>
      <c r="IYN89" s="20"/>
      <c r="IYO89" s="21"/>
      <c r="IYS89" s="12"/>
      <c r="IYT89" s="13"/>
      <c r="IYU89" s="14"/>
      <c r="IYV89" s="15"/>
      <c r="IYW89" s="16"/>
      <c r="IYX89" s="17"/>
      <c r="IYY89" s="18"/>
      <c r="IYZ89" s="18"/>
      <c r="IZA89" s="19"/>
      <c r="IZB89" s="19"/>
      <c r="IZC89" s="20"/>
      <c r="IZD89" s="20"/>
      <c r="IZE89" s="20"/>
      <c r="IZF89" s="21"/>
      <c r="IZJ89" s="12"/>
      <c r="IZK89" s="13"/>
      <c r="IZL89" s="14"/>
      <c r="IZM89" s="15"/>
      <c r="IZN89" s="16"/>
      <c r="IZO89" s="17"/>
      <c r="IZP89" s="18"/>
      <c r="IZQ89" s="18"/>
      <c r="IZR89" s="19"/>
      <c r="IZS89" s="19"/>
      <c r="IZT89" s="20"/>
      <c r="IZU89" s="20"/>
      <c r="IZV89" s="20"/>
      <c r="IZW89" s="21"/>
      <c r="JAA89" s="12"/>
      <c r="JAB89" s="13"/>
      <c r="JAC89" s="14"/>
      <c r="JAD89" s="15"/>
      <c r="JAE89" s="16"/>
      <c r="JAF89" s="17"/>
      <c r="JAG89" s="18"/>
      <c r="JAH89" s="18"/>
      <c r="JAI89" s="19"/>
      <c r="JAJ89" s="19"/>
      <c r="JAK89" s="20"/>
      <c r="JAL89" s="20"/>
      <c r="JAM89" s="20"/>
      <c r="JAN89" s="21"/>
      <c r="JAR89" s="12"/>
      <c r="JAS89" s="13"/>
      <c r="JAT89" s="14"/>
      <c r="JAU89" s="15"/>
      <c r="JAV89" s="16"/>
      <c r="JAW89" s="17"/>
      <c r="JAX89" s="18"/>
      <c r="JAY89" s="18"/>
      <c r="JAZ89" s="19"/>
      <c r="JBA89" s="19"/>
      <c r="JBB89" s="20"/>
      <c r="JBC89" s="20"/>
      <c r="JBD89" s="20"/>
      <c r="JBE89" s="21"/>
      <c r="JBI89" s="12"/>
      <c r="JBJ89" s="13"/>
      <c r="JBK89" s="14"/>
      <c r="JBL89" s="15"/>
      <c r="JBM89" s="16"/>
      <c r="JBN89" s="17"/>
      <c r="JBO89" s="18"/>
      <c r="JBP89" s="18"/>
      <c r="JBQ89" s="19"/>
      <c r="JBR89" s="19"/>
      <c r="JBS89" s="20"/>
      <c r="JBT89" s="20"/>
      <c r="JBU89" s="20"/>
      <c r="JBV89" s="21"/>
      <c r="JBZ89" s="12"/>
      <c r="JCA89" s="13"/>
      <c r="JCB89" s="14"/>
      <c r="JCC89" s="15"/>
      <c r="JCD89" s="16"/>
      <c r="JCE89" s="17"/>
      <c r="JCF89" s="18"/>
      <c r="JCG89" s="18"/>
      <c r="JCH89" s="19"/>
      <c r="JCI89" s="19"/>
      <c r="JCJ89" s="20"/>
      <c r="JCK89" s="20"/>
      <c r="JCL89" s="20"/>
      <c r="JCM89" s="21"/>
      <c r="JCQ89" s="12"/>
      <c r="JCR89" s="13"/>
      <c r="JCS89" s="14"/>
      <c r="JCT89" s="15"/>
      <c r="JCU89" s="16"/>
      <c r="JCV89" s="17"/>
      <c r="JCW89" s="18"/>
      <c r="JCX89" s="18"/>
      <c r="JCY89" s="19"/>
      <c r="JCZ89" s="19"/>
      <c r="JDA89" s="20"/>
      <c r="JDB89" s="20"/>
      <c r="JDC89" s="20"/>
      <c r="JDD89" s="21"/>
      <c r="JDH89" s="12"/>
      <c r="JDI89" s="13"/>
      <c r="JDJ89" s="14"/>
      <c r="JDK89" s="15"/>
      <c r="JDL89" s="16"/>
      <c r="JDM89" s="17"/>
      <c r="JDN89" s="18"/>
      <c r="JDO89" s="18"/>
      <c r="JDP89" s="19"/>
      <c r="JDQ89" s="19"/>
      <c r="JDR89" s="20"/>
      <c r="JDS89" s="20"/>
      <c r="JDT89" s="20"/>
      <c r="JDU89" s="21"/>
      <c r="JDY89" s="12"/>
      <c r="JDZ89" s="13"/>
      <c r="JEA89" s="14"/>
      <c r="JEB89" s="15"/>
      <c r="JEC89" s="16"/>
      <c r="JED89" s="17"/>
      <c r="JEE89" s="18"/>
      <c r="JEF89" s="18"/>
      <c r="JEG89" s="19"/>
      <c r="JEH89" s="19"/>
      <c r="JEI89" s="20"/>
      <c r="JEJ89" s="20"/>
      <c r="JEK89" s="20"/>
      <c r="JEL89" s="21"/>
      <c r="JEP89" s="12"/>
      <c r="JEQ89" s="13"/>
      <c r="JER89" s="14"/>
      <c r="JES89" s="15"/>
      <c r="JET89" s="16"/>
      <c r="JEU89" s="17"/>
      <c r="JEV89" s="18"/>
      <c r="JEW89" s="18"/>
      <c r="JEX89" s="19"/>
      <c r="JEY89" s="19"/>
      <c r="JEZ89" s="20"/>
      <c r="JFA89" s="20"/>
      <c r="JFB89" s="20"/>
      <c r="JFC89" s="21"/>
      <c r="JFG89" s="12"/>
      <c r="JFH89" s="13"/>
      <c r="JFI89" s="14"/>
      <c r="JFJ89" s="15"/>
      <c r="JFK89" s="16"/>
      <c r="JFL89" s="17"/>
      <c r="JFM89" s="18"/>
      <c r="JFN89" s="18"/>
      <c r="JFO89" s="19"/>
      <c r="JFP89" s="19"/>
      <c r="JFQ89" s="20"/>
      <c r="JFR89" s="20"/>
      <c r="JFS89" s="20"/>
      <c r="JFT89" s="21"/>
      <c r="JFX89" s="12"/>
      <c r="JFY89" s="13"/>
      <c r="JFZ89" s="14"/>
      <c r="JGA89" s="15"/>
      <c r="JGB89" s="16"/>
      <c r="JGC89" s="17"/>
      <c r="JGD89" s="18"/>
      <c r="JGE89" s="18"/>
      <c r="JGF89" s="19"/>
      <c r="JGG89" s="19"/>
      <c r="JGH89" s="20"/>
      <c r="JGI89" s="20"/>
      <c r="JGJ89" s="20"/>
      <c r="JGK89" s="21"/>
      <c r="JGO89" s="12"/>
      <c r="JGP89" s="13"/>
      <c r="JGQ89" s="14"/>
      <c r="JGR89" s="15"/>
      <c r="JGS89" s="16"/>
      <c r="JGT89" s="17"/>
      <c r="JGU89" s="18"/>
      <c r="JGV89" s="18"/>
      <c r="JGW89" s="19"/>
      <c r="JGX89" s="19"/>
      <c r="JGY89" s="20"/>
      <c r="JGZ89" s="20"/>
      <c r="JHA89" s="20"/>
      <c r="JHB89" s="21"/>
      <c r="JHF89" s="12"/>
      <c r="JHG89" s="13"/>
      <c r="JHH89" s="14"/>
      <c r="JHI89" s="15"/>
      <c r="JHJ89" s="16"/>
      <c r="JHK89" s="17"/>
      <c r="JHL89" s="18"/>
      <c r="JHM89" s="18"/>
      <c r="JHN89" s="19"/>
      <c r="JHO89" s="19"/>
      <c r="JHP89" s="20"/>
      <c r="JHQ89" s="20"/>
      <c r="JHR89" s="20"/>
      <c r="JHS89" s="21"/>
      <c r="JHW89" s="12"/>
      <c r="JHX89" s="13"/>
      <c r="JHY89" s="14"/>
      <c r="JHZ89" s="15"/>
      <c r="JIA89" s="16"/>
      <c r="JIB89" s="17"/>
      <c r="JIC89" s="18"/>
      <c r="JID89" s="18"/>
      <c r="JIE89" s="19"/>
      <c r="JIF89" s="19"/>
      <c r="JIG89" s="20"/>
      <c r="JIH89" s="20"/>
      <c r="JII89" s="20"/>
      <c r="JIJ89" s="21"/>
      <c r="JIN89" s="12"/>
      <c r="JIO89" s="13"/>
      <c r="JIP89" s="14"/>
      <c r="JIQ89" s="15"/>
      <c r="JIR89" s="16"/>
      <c r="JIS89" s="17"/>
      <c r="JIT89" s="18"/>
      <c r="JIU89" s="18"/>
      <c r="JIV89" s="19"/>
      <c r="JIW89" s="19"/>
      <c r="JIX89" s="20"/>
      <c r="JIY89" s="20"/>
      <c r="JIZ89" s="20"/>
      <c r="JJA89" s="21"/>
      <c r="JJE89" s="12"/>
      <c r="JJF89" s="13"/>
      <c r="JJG89" s="14"/>
      <c r="JJH89" s="15"/>
      <c r="JJI89" s="16"/>
      <c r="JJJ89" s="17"/>
      <c r="JJK89" s="18"/>
      <c r="JJL89" s="18"/>
      <c r="JJM89" s="19"/>
      <c r="JJN89" s="19"/>
      <c r="JJO89" s="20"/>
      <c r="JJP89" s="20"/>
      <c r="JJQ89" s="20"/>
      <c r="JJR89" s="21"/>
      <c r="JJV89" s="12"/>
      <c r="JJW89" s="13"/>
      <c r="JJX89" s="14"/>
      <c r="JJY89" s="15"/>
      <c r="JJZ89" s="16"/>
      <c r="JKA89" s="17"/>
      <c r="JKB89" s="18"/>
      <c r="JKC89" s="18"/>
      <c r="JKD89" s="19"/>
      <c r="JKE89" s="19"/>
      <c r="JKF89" s="20"/>
      <c r="JKG89" s="20"/>
      <c r="JKH89" s="20"/>
      <c r="JKI89" s="21"/>
      <c r="JKM89" s="12"/>
      <c r="JKN89" s="13"/>
      <c r="JKO89" s="14"/>
      <c r="JKP89" s="15"/>
      <c r="JKQ89" s="16"/>
      <c r="JKR89" s="17"/>
      <c r="JKS89" s="18"/>
      <c r="JKT89" s="18"/>
      <c r="JKU89" s="19"/>
      <c r="JKV89" s="19"/>
      <c r="JKW89" s="20"/>
      <c r="JKX89" s="20"/>
      <c r="JKY89" s="20"/>
      <c r="JKZ89" s="21"/>
      <c r="JLD89" s="12"/>
      <c r="JLE89" s="13"/>
      <c r="JLF89" s="14"/>
      <c r="JLG89" s="15"/>
      <c r="JLH89" s="16"/>
      <c r="JLI89" s="17"/>
      <c r="JLJ89" s="18"/>
      <c r="JLK89" s="18"/>
      <c r="JLL89" s="19"/>
      <c r="JLM89" s="19"/>
      <c r="JLN89" s="20"/>
      <c r="JLO89" s="20"/>
      <c r="JLP89" s="20"/>
      <c r="JLQ89" s="21"/>
      <c r="JLU89" s="12"/>
      <c r="JLV89" s="13"/>
      <c r="JLW89" s="14"/>
      <c r="JLX89" s="15"/>
      <c r="JLY89" s="16"/>
      <c r="JLZ89" s="17"/>
      <c r="JMA89" s="18"/>
      <c r="JMB89" s="18"/>
      <c r="JMC89" s="19"/>
      <c r="JMD89" s="19"/>
      <c r="JME89" s="20"/>
      <c r="JMF89" s="20"/>
      <c r="JMG89" s="20"/>
      <c r="JMH89" s="21"/>
      <c r="JML89" s="12"/>
      <c r="JMM89" s="13"/>
      <c r="JMN89" s="14"/>
      <c r="JMO89" s="15"/>
      <c r="JMP89" s="16"/>
      <c r="JMQ89" s="17"/>
      <c r="JMR89" s="18"/>
      <c r="JMS89" s="18"/>
      <c r="JMT89" s="19"/>
      <c r="JMU89" s="19"/>
      <c r="JMV89" s="20"/>
      <c r="JMW89" s="20"/>
      <c r="JMX89" s="20"/>
      <c r="JMY89" s="21"/>
      <c r="JNC89" s="12"/>
      <c r="JND89" s="13"/>
      <c r="JNE89" s="14"/>
      <c r="JNF89" s="15"/>
      <c r="JNG89" s="16"/>
      <c r="JNH89" s="17"/>
      <c r="JNI89" s="18"/>
      <c r="JNJ89" s="18"/>
      <c r="JNK89" s="19"/>
      <c r="JNL89" s="19"/>
      <c r="JNM89" s="20"/>
      <c r="JNN89" s="20"/>
      <c r="JNO89" s="20"/>
      <c r="JNP89" s="21"/>
      <c r="JNT89" s="12"/>
      <c r="JNU89" s="13"/>
      <c r="JNV89" s="14"/>
      <c r="JNW89" s="15"/>
      <c r="JNX89" s="16"/>
      <c r="JNY89" s="17"/>
      <c r="JNZ89" s="18"/>
      <c r="JOA89" s="18"/>
      <c r="JOB89" s="19"/>
      <c r="JOC89" s="19"/>
      <c r="JOD89" s="20"/>
      <c r="JOE89" s="20"/>
      <c r="JOF89" s="20"/>
      <c r="JOG89" s="21"/>
      <c r="JOK89" s="12"/>
      <c r="JOL89" s="13"/>
      <c r="JOM89" s="14"/>
      <c r="JON89" s="15"/>
      <c r="JOO89" s="16"/>
      <c r="JOP89" s="17"/>
      <c r="JOQ89" s="18"/>
      <c r="JOR89" s="18"/>
      <c r="JOS89" s="19"/>
      <c r="JOT89" s="19"/>
      <c r="JOU89" s="20"/>
      <c r="JOV89" s="20"/>
      <c r="JOW89" s="20"/>
      <c r="JOX89" s="21"/>
      <c r="JPB89" s="12"/>
      <c r="JPC89" s="13"/>
      <c r="JPD89" s="14"/>
      <c r="JPE89" s="15"/>
      <c r="JPF89" s="16"/>
      <c r="JPG89" s="17"/>
      <c r="JPH89" s="18"/>
      <c r="JPI89" s="18"/>
      <c r="JPJ89" s="19"/>
      <c r="JPK89" s="19"/>
      <c r="JPL89" s="20"/>
      <c r="JPM89" s="20"/>
      <c r="JPN89" s="20"/>
      <c r="JPO89" s="21"/>
      <c r="JPS89" s="12"/>
      <c r="JPT89" s="13"/>
      <c r="JPU89" s="14"/>
      <c r="JPV89" s="15"/>
      <c r="JPW89" s="16"/>
      <c r="JPX89" s="17"/>
      <c r="JPY89" s="18"/>
      <c r="JPZ89" s="18"/>
      <c r="JQA89" s="19"/>
      <c r="JQB89" s="19"/>
      <c r="JQC89" s="20"/>
      <c r="JQD89" s="20"/>
      <c r="JQE89" s="20"/>
      <c r="JQF89" s="21"/>
      <c r="JQJ89" s="12"/>
      <c r="JQK89" s="13"/>
      <c r="JQL89" s="14"/>
      <c r="JQM89" s="15"/>
      <c r="JQN89" s="16"/>
      <c r="JQO89" s="17"/>
      <c r="JQP89" s="18"/>
      <c r="JQQ89" s="18"/>
      <c r="JQR89" s="19"/>
      <c r="JQS89" s="19"/>
      <c r="JQT89" s="20"/>
      <c r="JQU89" s="20"/>
      <c r="JQV89" s="20"/>
      <c r="JQW89" s="21"/>
      <c r="JRA89" s="12"/>
      <c r="JRB89" s="13"/>
      <c r="JRC89" s="14"/>
      <c r="JRD89" s="15"/>
      <c r="JRE89" s="16"/>
      <c r="JRF89" s="17"/>
      <c r="JRG89" s="18"/>
      <c r="JRH89" s="18"/>
      <c r="JRI89" s="19"/>
      <c r="JRJ89" s="19"/>
      <c r="JRK89" s="20"/>
      <c r="JRL89" s="20"/>
      <c r="JRM89" s="20"/>
      <c r="JRN89" s="21"/>
      <c r="JRR89" s="12"/>
      <c r="JRS89" s="13"/>
      <c r="JRT89" s="14"/>
      <c r="JRU89" s="15"/>
      <c r="JRV89" s="16"/>
      <c r="JRW89" s="17"/>
      <c r="JRX89" s="18"/>
      <c r="JRY89" s="18"/>
      <c r="JRZ89" s="19"/>
      <c r="JSA89" s="19"/>
      <c r="JSB89" s="20"/>
      <c r="JSC89" s="20"/>
      <c r="JSD89" s="20"/>
      <c r="JSE89" s="21"/>
      <c r="JSI89" s="12"/>
      <c r="JSJ89" s="13"/>
      <c r="JSK89" s="14"/>
      <c r="JSL89" s="15"/>
      <c r="JSM89" s="16"/>
      <c r="JSN89" s="17"/>
      <c r="JSO89" s="18"/>
      <c r="JSP89" s="18"/>
      <c r="JSQ89" s="19"/>
      <c r="JSR89" s="19"/>
      <c r="JSS89" s="20"/>
      <c r="JST89" s="20"/>
      <c r="JSU89" s="20"/>
      <c r="JSV89" s="21"/>
      <c r="JSZ89" s="12"/>
      <c r="JTA89" s="13"/>
      <c r="JTB89" s="14"/>
      <c r="JTC89" s="15"/>
      <c r="JTD89" s="16"/>
      <c r="JTE89" s="17"/>
      <c r="JTF89" s="18"/>
      <c r="JTG89" s="18"/>
      <c r="JTH89" s="19"/>
      <c r="JTI89" s="19"/>
      <c r="JTJ89" s="20"/>
      <c r="JTK89" s="20"/>
      <c r="JTL89" s="20"/>
      <c r="JTM89" s="21"/>
      <c r="JTQ89" s="12"/>
      <c r="JTR89" s="13"/>
      <c r="JTS89" s="14"/>
      <c r="JTT89" s="15"/>
      <c r="JTU89" s="16"/>
      <c r="JTV89" s="17"/>
      <c r="JTW89" s="18"/>
      <c r="JTX89" s="18"/>
      <c r="JTY89" s="19"/>
      <c r="JTZ89" s="19"/>
      <c r="JUA89" s="20"/>
      <c r="JUB89" s="20"/>
      <c r="JUC89" s="20"/>
      <c r="JUD89" s="21"/>
      <c r="JUH89" s="12"/>
      <c r="JUI89" s="13"/>
      <c r="JUJ89" s="14"/>
      <c r="JUK89" s="15"/>
      <c r="JUL89" s="16"/>
      <c r="JUM89" s="17"/>
      <c r="JUN89" s="18"/>
      <c r="JUO89" s="18"/>
      <c r="JUP89" s="19"/>
      <c r="JUQ89" s="19"/>
      <c r="JUR89" s="20"/>
      <c r="JUS89" s="20"/>
      <c r="JUT89" s="20"/>
      <c r="JUU89" s="21"/>
      <c r="JUY89" s="12"/>
      <c r="JUZ89" s="13"/>
      <c r="JVA89" s="14"/>
      <c r="JVB89" s="15"/>
      <c r="JVC89" s="16"/>
      <c r="JVD89" s="17"/>
      <c r="JVE89" s="18"/>
      <c r="JVF89" s="18"/>
      <c r="JVG89" s="19"/>
      <c r="JVH89" s="19"/>
      <c r="JVI89" s="20"/>
      <c r="JVJ89" s="20"/>
      <c r="JVK89" s="20"/>
      <c r="JVL89" s="21"/>
      <c r="JVP89" s="12"/>
      <c r="JVQ89" s="13"/>
      <c r="JVR89" s="14"/>
      <c r="JVS89" s="15"/>
      <c r="JVT89" s="16"/>
      <c r="JVU89" s="17"/>
      <c r="JVV89" s="18"/>
      <c r="JVW89" s="18"/>
      <c r="JVX89" s="19"/>
      <c r="JVY89" s="19"/>
      <c r="JVZ89" s="20"/>
      <c r="JWA89" s="20"/>
      <c r="JWB89" s="20"/>
      <c r="JWC89" s="21"/>
      <c r="JWG89" s="12"/>
      <c r="JWH89" s="13"/>
      <c r="JWI89" s="14"/>
      <c r="JWJ89" s="15"/>
      <c r="JWK89" s="16"/>
      <c r="JWL89" s="17"/>
      <c r="JWM89" s="18"/>
      <c r="JWN89" s="18"/>
      <c r="JWO89" s="19"/>
      <c r="JWP89" s="19"/>
      <c r="JWQ89" s="20"/>
      <c r="JWR89" s="20"/>
      <c r="JWS89" s="20"/>
      <c r="JWT89" s="21"/>
      <c r="JWX89" s="12"/>
      <c r="JWY89" s="13"/>
      <c r="JWZ89" s="14"/>
      <c r="JXA89" s="15"/>
      <c r="JXB89" s="16"/>
      <c r="JXC89" s="17"/>
      <c r="JXD89" s="18"/>
      <c r="JXE89" s="18"/>
      <c r="JXF89" s="19"/>
      <c r="JXG89" s="19"/>
      <c r="JXH89" s="20"/>
      <c r="JXI89" s="20"/>
      <c r="JXJ89" s="20"/>
      <c r="JXK89" s="21"/>
      <c r="JXO89" s="12"/>
      <c r="JXP89" s="13"/>
      <c r="JXQ89" s="14"/>
      <c r="JXR89" s="15"/>
      <c r="JXS89" s="16"/>
      <c r="JXT89" s="17"/>
      <c r="JXU89" s="18"/>
      <c r="JXV89" s="18"/>
      <c r="JXW89" s="19"/>
      <c r="JXX89" s="19"/>
      <c r="JXY89" s="20"/>
      <c r="JXZ89" s="20"/>
      <c r="JYA89" s="20"/>
      <c r="JYB89" s="21"/>
      <c r="JYF89" s="12"/>
      <c r="JYG89" s="13"/>
      <c r="JYH89" s="14"/>
      <c r="JYI89" s="15"/>
      <c r="JYJ89" s="16"/>
      <c r="JYK89" s="17"/>
      <c r="JYL89" s="18"/>
      <c r="JYM89" s="18"/>
      <c r="JYN89" s="19"/>
      <c r="JYO89" s="19"/>
      <c r="JYP89" s="20"/>
      <c r="JYQ89" s="20"/>
      <c r="JYR89" s="20"/>
      <c r="JYS89" s="21"/>
      <c r="JYW89" s="12"/>
      <c r="JYX89" s="13"/>
      <c r="JYY89" s="14"/>
      <c r="JYZ89" s="15"/>
      <c r="JZA89" s="16"/>
      <c r="JZB89" s="17"/>
      <c r="JZC89" s="18"/>
      <c r="JZD89" s="18"/>
      <c r="JZE89" s="19"/>
      <c r="JZF89" s="19"/>
      <c r="JZG89" s="20"/>
      <c r="JZH89" s="20"/>
      <c r="JZI89" s="20"/>
      <c r="JZJ89" s="21"/>
      <c r="JZN89" s="12"/>
      <c r="JZO89" s="13"/>
      <c r="JZP89" s="14"/>
      <c r="JZQ89" s="15"/>
      <c r="JZR89" s="16"/>
      <c r="JZS89" s="17"/>
      <c r="JZT89" s="18"/>
      <c r="JZU89" s="18"/>
      <c r="JZV89" s="19"/>
      <c r="JZW89" s="19"/>
      <c r="JZX89" s="20"/>
      <c r="JZY89" s="20"/>
      <c r="JZZ89" s="20"/>
      <c r="KAA89" s="21"/>
      <c r="KAE89" s="12"/>
      <c r="KAF89" s="13"/>
      <c r="KAG89" s="14"/>
      <c r="KAH89" s="15"/>
      <c r="KAI89" s="16"/>
      <c r="KAJ89" s="17"/>
      <c r="KAK89" s="18"/>
      <c r="KAL89" s="18"/>
      <c r="KAM89" s="19"/>
      <c r="KAN89" s="19"/>
      <c r="KAO89" s="20"/>
      <c r="KAP89" s="20"/>
      <c r="KAQ89" s="20"/>
      <c r="KAR89" s="21"/>
      <c r="KAV89" s="12"/>
      <c r="KAW89" s="13"/>
      <c r="KAX89" s="14"/>
      <c r="KAY89" s="15"/>
      <c r="KAZ89" s="16"/>
      <c r="KBA89" s="17"/>
      <c r="KBB89" s="18"/>
      <c r="KBC89" s="18"/>
      <c r="KBD89" s="19"/>
      <c r="KBE89" s="19"/>
      <c r="KBF89" s="20"/>
      <c r="KBG89" s="20"/>
      <c r="KBH89" s="20"/>
      <c r="KBI89" s="21"/>
      <c r="KBM89" s="12"/>
      <c r="KBN89" s="13"/>
      <c r="KBO89" s="14"/>
      <c r="KBP89" s="15"/>
      <c r="KBQ89" s="16"/>
      <c r="KBR89" s="17"/>
      <c r="KBS89" s="18"/>
      <c r="KBT89" s="18"/>
      <c r="KBU89" s="19"/>
      <c r="KBV89" s="19"/>
      <c r="KBW89" s="20"/>
      <c r="KBX89" s="20"/>
      <c r="KBY89" s="20"/>
      <c r="KBZ89" s="21"/>
      <c r="KCD89" s="12"/>
      <c r="KCE89" s="13"/>
      <c r="KCF89" s="14"/>
      <c r="KCG89" s="15"/>
      <c r="KCH89" s="16"/>
      <c r="KCI89" s="17"/>
      <c r="KCJ89" s="18"/>
      <c r="KCK89" s="18"/>
      <c r="KCL89" s="19"/>
      <c r="KCM89" s="19"/>
      <c r="KCN89" s="20"/>
      <c r="KCO89" s="20"/>
      <c r="KCP89" s="20"/>
      <c r="KCQ89" s="21"/>
      <c r="KCU89" s="12"/>
      <c r="KCV89" s="13"/>
      <c r="KCW89" s="14"/>
      <c r="KCX89" s="15"/>
      <c r="KCY89" s="16"/>
      <c r="KCZ89" s="17"/>
      <c r="KDA89" s="18"/>
      <c r="KDB89" s="18"/>
      <c r="KDC89" s="19"/>
      <c r="KDD89" s="19"/>
      <c r="KDE89" s="20"/>
      <c r="KDF89" s="20"/>
      <c r="KDG89" s="20"/>
      <c r="KDH89" s="21"/>
      <c r="KDL89" s="12"/>
      <c r="KDM89" s="13"/>
      <c r="KDN89" s="14"/>
      <c r="KDO89" s="15"/>
      <c r="KDP89" s="16"/>
      <c r="KDQ89" s="17"/>
      <c r="KDR89" s="18"/>
      <c r="KDS89" s="18"/>
      <c r="KDT89" s="19"/>
      <c r="KDU89" s="19"/>
      <c r="KDV89" s="20"/>
      <c r="KDW89" s="20"/>
      <c r="KDX89" s="20"/>
      <c r="KDY89" s="21"/>
      <c r="KEC89" s="12"/>
      <c r="KED89" s="13"/>
      <c r="KEE89" s="14"/>
      <c r="KEF89" s="15"/>
      <c r="KEG89" s="16"/>
      <c r="KEH89" s="17"/>
      <c r="KEI89" s="18"/>
      <c r="KEJ89" s="18"/>
      <c r="KEK89" s="19"/>
      <c r="KEL89" s="19"/>
      <c r="KEM89" s="20"/>
      <c r="KEN89" s="20"/>
      <c r="KEO89" s="20"/>
      <c r="KEP89" s="21"/>
      <c r="KET89" s="12"/>
      <c r="KEU89" s="13"/>
      <c r="KEV89" s="14"/>
      <c r="KEW89" s="15"/>
      <c r="KEX89" s="16"/>
      <c r="KEY89" s="17"/>
      <c r="KEZ89" s="18"/>
      <c r="KFA89" s="18"/>
      <c r="KFB89" s="19"/>
      <c r="KFC89" s="19"/>
      <c r="KFD89" s="20"/>
      <c r="KFE89" s="20"/>
      <c r="KFF89" s="20"/>
      <c r="KFG89" s="21"/>
      <c r="KFK89" s="12"/>
      <c r="KFL89" s="13"/>
      <c r="KFM89" s="14"/>
      <c r="KFN89" s="15"/>
      <c r="KFO89" s="16"/>
      <c r="KFP89" s="17"/>
      <c r="KFQ89" s="18"/>
      <c r="KFR89" s="18"/>
      <c r="KFS89" s="19"/>
      <c r="KFT89" s="19"/>
      <c r="KFU89" s="20"/>
      <c r="KFV89" s="20"/>
      <c r="KFW89" s="20"/>
      <c r="KFX89" s="21"/>
      <c r="KGB89" s="12"/>
      <c r="KGC89" s="13"/>
      <c r="KGD89" s="14"/>
      <c r="KGE89" s="15"/>
      <c r="KGF89" s="16"/>
      <c r="KGG89" s="17"/>
      <c r="KGH89" s="18"/>
      <c r="KGI89" s="18"/>
      <c r="KGJ89" s="19"/>
      <c r="KGK89" s="19"/>
      <c r="KGL89" s="20"/>
      <c r="KGM89" s="20"/>
      <c r="KGN89" s="20"/>
      <c r="KGO89" s="21"/>
      <c r="KGS89" s="12"/>
      <c r="KGT89" s="13"/>
      <c r="KGU89" s="14"/>
      <c r="KGV89" s="15"/>
      <c r="KGW89" s="16"/>
      <c r="KGX89" s="17"/>
      <c r="KGY89" s="18"/>
      <c r="KGZ89" s="18"/>
      <c r="KHA89" s="19"/>
      <c r="KHB89" s="19"/>
      <c r="KHC89" s="20"/>
      <c r="KHD89" s="20"/>
      <c r="KHE89" s="20"/>
      <c r="KHF89" s="21"/>
      <c r="KHJ89" s="12"/>
      <c r="KHK89" s="13"/>
      <c r="KHL89" s="14"/>
      <c r="KHM89" s="15"/>
      <c r="KHN89" s="16"/>
      <c r="KHO89" s="17"/>
      <c r="KHP89" s="18"/>
      <c r="KHQ89" s="18"/>
      <c r="KHR89" s="19"/>
      <c r="KHS89" s="19"/>
      <c r="KHT89" s="20"/>
      <c r="KHU89" s="20"/>
      <c r="KHV89" s="20"/>
      <c r="KHW89" s="21"/>
      <c r="KIA89" s="12"/>
      <c r="KIB89" s="13"/>
      <c r="KIC89" s="14"/>
      <c r="KID89" s="15"/>
      <c r="KIE89" s="16"/>
      <c r="KIF89" s="17"/>
      <c r="KIG89" s="18"/>
      <c r="KIH89" s="18"/>
      <c r="KII89" s="19"/>
      <c r="KIJ89" s="19"/>
      <c r="KIK89" s="20"/>
      <c r="KIL89" s="20"/>
      <c r="KIM89" s="20"/>
      <c r="KIN89" s="21"/>
      <c r="KIR89" s="12"/>
      <c r="KIS89" s="13"/>
      <c r="KIT89" s="14"/>
      <c r="KIU89" s="15"/>
      <c r="KIV89" s="16"/>
      <c r="KIW89" s="17"/>
      <c r="KIX89" s="18"/>
      <c r="KIY89" s="18"/>
      <c r="KIZ89" s="19"/>
      <c r="KJA89" s="19"/>
      <c r="KJB89" s="20"/>
      <c r="KJC89" s="20"/>
      <c r="KJD89" s="20"/>
      <c r="KJE89" s="21"/>
      <c r="KJI89" s="12"/>
      <c r="KJJ89" s="13"/>
      <c r="KJK89" s="14"/>
      <c r="KJL89" s="15"/>
      <c r="KJM89" s="16"/>
      <c r="KJN89" s="17"/>
      <c r="KJO89" s="18"/>
      <c r="KJP89" s="18"/>
      <c r="KJQ89" s="19"/>
      <c r="KJR89" s="19"/>
      <c r="KJS89" s="20"/>
      <c r="KJT89" s="20"/>
      <c r="KJU89" s="20"/>
      <c r="KJV89" s="21"/>
      <c r="KJZ89" s="12"/>
      <c r="KKA89" s="13"/>
      <c r="KKB89" s="14"/>
      <c r="KKC89" s="15"/>
      <c r="KKD89" s="16"/>
      <c r="KKE89" s="17"/>
      <c r="KKF89" s="18"/>
      <c r="KKG89" s="18"/>
      <c r="KKH89" s="19"/>
      <c r="KKI89" s="19"/>
      <c r="KKJ89" s="20"/>
      <c r="KKK89" s="20"/>
      <c r="KKL89" s="20"/>
      <c r="KKM89" s="21"/>
      <c r="KKQ89" s="12"/>
      <c r="KKR89" s="13"/>
      <c r="KKS89" s="14"/>
      <c r="KKT89" s="15"/>
      <c r="KKU89" s="16"/>
      <c r="KKV89" s="17"/>
      <c r="KKW89" s="18"/>
      <c r="KKX89" s="18"/>
      <c r="KKY89" s="19"/>
      <c r="KKZ89" s="19"/>
      <c r="KLA89" s="20"/>
      <c r="KLB89" s="20"/>
      <c r="KLC89" s="20"/>
      <c r="KLD89" s="21"/>
      <c r="KLH89" s="12"/>
      <c r="KLI89" s="13"/>
      <c r="KLJ89" s="14"/>
      <c r="KLK89" s="15"/>
      <c r="KLL89" s="16"/>
      <c r="KLM89" s="17"/>
      <c r="KLN89" s="18"/>
      <c r="KLO89" s="18"/>
      <c r="KLP89" s="19"/>
      <c r="KLQ89" s="19"/>
      <c r="KLR89" s="20"/>
      <c r="KLS89" s="20"/>
      <c r="KLT89" s="20"/>
      <c r="KLU89" s="21"/>
      <c r="KLY89" s="12"/>
      <c r="KLZ89" s="13"/>
      <c r="KMA89" s="14"/>
      <c r="KMB89" s="15"/>
      <c r="KMC89" s="16"/>
      <c r="KMD89" s="17"/>
      <c r="KME89" s="18"/>
      <c r="KMF89" s="18"/>
      <c r="KMG89" s="19"/>
      <c r="KMH89" s="19"/>
      <c r="KMI89" s="20"/>
      <c r="KMJ89" s="20"/>
      <c r="KMK89" s="20"/>
      <c r="KML89" s="21"/>
      <c r="KMP89" s="12"/>
      <c r="KMQ89" s="13"/>
      <c r="KMR89" s="14"/>
      <c r="KMS89" s="15"/>
      <c r="KMT89" s="16"/>
      <c r="KMU89" s="17"/>
      <c r="KMV89" s="18"/>
      <c r="KMW89" s="18"/>
      <c r="KMX89" s="19"/>
      <c r="KMY89" s="19"/>
      <c r="KMZ89" s="20"/>
      <c r="KNA89" s="20"/>
      <c r="KNB89" s="20"/>
      <c r="KNC89" s="21"/>
      <c r="KNG89" s="12"/>
      <c r="KNH89" s="13"/>
      <c r="KNI89" s="14"/>
      <c r="KNJ89" s="15"/>
      <c r="KNK89" s="16"/>
      <c r="KNL89" s="17"/>
      <c r="KNM89" s="18"/>
      <c r="KNN89" s="18"/>
      <c r="KNO89" s="19"/>
      <c r="KNP89" s="19"/>
      <c r="KNQ89" s="20"/>
      <c r="KNR89" s="20"/>
      <c r="KNS89" s="20"/>
      <c r="KNT89" s="21"/>
      <c r="KNX89" s="12"/>
      <c r="KNY89" s="13"/>
      <c r="KNZ89" s="14"/>
      <c r="KOA89" s="15"/>
      <c r="KOB89" s="16"/>
      <c r="KOC89" s="17"/>
      <c r="KOD89" s="18"/>
      <c r="KOE89" s="18"/>
      <c r="KOF89" s="19"/>
      <c r="KOG89" s="19"/>
      <c r="KOH89" s="20"/>
      <c r="KOI89" s="20"/>
      <c r="KOJ89" s="20"/>
      <c r="KOK89" s="21"/>
      <c r="KOO89" s="12"/>
      <c r="KOP89" s="13"/>
      <c r="KOQ89" s="14"/>
      <c r="KOR89" s="15"/>
      <c r="KOS89" s="16"/>
      <c r="KOT89" s="17"/>
      <c r="KOU89" s="18"/>
      <c r="KOV89" s="18"/>
      <c r="KOW89" s="19"/>
      <c r="KOX89" s="19"/>
      <c r="KOY89" s="20"/>
      <c r="KOZ89" s="20"/>
      <c r="KPA89" s="20"/>
      <c r="KPB89" s="21"/>
      <c r="KPF89" s="12"/>
      <c r="KPG89" s="13"/>
      <c r="KPH89" s="14"/>
      <c r="KPI89" s="15"/>
      <c r="KPJ89" s="16"/>
      <c r="KPK89" s="17"/>
      <c r="KPL89" s="18"/>
      <c r="KPM89" s="18"/>
      <c r="KPN89" s="19"/>
      <c r="KPO89" s="19"/>
      <c r="KPP89" s="20"/>
      <c r="KPQ89" s="20"/>
      <c r="KPR89" s="20"/>
      <c r="KPS89" s="21"/>
      <c r="KPW89" s="12"/>
      <c r="KPX89" s="13"/>
      <c r="KPY89" s="14"/>
      <c r="KPZ89" s="15"/>
      <c r="KQA89" s="16"/>
      <c r="KQB89" s="17"/>
      <c r="KQC89" s="18"/>
      <c r="KQD89" s="18"/>
      <c r="KQE89" s="19"/>
      <c r="KQF89" s="19"/>
      <c r="KQG89" s="20"/>
      <c r="KQH89" s="20"/>
      <c r="KQI89" s="20"/>
      <c r="KQJ89" s="21"/>
      <c r="KQN89" s="12"/>
      <c r="KQO89" s="13"/>
      <c r="KQP89" s="14"/>
      <c r="KQQ89" s="15"/>
      <c r="KQR89" s="16"/>
      <c r="KQS89" s="17"/>
      <c r="KQT89" s="18"/>
      <c r="KQU89" s="18"/>
      <c r="KQV89" s="19"/>
      <c r="KQW89" s="19"/>
      <c r="KQX89" s="20"/>
      <c r="KQY89" s="20"/>
      <c r="KQZ89" s="20"/>
      <c r="KRA89" s="21"/>
      <c r="KRE89" s="12"/>
      <c r="KRF89" s="13"/>
      <c r="KRG89" s="14"/>
      <c r="KRH89" s="15"/>
      <c r="KRI89" s="16"/>
      <c r="KRJ89" s="17"/>
      <c r="KRK89" s="18"/>
      <c r="KRL89" s="18"/>
      <c r="KRM89" s="19"/>
      <c r="KRN89" s="19"/>
      <c r="KRO89" s="20"/>
      <c r="KRP89" s="20"/>
      <c r="KRQ89" s="20"/>
      <c r="KRR89" s="21"/>
      <c r="KRV89" s="12"/>
      <c r="KRW89" s="13"/>
      <c r="KRX89" s="14"/>
      <c r="KRY89" s="15"/>
      <c r="KRZ89" s="16"/>
      <c r="KSA89" s="17"/>
      <c r="KSB89" s="18"/>
      <c r="KSC89" s="18"/>
      <c r="KSD89" s="19"/>
      <c r="KSE89" s="19"/>
      <c r="KSF89" s="20"/>
      <c r="KSG89" s="20"/>
      <c r="KSH89" s="20"/>
      <c r="KSI89" s="21"/>
      <c r="KSM89" s="12"/>
      <c r="KSN89" s="13"/>
      <c r="KSO89" s="14"/>
      <c r="KSP89" s="15"/>
      <c r="KSQ89" s="16"/>
      <c r="KSR89" s="17"/>
      <c r="KSS89" s="18"/>
      <c r="KST89" s="18"/>
      <c r="KSU89" s="19"/>
      <c r="KSV89" s="19"/>
      <c r="KSW89" s="20"/>
      <c r="KSX89" s="20"/>
      <c r="KSY89" s="20"/>
      <c r="KSZ89" s="21"/>
      <c r="KTD89" s="12"/>
      <c r="KTE89" s="13"/>
      <c r="KTF89" s="14"/>
      <c r="KTG89" s="15"/>
      <c r="KTH89" s="16"/>
      <c r="KTI89" s="17"/>
      <c r="KTJ89" s="18"/>
      <c r="KTK89" s="18"/>
      <c r="KTL89" s="19"/>
      <c r="KTM89" s="19"/>
      <c r="KTN89" s="20"/>
      <c r="KTO89" s="20"/>
      <c r="KTP89" s="20"/>
      <c r="KTQ89" s="21"/>
      <c r="KTU89" s="12"/>
      <c r="KTV89" s="13"/>
      <c r="KTW89" s="14"/>
      <c r="KTX89" s="15"/>
      <c r="KTY89" s="16"/>
      <c r="KTZ89" s="17"/>
      <c r="KUA89" s="18"/>
      <c r="KUB89" s="18"/>
      <c r="KUC89" s="19"/>
      <c r="KUD89" s="19"/>
      <c r="KUE89" s="20"/>
      <c r="KUF89" s="20"/>
      <c r="KUG89" s="20"/>
      <c r="KUH89" s="21"/>
      <c r="KUL89" s="12"/>
      <c r="KUM89" s="13"/>
      <c r="KUN89" s="14"/>
      <c r="KUO89" s="15"/>
      <c r="KUP89" s="16"/>
      <c r="KUQ89" s="17"/>
      <c r="KUR89" s="18"/>
      <c r="KUS89" s="18"/>
      <c r="KUT89" s="19"/>
      <c r="KUU89" s="19"/>
      <c r="KUV89" s="20"/>
      <c r="KUW89" s="20"/>
      <c r="KUX89" s="20"/>
      <c r="KUY89" s="21"/>
      <c r="KVC89" s="12"/>
      <c r="KVD89" s="13"/>
      <c r="KVE89" s="14"/>
      <c r="KVF89" s="15"/>
      <c r="KVG89" s="16"/>
      <c r="KVH89" s="17"/>
      <c r="KVI89" s="18"/>
      <c r="KVJ89" s="18"/>
      <c r="KVK89" s="19"/>
      <c r="KVL89" s="19"/>
      <c r="KVM89" s="20"/>
      <c r="KVN89" s="20"/>
      <c r="KVO89" s="20"/>
      <c r="KVP89" s="21"/>
      <c r="KVT89" s="12"/>
      <c r="KVU89" s="13"/>
      <c r="KVV89" s="14"/>
      <c r="KVW89" s="15"/>
      <c r="KVX89" s="16"/>
      <c r="KVY89" s="17"/>
      <c r="KVZ89" s="18"/>
      <c r="KWA89" s="18"/>
      <c r="KWB89" s="19"/>
      <c r="KWC89" s="19"/>
      <c r="KWD89" s="20"/>
      <c r="KWE89" s="20"/>
      <c r="KWF89" s="20"/>
      <c r="KWG89" s="21"/>
      <c r="KWK89" s="12"/>
      <c r="KWL89" s="13"/>
      <c r="KWM89" s="14"/>
      <c r="KWN89" s="15"/>
      <c r="KWO89" s="16"/>
      <c r="KWP89" s="17"/>
      <c r="KWQ89" s="18"/>
      <c r="KWR89" s="18"/>
      <c r="KWS89" s="19"/>
      <c r="KWT89" s="19"/>
      <c r="KWU89" s="20"/>
      <c r="KWV89" s="20"/>
      <c r="KWW89" s="20"/>
      <c r="KWX89" s="21"/>
      <c r="KXB89" s="12"/>
      <c r="KXC89" s="13"/>
      <c r="KXD89" s="14"/>
      <c r="KXE89" s="15"/>
      <c r="KXF89" s="16"/>
      <c r="KXG89" s="17"/>
      <c r="KXH89" s="18"/>
      <c r="KXI89" s="18"/>
      <c r="KXJ89" s="19"/>
      <c r="KXK89" s="19"/>
      <c r="KXL89" s="20"/>
      <c r="KXM89" s="20"/>
      <c r="KXN89" s="20"/>
      <c r="KXO89" s="21"/>
      <c r="KXS89" s="12"/>
      <c r="KXT89" s="13"/>
      <c r="KXU89" s="14"/>
      <c r="KXV89" s="15"/>
      <c r="KXW89" s="16"/>
      <c r="KXX89" s="17"/>
      <c r="KXY89" s="18"/>
      <c r="KXZ89" s="18"/>
      <c r="KYA89" s="19"/>
      <c r="KYB89" s="19"/>
      <c r="KYC89" s="20"/>
      <c r="KYD89" s="20"/>
      <c r="KYE89" s="20"/>
      <c r="KYF89" s="21"/>
      <c r="KYJ89" s="12"/>
      <c r="KYK89" s="13"/>
      <c r="KYL89" s="14"/>
      <c r="KYM89" s="15"/>
      <c r="KYN89" s="16"/>
      <c r="KYO89" s="17"/>
      <c r="KYP89" s="18"/>
      <c r="KYQ89" s="18"/>
      <c r="KYR89" s="19"/>
      <c r="KYS89" s="19"/>
      <c r="KYT89" s="20"/>
      <c r="KYU89" s="20"/>
      <c r="KYV89" s="20"/>
      <c r="KYW89" s="21"/>
      <c r="KZA89" s="12"/>
      <c r="KZB89" s="13"/>
      <c r="KZC89" s="14"/>
      <c r="KZD89" s="15"/>
      <c r="KZE89" s="16"/>
      <c r="KZF89" s="17"/>
      <c r="KZG89" s="18"/>
      <c r="KZH89" s="18"/>
      <c r="KZI89" s="19"/>
      <c r="KZJ89" s="19"/>
      <c r="KZK89" s="20"/>
      <c r="KZL89" s="20"/>
      <c r="KZM89" s="20"/>
      <c r="KZN89" s="21"/>
      <c r="KZR89" s="12"/>
      <c r="KZS89" s="13"/>
      <c r="KZT89" s="14"/>
      <c r="KZU89" s="15"/>
      <c r="KZV89" s="16"/>
      <c r="KZW89" s="17"/>
      <c r="KZX89" s="18"/>
      <c r="KZY89" s="18"/>
      <c r="KZZ89" s="19"/>
      <c r="LAA89" s="19"/>
      <c r="LAB89" s="20"/>
      <c r="LAC89" s="20"/>
      <c r="LAD89" s="20"/>
      <c r="LAE89" s="21"/>
      <c r="LAI89" s="12"/>
      <c r="LAJ89" s="13"/>
      <c r="LAK89" s="14"/>
      <c r="LAL89" s="15"/>
      <c r="LAM89" s="16"/>
      <c r="LAN89" s="17"/>
      <c r="LAO89" s="18"/>
      <c r="LAP89" s="18"/>
      <c r="LAQ89" s="19"/>
      <c r="LAR89" s="19"/>
      <c r="LAS89" s="20"/>
      <c r="LAT89" s="20"/>
      <c r="LAU89" s="20"/>
      <c r="LAV89" s="21"/>
      <c r="LAZ89" s="12"/>
      <c r="LBA89" s="13"/>
      <c r="LBB89" s="14"/>
      <c r="LBC89" s="15"/>
      <c r="LBD89" s="16"/>
      <c r="LBE89" s="17"/>
      <c r="LBF89" s="18"/>
      <c r="LBG89" s="18"/>
      <c r="LBH89" s="19"/>
      <c r="LBI89" s="19"/>
      <c r="LBJ89" s="20"/>
      <c r="LBK89" s="20"/>
      <c r="LBL89" s="20"/>
      <c r="LBM89" s="21"/>
      <c r="LBQ89" s="12"/>
      <c r="LBR89" s="13"/>
      <c r="LBS89" s="14"/>
      <c r="LBT89" s="15"/>
      <c r="LBU89" s="16"/>
      <c r="LBV89" s="17"/>
      <c r="LBW89" s="18"/>
      <c r="LBX89" s="18"/>
      <c r="LBY89" s="19"/>
      <c r="LBZ89" s="19"/>
      <c r="LCA89" s="20"/>
      <c r="LCB89" s="20"/>
      <c r="LCC89" s="20"/>
      <c r="LCD89" s="21"/>
      <c r="LCH89" s="12"/>
      <c r="LCI89" s="13"/>
      <c r="LCJ89" s="14"/>
      <c r="LCK89" s="15"/>
      <c r="LCL89" s="16"/>
      <c r="LCM89" s="17"/>
      <c r="LCN89" s="18"/>
      <c r="LCO89" s="18"/>
      <c r="LCP89" s="19"/>
      <c r="LCQ89" s="19"/>
      <c r="LCR89" s="20"/>
      <c r="LCS89" s="20"/>
      <c r="LCT89" s="20"/>
      <c r="LCU89" s="21"/>
      <c r="LCY89" s="12"/>
      <c r="LCZ89" s="13"/>
      <c r="LDA89" s="14"/>
      <c r="LDB89" s="15"/>
      <c r="LDC89" s="16"/>
      <c r="LDD89" s="17"/>
      <c r="LDE89" s="18"/>
      <c r="LDF89" s="18"/>
      <c r="LDG89" s="19"/>
      <c r="LDH89" s="19"/>
      <c r="LDI89" s="20"/>
      <c r="LDJ89" s="20"/>
      <c r="LDK89" s="20"/>
      <c r="LDL89" s="21"/>
      <c r="LDP89" s="12"/>
      <c r="LDQ89" s="13"/>
      <c r="LDR89" s="14"/>
      <c r="LDS89" s="15"/>
      <c r="LDT89" s="16"/>
      <c r="LDU89" s="17"/>
      <c r="LDV89" s="18"/>
      <c r="LDW89" s="18"/>
      <c r="LDX89" s="19"/>
      <c r="LDY89" s="19"/>
      <c r="LDZ89" s="20"/>
      <c r="LEA89" s="20"/>
      <c r="LEB89" s="20"/>
      <c r="LEC89" s="21"/>
      <c r="LEG89" s="12"/>
      <c r="LEH89" s="13"/>
      <c r="LEI89" s="14"/>
      <c r="LEJ89" s="15"/>
      <c r="LEK89" s="16"/>
      <c r="LEL89" s="17"/>
      <c r="LEM89" s="18"/>
      <c r="LEN89" s="18"/>
      <c r="LEO89" s="19"/>
      <c r="LEP89" s="19"/>
      <c r="LEQ89" s="20"/>
      <c r="LER89" s="20"/>
      <c r="LES89" s="20"/>
      <c r="LET89" s="21"/>
      <c r="LEX89" s="12"/>
      <c r="LEY89" s="13"/>
      <c r="LEZ89" s="14"/>
      <c r="LFA89" s="15"/>
      <c r="LFB89" s="16"/>
      <c r="LFC89" s="17"/>
      <c r="LFD89" s="18"/>
      <c r="LFE89" s="18"/>
      <c r="LFF89" s="19"/>
      <c r="LFG89" s="19"/>
      <c r="LFH89" s="20"/>
      <c r="LFI89" s="20"/>
      <c r="LFJ89" s="20"/>
      <c r="LFK89" s="21"/>
      <c r="LFO89" s="12"/>
      <c r="LFP89" s="13"/>
      <c r="LFQ89" s="14"/>
      <c r="LFR89" s="15"/>
      <c r="LFS89" s="16"/>
      <c r="LFT89" s="17"/>
      <c r="LFU89" s="18"/>
      <c r="LFV89" s="18"/>
      <c r="LFW89" s="19"/>
      <c r="LFX89" s="19"/>
      <c r="LFY89" s="20"/>
      <c r="LFZ89" s="20"/>
      <c r="LGA89" s="20"/>
      <c r="LGB89" s="21"/>
      <c r="LGF89" s="12"/>
      <c r="LGG89" s="13"/>
      <c r="LGH89" s="14"/>
      <c r="LGI89" s="15"/>
      <c r="LGJ89" s="16"/>
      <c r="LGK89" s="17"/>
      <c r="LGL89" s="18"/>
      <c r="LGM89" s="18"/>
      <c r="LGN89" s="19"/>
      <c r="LGO89" s="19"/>
      <c r="LGP89" s="20"/>
      <c r="LGQ89" s="20"/>
      <c r="LGR89" s="20"/>
      <c r="LGS89" s="21"/>
      <c r="LGW89" s="12"/>
      <c r="LGX89" s="13"/>
      <c r="LGY89" s="14"/>
      <c r="LGZ89" s="15"/>
      <c r="LHA89" s="16"/>
      <c r="LHB89" s="17"/>
      <c r="LHC89" s="18"/>
      <c r="LHD89" s="18"/>
      <c r="LHE89" s="19"/>
      <c r="LHF89" s="19"/>
      <c r="LHG89" s="20"/>
      <c r="LHH89" s="20"/>
      <c r="LHI89" s="20"/>
      <c r="LHJ89" s="21"/>
      <c r="LHN89" s="12"/>
      <c r="LHO89" s="13"/>
      <c r="LHP89" s="14"/>
      <c r="LHQ89" s="15"/>
      <c r="LHR89" s="16"/>
      <c r="LHS89" s="17"/>
      <c r="LHT89" s="18"/>
      <c r="LHU89" s="18"/>
      <c r="LHV89" s="19"/>
      <c r="LHW89" s="19"/>
      <c r="LHX89" s="20"/>
      <c r="LHY89" s="20"/>
      <c r="LHZ89" s="20"/>
      <c r="LIA89" s="21"/>
      <c r="LIE89" s="12"/>
      <c r="LIF89" s="13"/>
      <c r="LIG89" s="14"/>
      <c r="LIH89" s="15"/>
      <c r="LII89" s="16"/>
      <c r="LIJ89" s="17"/>
      <c r="LIK89" s="18"/>
      <c r="LIL89" s="18"/>
      <c r="LIM89" s="19"/>
      <c r="LIN89" s="19"/>
      <c r="LIO89" s="20"/>
      <c r="LIP89" s="20"/>
      <c r="LIQ89" s="20"/>
      <c r="LIR89" s="21"/>
      <c r="LIV89" s="12"/>
      <c r="LIW89" s="13"/>
      <c r="LIX89" s="14"/>
      <c r="LIY89" s="15"/>
      <c r="LIZ89" s="16"/>
      <c r="LJA89" s="17"/>
      <c r="LJB89" s="18"/>
      <c r="LJC89" s="18"/>
      <c r="LJD89" s="19"/>
      <c r="LJE89" s="19"/>
      <c r="LJF89" s="20"/>
      <c r="LJG89" s="20"/>
      <c r="LJH89" s="20"/>
      <c r="LJI89" s="21"/>
      <c r="LJM89" s="12"/>
      <c r="LJN89" s="13"/>
      <c r="LJO89" s="14"/>
      <c r="LJP89" s="15"/>
      <c r="LJQ89" s="16"/>
      <c r="LJR89" s="17"/>
      <c r="LJS89" s="18"/>
      <c r="LJT89" s="18"/>
      <c r="LJU89" s="19"/>
      <c r="LJV89" s="19"/>
      <c r="LJW89" s="20"/>
      <c r="LJX89" s="20"/>
      <c r="LJY89" s="20"/>
      <c r="LJZ89" s="21"/>
      <c r="LKD89" s="12"/>
      <c r="LKE89" s="13"/>
      <c r="LKF89" s="14"/>
      <c r="LKG89" s="15"/>
      <c r="LKH89" s="16"/>
      <c r="LKI89" s="17"/>
      <c r="LKJ89" s="18"/>
      <c r="LKK89" s="18"/>
      <c r="LKL89" s="19"/>
      <c r="LKM89" s="19"/>
      <c r="LKN89" s="20"/>
      <c r="LKO89" s="20"/>
      <c r="LKP89" s="20"/>
      <c r="LKQ89" s="21"/>
      <c r="LKU89" s="12"/>
      <c r="LKV89" s="13"/>
      <c r="LKW89" s="14"/>
      <c r="LKX89" s="15"/>
      <c r="LKY89" s="16"/>
      <c r="LKZ89" s="17"/>
      <c r="LLA89" s="18"/>
      <c r="LLB89" s="18"/>
      <c r="LLC89" s="19"/>
      <c r="LLD89" s="19"/>
      <c r="LLE89" s="20"/>
      <c r="LLF89" s="20"/>
      <c r="LLG89" s="20"/>
      <c r="LLH89" s="21"/>
      <c r="LLL89" s="12"/>
      <c r="LLM89" s="13"/>
      <c r="LLN89" s="14"/>
      <c r="LLO89" s="15"/>
      <c r="LLP89" s="16"/>
      <c r="LLQ89" s="17"/>
      <c r="LLR89" s="18"/>
      <c r="LLS89" s="18"/>
      <c r="LLT89" s="19"/>
      <c r="LLU89" s="19"/>
      <c r="LLV89" s="20"/>
      <c r="LLW89" s="20"/>
      <c r="LLX89" s="20"/>
      <c r="LLY89" s="21"/>
      <c r="LMC89" s="12"/>
      <c r="LMD89" s="13"/>
      <c r="LME89" s="14"/>
      <c r="LMF89" s="15"/>
      <c r="LMG89" s="16"/>
      <c r="LMH89" s="17"/>
      <c r="LMI89" s="18"/>
      <c r="LMJ89" s="18"/>
      <c r="LMK89" s="19"/>
      <c r="LML89" s="19"/>
      <c r="LMM89" s="20"/>
      <c r="LMN89" s="20"/>
      <c r="LMO89" s="20"/>
      <c r="LMP89" s="21"/>
      <c r="LMT89" s="12"/>
      <c r="LMU89" s="13"/>
      <c r="LMV89" s="14"/>
      <c r="LMW89" s="15"/>
      <c r="LMX89" s="16"/>
      <c r="LMY89" s="17"/>
      <c r="LMZ89" s="18"/>
      <c r="LNA89" s="18"/>
      <c r="LNB89" s="19"/>
      <c r="LNC89" s="19"/>
      <c r="LND89" s="20"/>
      <c r="LNE89" s="20"/>
      <c r="LNF89" s="20"/>
      <c r="LNG89" s="21"/>
      <c r="LNK89" s="12"/>
      <c r="LNL89" s="13"/>
      <c r="LNM89" s="14"/>
      <c r="LNN89" s="15"/>
      <c r="LNO89" s="16"/>
      <c r="LNP89" s="17"/>
      <c r="LNQ89" s="18"/>
      <c r="LNR89" s="18"/>
      <c r="LNS89" s="19"/>
      <c r="LNT89" s="19"/>
      <c r="LNU89" s="20"/>
      <c r="LNV89" s="20"/>
      <c r="LNW89" s="20"/>
      <c r="LNX89" s="21"/>
      <c r="LOB89" s="12"/>
      <c r="LOC89" s="13"/>
      <c r="LOD89" s="14"/>
      <c r="LOE89" s="15"/>
      <c r="LOF89" s="16"/>
      <c r="LOG89" s="17"/>
      <c r="LOH89" s="18"/>
      <c r="LOI89" s="18"/>
      <c r="LOJ89" s="19"/>
      <c r="LOK89" s="19"/>
      <c r="LOL89" s="20"/>
      <c r="LOM89" s="20"/>
      <c r="LON89" s="20"/>
      <c r="LOO89" s="21"/>
      <c r="LOS89" s="12"/>
      <c r="LOT89" s="13"/>
      <c r="LOU89" s="14"/>
      <c r="LOV89" s="15"/>
      <c r="LOW89" s="16"/>
      <c r="LOX89" s="17"/>
      <c r="LOY89" s="18"/>
      <c r="LOZ89" s="18"/>
      <c r="LPA89" s="19"/>
      <c r="LPB89" s="19"/>
      <c r="LPC89" s="20"/>
      <c r="LPD89" s="20"/>
      <c r="LPE89" s="20"/>
      <c r="LPF89" s="21"/>
      <c r="LPJ89" s="12"/>
      <c r="LPK89" s="13"/>
      <c r="LPL89" s="14"/>
      <c r="LPM89" s="15"/>
      <c r="LPN89" s="16"/>
      <c r="LPO89" s="17"/>
      <c r="LPP89" s="18"/>
      <c r="LPQ89" s="18"/>
      <c r="LPR89" s="19"/>
      <c r="LPS89" s="19"/>
      <c r="LPT89" s="20"/>
      <c r="LPU89" s="20"/>
      <c r="LPV89" s="20"/>
      <c r="LPW89" s="21"/>
      <c r="LQA89" s="12"/>
      <c r="LQB89" s="13"/>
      <c r="LQC89" s="14"/>
      <c r="LQD89" s="15"/>
      <c r="LQE89" s="16"/>
      <c r="LQF89" s="17"/>
      <c r="LQG89" s="18"/>
      <c r="LQH89" s="18"/>
      <c r="LQI89" s="19"/>
      <c r="LQJ89" s="19"/>
      <c r="LQK89" s="20"/>
      <c r="LQL89" s="20"/>
      <c r="LQM89" s="20"/>
      <c r="LQN89" s="21"/>
      <c r="LQR89" s="12"/>
      <c r="LQS89" s="13"/>
      <c r="LQT89" s="14"/>
      <c r="LQU89" s="15"/>
      <c r="LQV89" s="16"/>
      <c r="LQW89" s="17"/>
      <c r="LQX89" s="18"/>
      <c r="LQY89" s="18"/>
      <c r="LQZ89" s="19"/>
      <c r="LRA89" s="19"/>
      <c r="LRB89" s="20"/>
      <c r="LRC89" s="20"/>
      <c r="LRD89" s="20"/>
      <c r="LRE89" s="21"/>
      <c r="LRI89" s="12"/>
      <c r="LRJ89" s="13"/>
      <c r="LRK89" s="14"/>
      <c r="LRL89" s="15"/>
      <c r="LRM89" s="16"/>
      <c r="LRN89" s="17"/>
      <c r="LRO89" s="18"/>
      <c r="LRP89" s="18"/>
      <c r="LRQ89" s="19"/>
      <c r="LRR89" s="19"/>
      <c r="LRS89" s="20"/>
      <c r="LRT89" s="20"/>
      <c r="LRU89" s="20"/>
      <c r="LRV89" s="21"/>
      <c r="LRZ89" s="12"/>
      <c r="LSA89" s="13"/>
      <c r="LSB89" s="14"/>
      <c r="LSC89" s="15"/>
      <c r="LSD89" s="16"/>
      <c r="LSE89" s="17"/>
      <c r="LSF89" s="18"/>
      <c r="LSG89" s="18"/>
      <c r="LSH89" s="19"/>
      <c r="LSI89" s="19"/>
      <c r="LSJ89" s="20"/>
      <c r="LSK89" s="20"/>
      <c r="LSL89" s="20"/>
      <c r="LSM89" s="21"/>
      <c r="LSQ89" s="12"/>
      <c r="LSR89" s="13"/>
      <c r="LSS89" s="14"/>
      <c r="LST89" s="15"/>
      <c r="LSU89" s="16"/>
      <c r="LSV89" s="17"/>
      <c r="LSW89" s="18"/>
      <c r="LSX89" s="18"/>
      <c r="LSY89" s="19"/>
      <c r="LSZ89" s="19"/>
      <c r="LTA89" s="20"/>
      <c r="LTB89" s="20"/>
      <c r="LTC89" s="20"/>
      <c r="LTD89" s="21"/>
      <c r="LTH89" s="12"/>
      <c r="LTI89" s="13"/>
      <c r="LTJ89" s="14"/>
      <c r="LTK89" s="15"/>
      <c r="LTL89" s="16"/>
      <c r="LTM89" s="17"/>
      <c r="LTN89" s="18"/>
      <c r="LTO89" s="18"/>
      <c r="LTP89" s="19"/>
      <c r="LTQ89" s="19"/>
      <c r="LTR89" s="20"/>
      <c r="LTS89" s="20"/>
      <c r="LTT89" s="20"/>
      <c r="LTU89" s="21"/>
      <c r="LTY89" s="12"/>
      <c r="LTZ89" s="13"/>
      <c r="LUA89" s="14"/>
      <c r="LUB89" s="15"/>
      <c r="LUC89" s="16"/>
      <c r="LUD89" s="17"/>
      <c r="LUE89" s="18"/>
      <c r="LUF89" s="18"/>
      <c r="LUG89" s="19"/>
      <c r="LUH89" s="19"/>
      <c r="LUI89" s="20"/>
      <c r="LUJ89" s="20"/>
      <c r="LUK89" s="20"/>
      <c r="LUL89" s="21"/>
      <c r="LUP89" s="12"/>
      <c r="LUQ89" s="13"/>
      <c r="LUR89" s="14"/>
      <c r="LUS89" s="15"/>
      <c r="LUT89" s="16"/>
      <c r="LUU89" s="17"/>
      <c r="LUV89" s="18"/>
      <c r="LUW89" s="18"/>
      <c r="LUX89" s="19"/>
      <c r="LUY89" s="19"/>
      <c r="LUZ89" s="20"/>
      <c r="LVA89" s="20"/>
      <c r="LVB89" s="20"/>
      <c r="LVC89" s="21"/>
      <c r="LVG89" s="12"/>
      <c r="LVH89" s="13"/>
      <c r="LVI89" s="14"/>
      <c r="LVJ89" s="15"/>
      <c r="LVK89" s="16"/>
      <c r="LVL89" s="17"/>
      <c r="LVM89" s="18"/>
      <c r="LVN89" s="18"/>
      <c r="LVO89" s="19"/>
      <c r="LVP89" s="19"/>
      <c r="LVQ89" s="20"/>
      <c r="LVR89" s="20"/>
      <c r="LVS89" s="20"/>
      <c r="LVT89" s="21"/>
      <c r="LVX89" s="12"/>
      <c r="LVY89" s="13"/>
      <c r="LVZ89" s="14"/>
      <c r="LWA89" s="15"/>
      <c r="LWB89" s="16"/>
      <c r="LWC89" s="17"/>
      <c r="LWD89" s="18"/>
      <c r="LWE89" s="18"/>
      <c r="LWF89" s="19"/>
      <c r="LWG89" s="19"/>
      <c r="LWH89" s="20"/>
      <c r="LWI89" s="20"/>
      <c r="LWJ89" s="20"/>
      <c r="LWK89" s="21"/>
      <c r="LWO89" s="12"/>
      <c r="LWP89" s="13"/>
      <c r="LWQ89" s="14"/>
      <c r="LWR89" s="15"/>
      <c r="LWS89" s="16"/>
      <c r="LWT89" s="17"/>
      <c r="LWU89" s="18"/>
      <c r="LWV89" s="18"/>
      <c r="LWW89" s="19"/>
      <c r="LWX89" s="19"/>
      <c r="LWY89" s="20"/>
      <c r="LWZ89" s="20"/>
      <c r="LXA89" s="20"/>
      <c r="LXB89" s="21"/>
      <c r="LXF89" s="12"/>
      <c r="LXG89" s="13"/>
      <c r="LXH89" s="14"/>
      <c r="LXI89" s="15"/>
      <c r="LXJ89" s="16"/>
      <c r="LXK89" s="17"/>
      <c r="LXL89" s="18"/>
      <c r="LXM89" s="18"/>
      <c r="LXN89" s="19"/>
      <c r="LXO89" s="19"/>
      <c r="LXP89" s="20"/>
      <c r="LXQ89" s="20"/>
      <c r="LXR89" s="20"/>
      <c r="LXS89" s="21"/>
      <c r="LXW89" s="12"/>
      <c r="LXX89" s="13"/>
      <c r="LXY89" s="14"/>
      <c r="LXZ89" s="15"/>
      <c r="LYA89" s="16"/>
      <c r="LYB89" s="17"/>
      <c r="LYC89" s="18"/>
      <c r="LYD89" s="18"/>
      <c r="LYE89" s="19"/>
      <c r="LYF89" s="19"/>
      <c r="LYG89" s="20"/>
      <c r="LYH89" s="20"/>
      <c r="LYI89" s="20"/>
      <c r="LYJ89" s="21"/>
      <c r="LYN89" s="12"/>
      <c r="LYO89" s="13"/>
      <c r="LYP89" s="14"/>
      <c r="LYQ89" s="15"/>
      <c r="LYR89" s="16"/>
      <c r="LYS89" s="17"/>
      <c r="LYT89" s="18"/>
      <c r="LYU89" s="18"/>
      <c r="LYV89" s="19"/>
      <c r="LYW89" s="19"/>
      <c r="LYX89" s="20"/>
      <c r="LYY89" s="20"/>
      <c r="LYZ89" s="20"/>
      <c r="LZA89" s="21"/>
      <c r="LZE89" s="12"/>
      <c r="LZF89" s="13"/>
      <c r="LZG89" s="14"/>
      <c r="LZH89" s="15"/>
      <c r="LZI89" s="16"/>
      <c r="LZJ89" s="17"/>
      <c r="LZK89" s="18"/>
      <c r="LZL89" s="18"/>
      <c r="LZM89" s="19"/>
      <c r="LZN89" s="19"/>
      <c r="LZO89" s="20"/>
      <c r="LZP89" s="20"/>
      <c r="LZQ89" s="20"/>
      <c r="LZR89" s="21"/>
      <c r="LZV89" s="12"/>
      <c r="LZW89" s="13"/>
      <c r="LZX89" s="14"/>
      <c r="LZY89" s="15"/>
      <c r="LZZ89" s="16"/>
      <c r="MAA89" s="17"/>
      <c r="MAB89" s="18"/>
      <c r="MAC89" s="18"/>
      <c r="MAD89" s="19"/>
      <c r="MAE89" s="19"/>
      <c r="MAF89" s="20"/>
      <c r="MAG89" s="20"/>
      <c r="MAH89" s="20"/>
      <c r="MAI89" s="21"/>
      <c r="MAM89" s="12"/>
      <c r="MAN89" s="13"/>
      <c r="MAO89" s="14"/>
      <c r="MAP89" s="15"/>
      <c r="MAQ89" s="16"/>
      <c r="MAR89" s="17"/>
      <c r="MAS89" s="18"/>
      <c r="MAT89" s="18"/>
      <c r="MAU89" s="19"/>
      <c r="MAV89" s="19"/>
      <c r="MAW89" s="20"/>
      <c r="MAX89" s="20"/>
      <c r="MAY89" s="20"/>
      <c r="MAZ89" s="21"/>
      <c r="MBD89" s="12"/>
      <c r="MBE89" s="13"/>
      <c r="MBF89" s="14"/>
      <c r="MBG89" s="15"/>
      <c r="MBH89" s="16"/>
      <c r="MBI89" s="17"/>
      <c r="MBJ89" s="18"/>
      <c r="MBK89" s="18"/>
      <c r="MBL89" s="19"/>
      <c r="MBM89" s="19"/>
      <c r="MBN89" s="20"/>
      <c r="MBO89" s="20"/>
      <c r="MBP89" s="20"/>
      <c r="MBQ89" s="21"/>
      <c r="MBU89" s="12"/>
      <c r="MBV89" s="13"/>
      <c r="MBW89" s="14"/>
      <c r="MBX89" s="15"/>
      <c r="MBY89" s="16"/>
      <c r="MBZ89" s="17"/>
      <c r="MCA89" s="18"/>
      <c r="MCB89" s="18"/>
      <c r="MCC89" s="19"/>
      <c r="MCD89" s="19"/>
      <c r="MCE89" s="20"/>
      <c r="MCF89" s="20"/>
      <c r="MCG89" s="20"/>
      <c r="MCH89" s="21"/>
      <c r="MCL89" s="12"/>
      <c r="MCM89" s="13"/>
      <c r="MCN89" s="14"/>
      <c r="MCO89" s="15"/>
      <c r="MCP89" s="16"/>
      <c r="MCQ89" s="17"/>
      <c r="MCR89" s="18"/>
      <c r="MCS89" s="18"/>
      <c r="MCT89" s="19"/>
      <c r="MCU89" s="19"/>
      <c r="MCV89" s="20"/>
      <c r="MCW89" s="20"/>
      <c r="MCX89" s="20"/>
      <c r="MCY89" s="21"/>
      <c r="MDC89" s="12"/>
      <c r="MDD89" s="13"/>
      <c r="MDE89" s="14"/>
      <c r="MDF89" s="15"/>
      <c r="MDG89" s="16"/>
      <c r="MDH89" s="17"/>
      <c r="MDI89" s="18"/>
      <c r="MDJ89" s="18"/>
      <c r="MDK89" s="19"/>
      <c r="MDL89" s="19"/>
      <c r="MDM89" s="20"/>
      <c r="MDN89" s="20"/>
      <c r="MDO89" s="20"/>
      <c r="MDP89" s="21"/>
      <c r="MDT89" s="12"/>
      <c r="MDU89" s="13"/>
      <c r="MDV89" s="14"/>
      <c r="MDW89" s="15"/>
      <c r="MDX89" s="16"/>
      <c r="MDY89" s="17"/>
      <c r="MDZ89" s="18"/>
      <c r="MEA89" s="18"/>
      <c r="MEB89" s="19"/>
      <c r="MEC89" s="19"/>
      <c r="MED89" s="20"/>
      <c r="MEE89" s="20"/>
      <c r="MEF89" s="20"/>
      <c r="MEG89" s="21"/>
      <c r="MEK89" s="12"/>
      <c r="MEL89" s="13"/>
      <c r="MEM89" s="14"/>
      <c r="MEN89" s="15"/>
      <c r="MEO89" s="16"/>
      <c r="MEP89" s="17"/>
      <c r="MEQ89" s="18"/>
      <c r="MER89" s="18"/>
      <c r="MES89" s="19"/>
      <c r="MET89" s="19"/>
      <c r="MEU89" s="20"/>
      <c r="MEV89" s="20"/>
      <c r="MEW89" s="20"/>
      <c r="MEX89" s="21"/>
      <c r="MFB89" s="12"/>
      <c r="MFC89" s="13"/>
      <c r="MFD89" s="14"/>
      <c r="MFE89" s="15"/>
      <c r="MFF89" s="16"/>
      <c r="MFG89" s="17"/>
      <c r="MFH89" s="18"/>
      <c r="MFI89" s="18"/>
      <c r="MFJ89" s="19"/>
      <c r="MFK89" s="19"/>
      <c r="MFL89" s="20"/>
      <c r="MFM89" s="20"/>
      <c r="MFN89" s="20"/>
      <c r="MFO89" s="21"/>
      <c r="MFS89" s="12"/>
      <c r="MFT89" s="13"/>
      <c r="MFU89" s="14"/>
      <c r="MFV89" s="15"/>
      <c r="MFW89" s="16"/>
      <c r="MFX89" s="17"/>
      <c r="MFY89" s="18"/>
      <c r="MFZ89" s="18"/>
      <c r="MGA89" s="19"/>
      <c r="MGB89" s="19"/>
      <c r="MGC89" s="20"/>
      <c r="MGD89" s="20"/>
      <c r="MGE89" s="20"/>
      <c r="MGF89" s="21"/>
      <c r="MGJ89" s="12"/>
      <c r="MGK89" s="13"/>
      <c r="MGL89" s="14"/>
      <c r="MGM89" s="15"/>
      <c r="MGN89" s="16"/>
      <c r="MGO89" s="17"/>
      <c r="MGP89" s="18"/>
      <c r="MGQ89" s="18"/>
      <c r="MGR89" s="19"/>
      <c r="MGS89" s="19"/>
      <c r="MGT89" s="20"/>
      <c r="MGU89" s="20"/>
      <c r="MGV89" s="20"/>
      <c r="MGW89" s="21"/>
      <c r="MHA89" s="12"/>
      <c r="MHB89" s="13"/>
      <c r="MHC89" s="14"/>
      <c r="MHD89" s="15"/>
      <c r="MHE89" s="16"/>
      <c r="MHF89" s="17"/>
      <c r="MHG89" s="18"/>
      <c r="MHH89" s="18"/>
      <c r="MHI89" s="19"/>
      <c r="MHJ89" s="19"/>
      <c r="MHK89" s="20"/>
      <c r="MHL89" s="20"/>
      <c r="MHM89" s="20"/>
      <c r="MHN89" s="21"/>
      <c r="MHR89" s="12"/>
      <c r="MHS89" s="13"/>
      <c r="MHT89" s="14"/>
      <c r="MHU89" s="15"/>
      <c r="MHV89" s="16"/>
      <c r="MHW89" s="17"/>
      <c r="MHX89" s="18"/>
      <c r="MHY89" s="18"/>
      <c r="MHZ89" s="19"/>
      <c r="MIA89" s="19"/>
      <c r="MIB89" s="20"/>
      <c r="MIC89" s="20"/>
      <c r="MID89" s="20"/>
      <c r="MIE89" s="21"/>
      <c r="MII89" s="12"/>
      <c r="MIJ89" s="13"/>
      <c r="MIK89" s="14"/>
      <c r="MIL89" s="15"/>
      <c r="MIM89" s="16"/>
      <c r="MIN89" s="17"/>
      <c r="MIO89" s="18"/>
      <c r="MIP89" s="18"/>
      <c r="MIQ89" s="19"/>
      <c r="MIR89" s="19"/>
      <c r="MIS89" s="20"/>
      <c r="MIT89" s="20"/>
      <c r="MIU89" s="20"/>
      <c r="MIV89" s="21"/>
      <c r="MIZ89" s="12"/>
      <c r="MJA89" s="13"/>
      <c r="MJB89" s="14"/>
      <c r="MJC89" s="15"/>
      <c r="MJD89" s="16"/>
      <c r="MJE89" s="17"/>
      <c r="MJF89" s="18"/>
      <c r="MJG89" s="18"/>
      <c r="MJH89" s="19"/>
      <c r="MJI89" s="19"/>
      <c r="MJJ89" s="20"/>
      <c r="MJK89" s="20"/>
      <c r="MJL89" s="20"/>
      <c r="MJM89" s="21"/>
      <c r="MJQ89" s="12"/>
      <c r="MJR89" s="13"/>
      <c r="MJS89" s="14"/>
      <c r="MJT89" s="15"/>
      <c r="MJU89" s="16"/>
      <c r="MJV89" s="17"/>
      <c r="MJW89" s="18"/>
      <c r="MJX89" s="18"/>
      <c r="MJY89" s="19"/>
      <c r="MJZ89" s="19"/>
      <c r="MKA89" s="20"/>
      <c r="MKB89" s="20"/>
      <c r="MKC89" s="20"/>
      <c r="MKD89" s="21"/>
      <c r="MKH89" s="12"/>
      <c r="MKI89" s="13"/>
      <c r="MKJ89" s="14"/>
      <c r="MKK89" s="15"/>
      <c r="MKL89" s="16"/>
      <c r="MKM89" s="17"/>
      <c r="MKN89" s="18"/>
      <c r="MKO89" s="18"/>
      <c r="MKP89" s="19"/>
      <c r="MKQ89" s="19"/>
      <c r="MKR89" s="20"/>
      <c r="MKS89" s="20"/>
      <c r="MKT89" s="20"/>
      <c r="MKU89" s="21"/>
      <c r="MKY89" s="12"/>
      <c r="MKZ89" s="13"/>
      <c r="MLA89" s="14"/>
      <c r="MLB89" s="15"/>
      <c r="MLC89" s="16"/>
      <c r="MLD89" s="17"/>
      <c r="MLE89" s="18"/>
      <c r="MLF89" s="18"/>
      <c r="MLG89" s="19"/>
      <c r="MLH89" s="19"/>
      <c r="MLI89" s="20"/>
      <c r="MLJ89" s="20"/>
      <c r="MLK89" s="20"/>
      <c r="MLL89" s="21"/>
      <c r="MLP89" s="12"/>
      <c r="MLQ89" s="13"/>
      <c r="MLR89" s="14"/>
      <c r="MLS89" s="15"/>
      <c r="MLT89" s="16"/>
      <c r="MLU89" s="17"/>
      <c r="MLV89" s="18"/>
      <c r="MLW89" s="18"/>
      <c r="MLX89" s="19"/>
      <c r="MLY89" s="19"/>
      <c r="MLZ89" s="20"/>
      <c r="MMA89" s="20"/>
      <c r="MMB89" s="20"/>
      <c r="MMC89" s="21"/>
      <c r="MMG89" s="12"/>
      <c r="MMH89" s="13"/>
      <c r="MMI89" s="14"/>
      <c r="MMJ89" s="15"/>
      <c r="MMK89" s="16"/>
      <c r="MML89" s="17"/>
      <c r="MMM89" s="18"/>
      <c r="MMN89" s="18"/>
      <c r="MMO89" s="19"/>
      <c r="MMP89" s="19"/>
      <c r="MMQ89" s="20"/>
      <c r="MMR89" s="20"/>
      <c r="MMS89" s="20"/>
      <c r="MMT89" s="21"/>
      <c r="MMX89" s="12"/>
      <c r="MMY89" s="13"/>
      <c r="MMZ89" s="14"/>
      <c r="MNA89" s="15"/>
      <c r="MNB89" s="16"/>
      <c r="MNC89" s="17"/>
      <c r="MND89" s="18"/>
      <c r="MNE89" s="18"/>
      <c r="MNF89" s="19"/>
      <c r="MNG89" s="19"/>
      <c r="MNH89" s="20"/>
      <c r="MNI89" s="20"/>
      <c r="MNJ89" s="20"/>
      <c r="MNK89" s="21"/>
      <c r="MNO89" s="12"/>
      <c r="MNP89" s="13"/>
      <c r="MNQ89" s="14"/>
      <c r="MNR89" s="15"/>
      <c r="MNS89" s="16"/>
      <c r="MNT89" s="17"/>
      <c r="MNU89" s="18"/>
      <c r="MNV89" s="18"/>
      <c r="MNW89" s="19"/>
      <c r="MNX89" s="19"/>
      <c r="MNY89" s="20"/>
      <c r="MNZ89" s="20"/>
      <c r="MOA89" s="20"/>
      <c r="MOB89" s="21"/>
      <c r="MOF89" s="12"/>
      <c r="MOG89" s="13"/>
      <c r="MOH89" s="14"/>
      <c r="MOI89" s="15"/>
      <c r="MOJ89" s="16"/>
      <c r="MOK89" s="17"/>
      <c r="MOL89" s="18"/>
      <c r="MOM89" s="18"/>
      <c r="MON89" s="19"/>
      <c r="MOO89" s="19"/>
      <c r="MOP89" s="20"/>
      <c r="MOQ89" s="20"/>
      <c r="MOR89" s="20"/>
      <c r="MOS89" s="21"/>
      <c r="MOW89" s="12"/>
      <c r="MOX89" s="13"/>
      <c r="MOY89" s="14"/>
      <c r="MOZ89" s="15"/>
      <c r="MPA89" s="16"/>
      <c r="MPB89" s="17"/>
      <c r="MPC89" s="18"/>
      <c r="MPD89" s="18"/>
      <c r="MPE89" s="19"/>
      <c r="MPF89" s="19"/>
      <c r="MPG89" s="20"/>
      <c r="MPH89" s="20"/>
      <c r="MPI89" s="20"/>
      <c r="MPJ89" s="21"/>
      <c r="MPN89" s="12"/>
      <c r="MPO89" s="13"/>
      <c r="MPP89" s="14"/>
      <c r="MPQ89" s="15"/>
      <c r="MPR89" s="16"/>
      <c r="MPS89" s="17"/>
      <c r="MPT89" s="18"/>
      <c r="MPU89" s="18"/>
      <c r="MPV89" s="19"/>
      <c r="MPW89" s="19"/>
      <c r="MPX89" s="20"/>
      <c r="MPY89" s="20"/>
      <c r="MPZ89" s="20"/>
      <c r="MQA89" s="21"/>
      <c r="MQE89" s="12"/>
      <c r="MQF89" s="13"/>
      <c r="MQG89" s="14"/>
      <c r="MQH89" s="15"/>
      <c r="MQI89" s="16"/>
      <c r="MQJ89" s="17"/>
      <c r="MQK89" s="18"/>
      <c r="MQL89" s="18"/>
      <c r="MQM89" s="19"/>
      <c r="MQN89" s="19"/>
      <c r="MQO89" s="20"/>
      <c r="MQP89" s="20"/>
      <c r="MQQ89" s="20"/>
      <c r="MQR89" s="21"/>
      <c r="MQV89" s="12"/>
      <c r="MQW89" s="13"/>
      <c r="MQX89" s="14"/>
      <c r="MQY89" s="15"/>
      <c r="MQZ89" s="16"/>
      <c r="MRA89" s="17"/>
      <c r="MRB89" s="18"/>
      <c r="MRC89" s="18"/>
      <c r="MRD89" s="19"/>
      <c r="MRE89" s="19"/>
      <c r="MRF89" s="20"/>
      <c r="MRG89" s="20"/>
      <c r="MRH89" s="20"/>
      <c r="MRI89" s="21"/>
      <c r="MRM89" s="12"/>
      <c r="MRN89" s="13"/>
      <c r="MRO89" s="14"/>
      <c r="MRP89" s="15"/>
      <c r="MRQ89" s="16"/>
      <c r="MRR89" s="17"/>
      <c r="MRS89" s="18"/>
      <c r="MRT89" s="18"/>
      <c r="MRU89" s="19"/>
      <c r="MRV89" s="19"/>
      <c r="MRW89" s="20"/>
      <c r="MRX89" s="20"/>
      <c r="MRY89" s="20"/>
      <c r="MRZ89" s="21"/>
      <c r="MSD89" s="12"/>
      <c r="MSE89" s="13"/>
      <c r="MSF89" s="14"/>
      <c r="MSG89" s="15"/>
      <c r="MSH89" s="16"/>
      <c r="MSI89" s="17"/>
      <c r="MSJ89" s="18"/>
      <c r="MSK89" s="18"/>
      <c r="MSL89" s="19"/>
      <c r="MSM89" s="19"/>
      <c r="MSN89" s="20"/>
      <c r="MSO89" s="20"/>
      <c r="MSP89" s="20"/>
      <c r="MSQ89" s="21"/>
      <c r="MSU89" s="12"/>
      <c r="MSV89" s="13"/>
      <c r="MSW89" s="14"/>
      <c r="MSX89" s="15"/>
      <c r="MSY89" s="16"/>
      <c r="MSZ89" s="17"/>
      <c r="MTA89" s="18"/>
      <c r="MTB89" s="18"/>
      <c r="MTC89" s="19"/>
      <c r="MTD89" s="19"/>
      <c r="MTE89" s="20"/>
      <c r="MTF89" s="20"/>
      <c r="MTG89" s="20"/>
      <c r="MTH89" s="21"/>
      <c r="MTL89" s="12"/>
      <c r="MTM89" s="13"/>
      <c r="MTN89" s="14"/>
      <c r="MTO89" s="15"/>
      <c r="MTP89" s="16"/>
      <c r="MTQ89" s="17"/>
      <c r="MTR89" s="18"/>
      <c r="MTS89" s="18"/>
      <c r="MTT89" s="19"/>
      <c r="MTU89" s="19"/>
      <c r="MTV89" s="20"/>
      <c r="MTW89" s="20"/>
      <c r="MTX89" s="20"/>
      <c r="MTY89" s="21"/>
      <c r="MUC89" s="12"/>
      <c r="MUD89" s="13"/>
      <c r="MUE89" s="14"/>
      <c r="MUF89" s="15"/>
      <c r="MUG89" s="16"/>
      <c r="MUH89" s="17"/>
      <c r="MUI89" s="18"/>
      <c r="MUJ89" s="18"/>
      <c r="MUK89" s="19"/>
      <c r="MUL89" s="19"/>
      <c r="MUM89" s="20"/>
      <c r="MUN89" s="20"/>
      <c r="MUO89" s="20"/>
      <c r="MUP89" s="21"/>
      <c r="MUT89" s="12"/>
      <c r="MUU89" s="13"/>
      <c r="MUV89" s="14"/>
      <c r="MUW89" s="15"/>
      <c r="MUX89" s="16"/>
      <c r="MUY89" s="17"/>
      <c r="MUZ89" s="18"/>
      <c r="MVA89" s="18"/>
      <c r="MVB89" s="19"/>
      <c r="MVC89" s="19"/>
      <c r="MVD89" s="20"/>
      <c r="MVE89" s="20"/>
      <c r="MVF89" s="20"/>
      <c r="MVG89" s="21"/>
      <c r="MVK89" s="12"/>
      <c r="MVL89" s="13"/>
      <c r="MVM89" s="14"/>
      <c r="MVN89" s="15"/>
      <c r="MVO89" s="16"/>
      <c r="MVP89" s="17"/>
      <c r="MVQ89" s="18"/>
      <c r="MVR89" s="18"/>
      <c r="MVS89" s="19"/>
      <c r="MVT89" s="19"/>
      <c r="MVU89" s="20"/>
      <c r="MVV89" s="20"/>
      <c r="MVW89" s="20"/>
      <c r="MVX89" s="21"/>
      <c r="MWB89" s="12"/>
      <c r="MWC89" s="13"/>
      <c r="MWD89" s="14"/>
      <c r="MWE89" s="15"/>
      <c r="MWF89" s="16"/>
      <c r="MWG89" s="17"/>
      <c r="MWH89" s="18"/>
      <c r="MWI89" s="18"/>
      <c r="MWJ89" s="19"/>
      <c r="MWK89" s="19"/>
      <c r="MWL89" s="20"/>
      <c r="MWM89" s="20"/>
      <c r="MWN89" s="20"/>
      <c r="MWO89" s="21"/>
      <c r="MWS89" s="12"/>
      <c r="MWT89" s="13"/>
      <c r="MWU89" s="14"/>
      <c r="MWV89" s="15"/>
      <c r="MWW89" s="16"/>
      <c r="MWX89" s="17"/>
      <c r="MWY89" s="18"/>
      <c r="MWZ89" s="18"/>
      <c r="MXA89" s="19"/>
      <c r="MXB89" s="19"/>
      <c r="MXC89" s="20"/>
      <c r="MXD89" s="20"/>
      <c r="MXE89" s="20"/>
      <c r="MXF89" s="21"/>
      <c r="MXJ89" s="12"/>
      <c r="MXK89" s="13"/>
      <c r="MXL89" s="14"/>
      <c r="MXM89" s="15"/>
      <c r="MXN89" s="16"/>
      <c r="MXO89" s="17"/>
      <c r="MXP89" s="18"/>
      <c r="MXQ89" s="18"/>
      <c r="MXR89" s="19"/>
      <c r="MXS89" s="19"/>
      <c r="MXT89" s="20"/>
      <c r="MXU89" s="20"/>
      <c r="MXV89" s="20"/>
      <c r="MXW89" s="21"/>
      <c r="MYA89" s="12"/>
      <c r="MYB89" s="13"/>
      <c r="MYC89" s="14"/>
      <c r="MYD89" s="15"/>
      <c r="MYE89" s="16"/>
      <c r="MYF89" s="17"/>
      <c r="MYG89" s="18"/>
      <c r="MYH89" s="18"/>
      <c r="MYI89" s="19"/>
      <c r="MYJ89" s="19"/>
      <c r="MYK89" s="20"/>
      <c r="MYL89" s="20"/>
      <c r="MYM89" s="20"/>
      <c r="MYN89" s="21"/>
      <c r="MYR89" s="12"/>
      <c r="MYS89" s="13"/>
      <c r="MYT89" s="14"/>
      <c r="MYU89" s="15"/>
      <c r="MYV89" s="16"/>
      <c r="MYW89" s="17"/>
      <c r="MYX89" s="18"/>
      <c r="MYY89" s="18"/>
      <c r="MYZ89" s="19"/>
      <c r="MZA89" s="19"/>
      <c r="MZB89" s="20"/>
      <c r="MZC89" s="20"/>
      <c r="MZD89" s="20"/>
      <c r="MZE89" s="21"/>
      <c r="MZI89" s="12"/>
      <c r="MZJ89" s="13"/>
      <c r="MZK89" s="14"/>
      <c r="MZL89" s="15"/>
      <c r="MZM89" s="16"/>
      <c r="MZN89" s="17"/>
      <c r="MZO89" s="18"/>
      <c r="MZP89" s="18"/>
      <c r="MZQ89" s="19"/>
      <c r="MZR89" s="19"/>
      <c r="MZS89" s="20"/>
      <c r="MZT89" s="20"/>
      <c r="MZU89" s="20"/>
      <c r="MZV89" s="21"/>
      <c r="MZZ89" s="12"/>
      <c r="NAA89" s="13"/>
      <c r="NAB89" s="14"/>
      <c r="NAC89" s="15"/>
      <c r="NAD89" s="16"/>
      <c r="NAE89" s="17"/>
      <c r="NAF89" s="18"/>
      <c r="NAG89" s="18"/>
      <c r="NAH89" s="19"/>
      <c r="NAI89" s="19"/>
      <c r="NAJ89" s="20"/>
      <c r="NAK89" s="20"/>
      <c r="NAL89" s="20"/>
      <c r="NAM89" s="21"/>
      <c r="NAQ89" s="12"/>
      <c r="NAR89" s="13"/>
      <c r="NAS89" s="14"/>
      <c r="NAT89" s="15"/>
      <c r="NAU89" s="16"/>
      <c r="NAV89" s="17"/>
      <c r="NAW89" s="18"/>
      <c r="NAX89" s="18"/>
      <c r="NAY89" s="19"/>
      <c r="NAZ89" s="19"/>
      <c r="NBA89" s="20"/>
      <c r="NBB89" s="20"/>
      <c r="NBC89" s="20"/>
      <c r="NBD89" s="21"/>
      <c r="NBH89" s="12"/>
      <c r="NBI89" s="13"/>
      <c r="NBJ89" s="14"/>
      <c r="NBK89" s="15"/>
      <c r="NBL89" s="16"/>
      <c r="NBM89" s="17"/>
      <c r="NBN89" s="18"/>
      <c r="NBO89" s="18"/>
      <c r="NBP89" s="19"/>
      <c r="NBQ89" s="19"/>
      <c r="NBR89" s="20"/>
      <c r="NBS89" s="20"/>
      <c r="NBT89" s="20"/>
      <c r="NBU89" s="21"/>
      <c r="NBY89" s="12"/>
      <c r="NBZ89" s="13"/>
      <c r="NCA89" s="14"/>
      <c r="NCB89" s="15"/>
      <c r="NCC89" s="16"/>
      <c r="NCD89" s="17"/>
      <c r="NCE89" s="18"/>
      <c r="NCF89" s="18"/>
      <c r="NCG89" s="19"/>
      <c r="NCH89" s="19"/>
      <c r="NCI89" s="20"/>
      <c r="NCJ89" s="20"/>
      <c r="NCK89" s="20"/>
      <c r="NCL89" s="21"/>
      <c r="NCP89" s="12"/>
      <c r="NCQ89" s="13"/>
      <c r="NCR89" s="14"/>
      <c r="NCS89" s="15"/>
      <c r="NCT89" s="16"/>
      <c r="NCU89" s="17"/>
      <c r="NCV89" s="18"/>
      <c r="NCW89" s="18"/>
      <c r="NCX89" s="19"/>
      <c r="NCY89" s="19"/>
      <c r="NCZ89" s="20"/>
      <c r="NDA89" s="20"/>
      <c r="NDB89" s="20"/>
      <c r="NDC89" s="21"/>
      <c r="NDG89" s="12"/>
      <c r="NDH89" s="13"/>
      <c r="NDI89" s="14"/>
      <c r="NDJ89" s="15"/>
      <c r="NDK89" s="16"/>
      <c r="NDL89" s="17"/>
      <c r="NDM89" s="18"/>
      <c r="NDN89" s="18"/>
      <c r="NDO89" s="19"/>
      <c r="NDP89" s="19"/>
      <c r="NDQ89" s="20"/>
      <c r="NDR89" s="20"/>
      <c r="NDS89" s="20"/>
      <c r="NDT89" s="21"/>
      <c r="NDX89" s="12"/>
      <c r="NDY89" s="13"/>
      <c r="NDZ89" s="14"/>
      <c r="NEA89" s="15"/>
      <c r="NEB89" s="16"/>
      <c r="NEC89" s="17"/>
      <c r="NED89" s="18"/>
      <c r="NEE89" s="18"/>
      <c r="NEF89" s="19"/>
      <c r="NEG89" s="19"/>
      <c r="NEH89" s="20"/>
      <c r="NEI89" s="20"/>
      <c r="NEJ89" s="20"/>
      <c r="NEK89" s="21"/>
      <c r="NEO89" s="12"/>
      <c r="NEP89" s="13"/>
      <c r="NEQ89" s="14"/>
      <c r="NER89" s="15"/>
      <c r="NES89" s="16"/>
      <c r="NET89" s="17"/>
      <c r="NEU89" s="18"/>
      <c r="NEV89" s="18"/>
      <c r="NEW89" s="19"/>
      <c r="NEX89" s="19"/>
      <c r="NEY89" s="20"/>
      <c r="NEZ89" s="20"/>
      <c r="NFA89" s="20"/>
      <c r="NFB89" s="21"/>
      <c r="NFF89" s="12"/>
      <c r="NFG89" s="13"/>
      <c r="NFH89" s="14"/>
      <c r="NFI89" s="15"/>
      <c r="NFJ89" s="16"/>
      <c r="NFK89" s="17"/>
      <c r="NFL89" s="18"/>
      <c r="NFM89" s="18"/>
      <c r="NFN89" s="19"/>
      <c r="NFO89" s="19"/>
      <c r="NFP89" s="20"/>
      <c r="NFQ89" s="20"/>
      <c r="NFR89" s="20"/>
      <c r="NFS89" s="21"/>
      <c r="NFW89" s="12"/>
      <c r="NFX89" s="13"/>
      <c r="NFY89" s="14"/>
      <c r="NFZ89" s="15"/>
      <c r="NGA89" s="16"/>
      <c r="NGB89" s="17"/>
      <c r="NGC89" s="18"/>
      <c r="NGD89" s="18"/>
      <c r="NGE89" s="19"/>
      <c r="NGF89" s="19"/>
      <c r="NGG89" s="20"/>
      <c r="NGH89" s="20"/>
      <c r="NGI89" s="20"/>
      <c r="NGJ89" s="21"/>
      <c r="NGN89" s="12"/>
      <c r="NGO89" s="13"/>
      <c r="NGP89" s="14"/>
      <c r="NGQ89" s="15"/>
      <c r="NGR89" s="16"/>
      <c r="NGS89" s="17"/>
      <c r="NGT89" s="18"/>
      <c r="NGU89" s="18"/>
      <c r="NGV89" s="19"/>
      <c r="NGW89" s="19"/>
      <c r="NGX89" s="20"/>
      <c r="NGY89" s="20"/>
      <c r="NGZ89" s="20"/>
      <c r="NHA89" s="21"/>
      <c r="NHE89" s="12"/>
      <c r="NHF89" s="13"/>
      <c r="NHG89" s="14"/>
      <c r="NHH89" s="15"/>
      <c r="NHI89" s="16"/>
      <c r="NHJ89" s="17"/>
      <c r="NHK89" s="18"/>
      <c r="NHL89" s="18"/>
      <c r="NHM89" s="19"/>
      <c r="NHN89" s="19"/>
      <c r="NHO89" s="20"/>
      <c r="NHP89" s="20"/>
      <c r="NHQ89" s="20"/>
      <c r="NHR89" s="21"/>
      <c r="NHV89" s="12"/>
      <c r="NHW89" s="13"/>
      <c r="NHX89" s="14"/>
      <c r="NHY89" s="15"/>
      <c r="NHZ89" s="16"/>
      <c r="NIA89" s="17"/>
      <c r="NIB89" s="18"/>
      <c r="NIC89" s="18"/>
      <c r="NID89" s="19"/>
      <c r="NIE89" s="19"/>
      <c r="NIF89" s="20"/>
      <c r="NIG89" s="20"/>
      <c r="NIH89" s="20"/>
      <c r="NII89" s="21"/>
      <c r="NIM89" s="12"/>
      <c r="NIN89" s="13"/>
      <c r="NIO89" s="14"/>
      <c r="NIP89" s="15"/>
      <c r="NIQ89" s="16"/>
      <c r="NIR89" s="17"/>
      <c r="NIS89" s="18"/>
      <c r="NIT89" s="18"/>
      <c r="NIU89" s="19"/>
      <c r="NIV89" s="19"/>
      <c r="NIW89" s="20"/>
      <c r="NIX89" s="20"/>
      <c r="NIY89" s="20"/>
      <c r="NIZ89" s="21"/>
      <c r="NJD89" s="12"/>
      <c r="NJE89" s="13"/>
      <c r="NJF89" s="14"/>
      <c r="NJG89" s="15"/>
      <c r="NJH89" s="16"/>
      <c r="NJI89" s="17"/>
      <c r="NJJ89" s="18"/>
      <c r="NJK89" s="18"/>
      <c r="NJL89" s="19"/>
      <c r="NJM89" s="19"/>
      <c r="NJN89" s="20"/>
      <c r="NJO89" s="20"/>
      <c r="NJP89" s="20"/>
      <c r="NJQ89" s="21"/>
      <c r="NJU89" s="12"/>
      <c r="NJV89" s="13"/>
      <c r="NJW89" s="14"/>
      <c r="NJX89" s="15"/>
      <c r="NJY89" s="16"/>
      <c r="NJZ89" s="17"/>
      <c r="NKA89" s="18"/>
      <c r="NKB89" s="18"/>
      <c r="NKC89" s="19"/>
      <c r="NKD89" s="19"/>
      <c r="NKE89" s="20"/>
      <c r="NKF89" s="20"/>
      <c r="NKG89" s="20"/>
      <c r="NKH89" s="21"/>
      <c r="NKL89" s="12"/>
      <c r="NKM89" s="13"/>
      <c r="NKN89" s="14"/>
      <c r="NKO89" s="15"/>
      <c r="NKP89" s="16"/>
      <c r="NKQ89" s="17"/>
      <c r="NKR89" s="18"/>
      <c r="NKS89" s="18"/>
      <c r="NKT89" s="19"/>
      <c r="NKU89" s="19"/>
      <c r="NKV89" s="20"/>
      <c r="NKW89" s="20"/>
      <c r="NKX89" s="20"/>
      <c r="NKY89" s="21"/>
      <c r="NLC89" s="12"/>
      <c r="NLD89" s="13"/>
      <c r="NLE89" s="14"/>
      <c r="NLF89" s="15"/>
      <c r="NLG89" s="16"/>
      <c r="NLH89" s="17"/>
      <c r="NLI89" s="18"/>
      <c r="NLJ89" s="18"/>
      <c r="NLK89" s="19"/>
      <c r="NLL89" s="19"/>
      <c r="NLM89" s="20"/>
      <c r="NLN89" s="20"/>
      <c r="NLO89" s="20"/>
      <c r="NLP89" s="21"/>
      <c r="NLT89" s="12"/>
      <c r="NLU89" s="13"/>
      <c r="NLV89" s="14"/>
      <c r="NLW89" s="15"/>
      <c r="NLX89" s="16"/>
      <c r="NLY89" s="17"/>
      <c r="NLZ89" s="18"/>
      <c r="NMA89" s="18"/>
      <c r="NMB89" s="19"/>
      <c r="NMC89" s="19"/>
      <c r="NMD89" s="20"/>
      <c r="NME89" s="20"/>
      <c r="NMF89" s="20"/>
      <c r="NMG89" s="21"/>
      <c r="NMK89" s="12"/>
      <c r="NML89" s="13"/>
      <c r="NMM89" s="14"/>
      <c r="NMN89" s="15"/>
      <c r="NMO89" s="16"/>
      <c r="NMP89" s="17"/>
      <c r="NMQ89" s="18"/>
      <c r="NMR89" s="18"/>
      <c r="NMS89" s="19"/>
      <c r="NMT89" s="19"/>
      <c r="NMU89" s="20"/>
      <c r="NMV89" s="20"/>
      <c r="NMW89" s="20"/>
      <c r="NMX89" s="21"/>
      <c r="NNB89" s="12"/>
      <c r="NNC89" s="13"/>
      <c r="NND89" s="14"/>
      <c r="NNE89" s="15"/>
      <c r="NNF89" s="16"/>
      <c r="NNG89" s="17"/>
      <c r="NNH89" s="18"/>
      <c r="NNI89" s="18"/>
      <c r="NNJ89" s="19"/>
      <c r="NNK89" s="19"/>
      <c r="NNL89" s="20"/>
      <c r="NNM89" s="20"/>
      <c r="NNN89" s="20"/>
      <c r="NNO89" s="21"/>
      <c r="NNS89" s="12"/>
      <c r="NNT89" s="13"/>
      <c r="NNU89" s="14"/>
      <c r="NNV89" s="15"/>
      <c r="NNW89" s="16"/>
      <c r="NNX89" s="17"/>
      <c r="NNY89" s="18"/>
      <c r="NNZ89" s="18"/>
      <c r="NOA89" s="19"/>
      <c r="NOB89" s="19"/>
      <c r="NOC89" s="20"/>
      <c r="NOD89" s="20"/>
      <c r="NOE89" s="20"/>
      <c r="NOF89" s="21"/>
      <c r="NOJ89" s="12"/>
      <c r="NOK89" s="13"/>
      <c r="NOL89" s="14"/>
      <c r="NOM89" s="15"/>
      <c r="NON89" s="16"/>
      <c r="NOO89" s="17"/>
      <c r="NOP89" s="18"/>
      <c r="NOQ89" s="18"/>
      <c r="NOR89" s="19"/>
      <c r="NOS89" s="19"/>
      <c r="NOT89" s="20"/>
      <c r="NOU89" s="20"/>
      <c r="NOV89" s="20"/>
      <c r="NOW89" s="21"/>
      <c r="NPA89" s="12"/>
      <c r="NPB89" s="13"/>
      <c r="NPC89" s="14"/>
      <c r="NPD89" s="15"/>
      <c r="NPE89" s="16"/>
      <c r="NPF89" s="17"/>
      <c r="NPG89" s="18"/>
      <c r="NPH89" s="18"/>
      <c r="NPI89" s="19"/>
      <c r="NPJ89" s="19"/>
      <c r="NPK89" s="20"/>
      <c r="NPL89" s="20"/>
      <c r="NPM89" s="20"/>
      <c r="NPN89" s="21"/>
      <c r="NPR89" s="12"/>
      <c r="NPS89" s="13"/>
      <c r="NPT89" s="14"/>
      <c r="NPU89" s="15"/>
      <c r="NPV89" s="16"/>
      <c r="NPW89" s="17"/>
      <c r="NPX89" s="18"/>
      <c r="NPY89" s="18"/>
      <c r="NPZ89" s="19"/>
      <c r="NQA89" s="19"/>
      <c r="NQB89" s="20"/>
      <c r="NQC89" s="20"/>
      <c r="NQD89" s="20"/>
      <c r="NQE89" s="21"/>
      <c r="NQI89" s="12"/>
      <c r="NQJ89" s="13"/>
      <c r="NQK89" s="14"/>
      <c r="NQL89" s="15"/>
      <c r="NQM89" s="16"/>
      <c r="NQN89" s="17"/>
      <c r="NQO89" s="18"/>
      <c r="NQP89" s="18"/>
      <c r="NQQ89" s="19"/>
      <c r="NQR89" s="19"/>
      <c r="NQS89" s="20"/>
      <c r="NQT89" s="20"/>
      <c r="NQU89" s="20"/>
      <c r="NQV89" s="21"/>
      <c r="NQZ89" s="12"/>
      <c r="NRA89" s="13"/>
      <c r="NRB89" s="14"/>
      <c r="NRC89" s="15"/>
      <c r="NRD89" s="16"/>
      <c r="NRE89" s="17"/>
      <c r="NRF89" s="18"/>
      <c r="NRG89" s="18"/>
      <c r="NRH89" s="19"/>
      <c r="NRI89" s="19"/>
      <c r="NRJ89" s="20"/>
      <c r="NRK89" s="20"/>
      <c r="NRL89" s="20"/>
      <c r="NRM89" s="21"/>
      <c r="NRQ89" s="12"/>
      <c r="NRR89" s="13"/>
      <c r="NRS89" s="14"/>
      <c r="NRT89" s="15"/>
      <c r="NRU89" s="16"/>
      <c r="NRV89" s="17"/>
      <c r="NRW89" s="18"/>
      <c r="NRX89" s="18"/>
      <c r="NRY89" s="19"/>
      <c r="NRZ89" s="19"/>
      <c r="NSA89" s="20"/>
      <c r="NSB89" s="20"/>
      <c r="NSC89" s="20"/>
      <c r="NSD89" s="21"/>
      <c r="NSH89" s="12"/>
      <c r="NSI89" s="13"/>
      <c r="NSJ89" s="14"/>
      <c r="NSK89" s="15"/>
      <c r="NSL89" s="16"/>
      <c r="NSM89" s="17"/>
      <c r="NSN89" s="18"/>
      <c r="NSO89" s="18"/>
      <c r="NSP89" s="19"/>
      <c r="NSQ89" s="19"/>
      <c r="NSR89" s="20"/>
      <c r="NSS89" s="20"/>
      <c r="NST89" s="20"/>
      <c r="NSU89" s="21"/>
      <c r="NSY89" s="12"/>
      <c r="NSZ89" s="13"/>
      <c r="NTA89" s="14"/>
      <c r="NTB89" s="15"/>
      <c r="NTC89" s="16"/>
      <c r="NTD89" s="17"/>
      <c r="NTE89" s="18"/>
      <c r="NTF89" s="18"/>
      <c r="NTG89" s="19"/>
      <c r="NTH89" s="19"/>
      <c r="NTI89" s="20"/>
      <c r="NTJ89" s="20"/>
      <c r="NTK89" s="20"/>
      <c r="NTL89" s="21"/>
      <c r="NTP89" s="12"/>
      <c r="NTQ89" s="13"/>
      <c r="NTR89" s="14"/>
      <c r="NTS89" s="15"/>
      <c r="NTT89" s="16"/>
      <c r="NTU89" s="17"/>
      <c r="NTV89" s="18"/>
      <c r="NTW89" s="18"/>
      <c r="NTX89" s="19"/>
      <c r="NTY89" s="19"/>
      <c r="NTZ89" s="20"/>
      <c r="NUA89" s="20"/>
      <c r="NUB89" s="20"/>
      <c r="NUC89" s="21"/>
      <c r="NUG89" s="12"/>
      <c r="NUH89" s="13"/>
      <c r="NUI89" s="14"/>
      <c r="NUJ89" s="15"/>
      <c r="NUK89" s="16"/>
      <c r="NUL89" s="17"/>
      <c r="NUM89" s="18"/>
      <c r="NUN89" s="18"/>
      <c r="NUO89" s="19"/>
      <c r="NUP89" s="19"/>
      <c r="NUQ89" s="20"/>
      <c r="NUR89" s="20"/>
      <c r="NUS89" s="20"/>
      <c r="NUT89" s="21"/>
      <c r="NUX89" s="12"/>
      <c r="NUY89" s="13"/>
      <c r="NUZ89" s="14"/>
      <c r="NVA89" s="15"/>
      <c r="NVB89" s="16"/>
      <c r="NVC89" s="17"/>
      <c r="NVD89" s="18"/>
      <c r="NVE89" s="18"/>
      <c r="NVF89" s="19"/>
      <c r="NVG89" s="19"/>
      <c r="NVH89" s="20"/>
      <c r="NVI89" s="20"/>
      <c r="NVJ89" s="20"/>
      <c r="NVK89" s="21"/>
      <c r="NVO89" s="12"/>
      <c r="NVP89" s="13"/>
      <c r="NVQ89" s="14"/>
      <c r="NVR89" s="15"/>
      <c r="NVS89" s="16"/>
      <c r="NVT89" s="17"/>
      <c r="NVU89" s="18"/>
      <c r="NVV89" s="18"/>
      <c r="NVW89" s="19"/>
      <c r="NVX89" s="19"/>
      <c r="NVY89" s="20"/>
      <c r="NVZ89" s="20"/>
      <c r="NWA89" s="20"/>
      <c r="NWB89" s="21"/>
      <c r="NWF89" s="12"/>
      <c r="NWG89" s="13"/>
      <c r="NWH89" s="14"/>
      <c r="NWI89" s="15"/>
      <c r="NWJ89" s="16"/>
      <c r="NWK89" s="17"/>
      <c r="NWL89" s="18"/>
      <c r="NWM89" s="18"/>
      <c r="NWN89" s="19"/>
      <c r="NWO89" s="19"/>
      <c r="NWP89" s="20"/>
      <c r="NWQ89" s="20"/>
      <c r="NWR89" s="20"/>
      <c r="NWS89" s="21"/>
      <c r="NWW89" s="12"/>
      <c r="NWX89" s="13"/>
      <c r="NWY89" s="14"/>
      <c r="NWZ89" s="15"/>
      <c r="NXA89" s="16"/>
      <c r="NXB89" s="17"/>
      <c r="NXC89" s="18"/>
      <c r="NXD89" s="18"/>
      <c r="NXE89" s="19"/>
      <c r="NXF89" s="19"/>
      <c r="NXG89" s="20"/>
      <c r="NXH89" s="20"/>
      <c r="NXI89" s="20"/>
      <c r="NXJ89" s="21"/>
      <c r="NXN89" s="12"/>
      <c r="NXO89" s="13"/>
      <c r="NXP89" s="14"/>
      <c r="NXQ89" s="15"/>
      <c r="NXR89" s="16"/>
      <c r="NXS89" s="17"/>
      <c r="NXT89" s="18"/>
      <c r="NXU89" s="18"/>
      <c r="NXV89" s="19"/>
      <c r="NXW89" s="19"/>
      <c r="NXX89" s="20"/>
      <c r="NXY89" s="20"/>
      <c r="NXZ89" s="20"/>
      <c r="NYA89" s="21"/>
      <c r="NYE89" s="12"/>
      <c r="NYF89" s="13"/>
      <c r="NYG89" s="14"/>
      <c r="NYH89" s="15"/>
      <c r="NYI89" s="16"/>
      <c r="NYJ89" s="17"/>
      <c r="NYK89" s="18"/>
      <c r="NYL89" s="18"/>
      <c r="NYM89" s="19"/>
      <c r="NYN89" s="19"/>
      <c r="NYO89" s="20"/>
      <c r="NYP89" s="20"/>
      <c r="NYQ89" s="20"/>
      <c r="NYR89" s="21"/>
      <c r="NYV89" s="12"/>
      <c r="NYW89" s="13"/>
      <c r="NYX89" s="14"/>
      <c r="NYY89" s="15"/>
      <c r="NYZ89" s="16"/>
      <c r="NZA89" s="17"/>
      <c r="NZB89" s="18"/>
      <c r="NZC89" s="18"/>
      <c r="NZD89" s="19"/>
      <c r="NZE89" s="19"/>
      <c r="NZF89" s="20"/>
      <c r="NZG89" s="20"/>
      <c r="NZH89" s="20"/>
      <c r="NZI89" s="21"/>
      <c r="NZM89" s="12"/>
      <c r="NZN89" s="13"/>
      <c r="NZO89" s="14"/>
      <c r="NZP89" s="15"/>
      <c r="NZQ89" s="16"/>
      <c r="NZR89" s="17"/>
      <c r="NZS89" s="18"/>
      <c r="NZT89" s="18"/>
      <c r="NZU89" s="19"/>
      <c r="NZV89" s="19"/>
      <c r="NZW89" s="20"/>
      <c r="NZX89" s="20"/>
      <c r="NZY89" s="20"/>
      <c r="NZZ89" s="21"/>
      <c r="OAD89" s="12"/>
      <c r="OAE89" s="13"/>
      <c r="OAF89" s="14"/>
      <c r="OAG89" s="15"/>
      <c r="OAH89" s="16"/>
      <c r="OAI89" s="17"/>
      <c r="OAJ89" s="18"/>
      <c r="OAK89" s="18"/>
      <c r="OAL89" s="19"/>
      <c r="OAM89" s="19"/>
      <c r="OAN89" s="20"/>
      <c r="OAO89" s="20"/>
      <c r="OAP89" s="20"/>
      <c r="OAQ89" s="21"/>
      <c r="OAU89" s="12"/>
      <c r="OAV89" s="13"/>
      <c r="OAW89" s="14"/>
      <c r="OAX89" s="15"/>
      <c r="OAY89" s="16"/>
      <c r="OAZ89" s="17"/>
      <c r="OBA89" s="18"/>
      <c r="OBB89" s="18"/>
      <c r="OBC89" s="19"/>
      <c r="OBD89" s="19"/>
      <c r="OBE89" s="20"/>
      <c r="OBF89" s="20"/>
      <c r="OBG89" s="20"/>
      <c r="OBH89" s="21"/>
      <c r="OBL89" s="12"/>
      <c r="OBM89" s="13"/>
      <c r="OBN89" s="14"/>
      <c r="OBO89" s="15"/>
      <c r="OBP89" s="16"/>
      <c r="OBQ89" s="17"/>
      <c r="OBR89" s="18"/>
      <c r="OBS89" s="18"/>
      <c r="OBT89" s="19"/>
      <c r="OBU89" s="19"/>
      <c r="OBV89" s="20"/>
      <c r="OBW89" s="20"/>
      <c r="OBX89" s="20"/>
      <c r="OBY89" s="21"/>
      <c r="OCC89" s="12"/>
      <c r="OCD89" s="13"/>
      <c r="OCE89" s="14"/>
      <c r="OCF89" s="15"/>
      <c r="OCG89" s="16"/>
      <c r="OCH89" s="17"/>
      <c r="OCI89" s="18"/>
      <c r="OCJ89" s="18"/>
      <c r="OCK89" s="19"/>
      <c r="OCL89" s="19"/>
      <c r="OCM89" s="20"/>
      <c r="OCN89" s="20"/>
      <c r="OCO89" s="20"/>
      <c r="OCP89" s="21"/>
      <c r="OCT89" s="12"/>
      <c r="OCU89" s="13"/>
      <c r="OCV89" s="14"/>
      <c r="OCW89" s="15"/>
      <c r="OCX89" s="16"/>
      <c r="OCY89" s="17"/>
      <c r="OCZ89" s="18"/>
      <c r="ODA89" s="18"/>
      <c r="ODB89" s="19"/>
      <c r="ODC89" s="19"/>
      <c r="ODD89" s="20"/>
      <c r="ODE89" s="20"/>
      <c r="ODF89" s="20"/>
      <c r="ODG89" s="21"/>
      <c r="ODK89" s="12"/>
      <c r="ODL89" s="13"/>
      <c r="ODM89" s="14"/>
      <c r="ODN89" s="15"/>
      <c r="ODO89" s="16"/>
      <c r="ODP89" s="17"/>
      <c r="ODQ89" s="18"/>
      <c r="ODR89" s="18"/>
      <c r="ODS89" s="19"/>
      <c r="ODT89" s="19"/>
      <c r="ODU89" s="20"/>
      <c r="ODV89" s="20"/>
      <c r="ODW89" s="20"/>
      <c r="ODX89" s="21"/>
      <c r="OEB89" s="12"/>
      <c r="OEC89" s="13"/>
      <c r="OED89" s="14"/>
      <c r="OEE89" s="15"/>
      <c r="OEF89" s="16"/>
      <c r="OEG89" s="17"/>
      <c r="OEH89" s="18"/>
      <c r="OEI89" s="18"/>
      <c r="OEJ89" s="19"/>
      <c r="OEK89" s="19"/>
      <c r="OEL89" s="20"/>
      <c r="OEM89" s="20"/>
      <c r="OEN89" s="20"/>
      <c r="OEO89" s="21"/>
      <c r="OES89" s="12"/>
      <c r="OET89" s="13"/>
      <c r="OEU89" s="14"/>
      <c r="OEV89" s="15"/>
      <c r="OEW89" s="16"/>
      <c r="OEX89" s="17"/>
      <c r="OEY89" s="18"/>
      <c r="OEZ89" s="18"/>
      <c r="OFA89" s="19"/>
      <c r="OFB89" s="19"/>
      <c r="OFC89" s="20"/>
      <c r="OFD89" s="20"/>
      <c r="OFE89" s="20"/>
      <c r="OFF89" s="21"/>
      <c r="OFJ89" s="12"/>
      <c r="OFK89" s="13"/>
      <c r="OFL89" s="14"/>
      <c r="OFM89" s="15"/>
      <c r="OFN89" s="16"/>
      <c r="OFO89" s="17"/>
      <c r="OFP89" s="18"/>
      <c r="OFQ89" s="18"/>
      <c r="OFR89" s="19"/>
      <c r="OFS89" s="19"/>
      <c r="OFT89" s="20"/>
      <c r="OFU89" s="20"/>
      <c r="OFV89" s="20"/>
      <c r="OFW89" s="21"/>
      <c r="OGA89" s="12"/>
      <c r="OGB89" s="13"/>
      <c r="OGC89" s="14"/>
      <c r="OGD89" s="15"/>
      <c r="OGE89" s="16"/>
      <c r="OGF89" s="17"/>
      <c r="OGG89" s="18"/>
      <c r="OGH89" s="18"/>
      <c r="OGI89" s="19"/>
      <c r="OGJ89" s="19"/>
      <c r="OGK89" s="20"/>
      <c r="OGL89" s="20"/>
      <c r="OGM89" s="20"/>
      <c r="OGN89" s="21"/>
      <c r="OGR89" s="12"/>
      <c r="OGS89" s="13"/>
      <c r="OGT89" s="14"/>
      <c r="OGU89" s="15"/>
      <c r="OGV89" s="16"/>
      <c r="OGW89" s="17"/>
      <c r="OGX89" s="18"/>
      <c r="OGY89" s="18"/>
      <c r="OGZ89" s="19"/>
      <c r="OHA89" s="19"/>
      <c r="OHB89" s="20"/>
      <c r="OHC89" s="20"/>
      <c r="OHD89" s="20"/>
      <c r="OHE89" s="21"/>
      <c r="OHI89" s="12"/>
      <c r="OHJ89" s="13"/>
      <c r="OHK89" s="14"/>
      <c r="OHL89" s="15"/>
      <c r="OHM89" s="16"/>
      <c r="OHN89" s="17"/>
      <c r="OHO89" s="18"/>
      <c r="OHP89" s="18"/>
      <c r="OHQ89" s="19"/>
      <c r="OHR89" s="19"/>
      <c r="OHS89" s="20"/>
      <c r="OHT89" s="20"/>
      <c r="OHU89" s="20"/>
      <c r="OHV89" s="21"/>
      <c r="OHZ89" s="12"/>
      <c r="OIA89" s="13"/>
      <c r="OIB89" s="14"/>
      <c r="OIC89" s="15"/>
      <c r="OID89" s="16"/>
      <c r="OIE89" s="17"/>
      <c r="OIF89" s="18"/>
      <c r="OIG89" s="18"/>
      <c r="OIH89" s="19"/>
      <c r="OII89" s="19"/>
      <c r="OIJ89" s="20"/>
      <c r="OIK89" s="20"/>
      <c r="OIL89" s="20"/>
      <c r="OIM89" s="21"/>
      <c r="OIQ89" s="12"/>
      <c r="OIR89" s="13"/>
      <c r="OIS89" s="14"/>
      <c r="OIT89" s="15"/>
      <c r="OIU89" s="16"/>
      <c r="OIV89" s="17"/>
      <c r="OIW89" s="18"/>
      <c r="OIX89" s="18"/>
      <c r="OIY89" s="19"/>
      <c r="OIZ89" s="19"/>
      <c r="OJA89" s="20"/>
      <c r="OJB89" s="20"/>
      <c r="OJC89" s="20"/>
      <c r="OJD89" s="21"/>
      <c r="OJH89" s="12"/>
      <c r="OJI89" s="13"/>
      <c r="OJJ89" s="14"/>
      <c r="OJK89" s="15"/>
      <c r="OJL89" s="16"/>
      <c r="OJM89" s="17"/>
      <c r="OJN89" s="18"/>
      <c r="OJO89" s="18"/>
      <c r="OJP89" s="19"/>
      <c r="OJQ89" s="19"/>
      <c r="OJR89" s="20"/>
      <c r="OJS89" s="20"/>
      <c r="OJT89" s="20"/>
      <c r="OJU89" s="21"/>
      <c r="OJY89" s="12"/>
      <c r="OJZ89" s="13"/>
      <c r="OKA89" s="14"/>
      <c r="OKB89" s="15"/>
      <c r="OKC89" s="16"/>
      <c r="OKD89" s="17"/>
      <c r="OKE89" s="18"/>
      <c r="OKF89" s="18"/>
      <c r="OKG89" s="19"/>
      <c r="OKH89" s="19"/>
      <c r="OKI89" s="20"/>
      <c r="OKJ89" s="20"/>
      <c r="OKK89" s="20"/>
      <c r="OKL89" s="21"/>
      <c r="OKP89" s="12"/>
      <c r="OKQ89" s="13"/>
      <c r="OKR89" s="14"/>
      <c r="OKS89" s="15"/>
      <c r="OKT89" s="16"/>
      <c r="OKU89" s="17"/>
      <c r="OKV89" s="18"/>
      <c r="OKW89" s="18"/>
      <c r="OKX89" s="19"/>
      <c r="OKY89" s="19"/>
      <c r="OKZ89" s="20"/>
      <c r="OLA89" s="20"/>
      <c r="OLB89" s="20"/>
      <c r="OLC89" s="21"/>
      <c r="OLG89" s="12"/>
      <c r="OLH89" s="13"/>
      <c r="OLI89" s="14"/>
      <c r="OLJ89" s="15"/>
      <c r="OLK89" s="16"/>
      <c r="OLL89" s="17"/>
      <c r="OLM89" s="18"/>
      <c r="OLN89" s="18"/>
      <c r="OLO89" s="19"/>
      <c r="OLP89" s="19"/>
      <c r="OLQ89" s="20"/>
      <c r="OLR89" s="20"/>
      <c r="OLS89" s="20"/>
      <c r="OLT89" s="21"/>
      <c r="OLX89" s="12"/>
      <c r="OLY89" s="13"/>
      <c r="OLZ89" s="14"/>
      <c r="OMA89" s="15"/>
      <c r="OMB89" s="16"/>
      <c r="OMC89" s="17"/>
      <c r="OMD89" s="18"/>
      <c r="OME89" s="18"/>
      <c r="OMF89" s="19"/>
      <c r="OMG89" s="19"/>
      <c r="OMH89" s="20"/>
      <c r="OMI89" s="20"/>
      <c r="OMJ89" s="20"/>
      <c r="OMK89" s="21"/>
      <c r="OMO89" s="12"/>
      <c r="OMP89" s="13"/>
      <c r="OMQ89" s="14"/>
      <c r="OMR89" s="15"/>
      <c r="OMS89" s="16"/>
      <c r="OMT89" s="17"/>
      <c r="OMU89" s="18"/>
      <c r="OMV89" s="18"/>
      <c r="OMW89" s="19"/>
      <c r="OMX89" s="19"/>
      <c r="OMY89" s="20"/>
      <c r="OMZ89" s="20"/>
      <c r="ONA89" s="20"/>
      <c r="ONB89" s="21"/>
      <c r="ONF89" s="12"/>
      <c r="ONG89" s="13"/>
      <c r="ONH89" s="14"/>
      <c r="ONI89" s="15"/>
      <c r="ONJ89" s="16"/>
      <c r="ONK89" s="17"/>
      <c r="ONL89" s="18"/>
      <c r="ONM89" s="18"/>
      <c r="ONN89" s="19"/>
      <c r="ONO89" s="19"/>
      <c r="ONP89" s="20"/>
      <c r="ONQ89" s="20"/>
      <c r="ONR89" s="20"/>
      <c r="ONS89" s="21"/>
      <c r="ONW89" s="12"/>
      <c r="ONX89" s="13"/>
      <c r="ONY89" s="14"/>
      <c r="ONZ89" s="15"/>
      <c r="OOA89" s="16"/>
      <c r="OOB89" s="17"/>
      <c r="OOC89" s="18"/>
      <c r="OOD89" s="18"/>
      <c r="OOE89" s="19"/>
      <c r="OOF89" s="19"/>
      <c r="OOG89" s="20"/>
      <c r="OOH89" s="20"/>
      <c r="OOI89" s="20"/>
      <c r="OOJ89" s="21"/>
      <c r="OON89" s="12"/>
      <c r="OOO89" s="13"/>
      <c r="OOP89" s="14"/>
      <c r="OOQ89" s="15"/>
      <c r="OOR89" s="16"/>
      <c r="OOS89" s="17"/>
      <c r="OOT89" s="18"/>
      <c r="OOU89" s="18"/>
      <c r="OOV89" s="19"/>
      <c r="OOW89" s="19"/>
      <c r="OOX89" s="20"/>
      <c r="OOY89" s="20"/>
      <c r="OOZ89" s="20"/>
      <c r="OPA89" s="21"/>
      <c r="OPE89" s="12"/>
      <c r="OPF89" s="13"/>
      <c r="OPG89" s="14"/>
      <c r="OPH89" s="15"/>
      <c r="OPI89" s="16"/>
      <c r="OPJ89" s="17"/>
      <c r="OPK89" s="18"/>
      <c r="OPL89" s="18"/>
      <c r="OPM89" s="19"/>
      <c r="OPN89" s="19"/>
      <c r="OPO89" s="20"/>
      <c r="OPP89" s="20"/>
      <c r="OPQ89" s="20"/>
      <c r="OPR89" s="21"/>
      <c r="OPV89" s="12"/>
      <c r="OPW89" s="13"/>
      <c r="OPX89" s="14"/>
      <c r="OPY89" s="15"/>
      <c r="OPZ89" s="16"/>
      <c r="OQA89" s="17"/>
      <c r="OQB89" s="18"/>
      <c r="OQC89" s="18"/>
      <c r="OQD89" s="19"/>
      <c r="OQE89" s="19"/>
      <c r="OQF89" s="20"/>
      <c r="OQG89" s="20"/>
      <c r="OQH89" s="20"/>
      <c r="OQI89" s="21"/>
      <c r="OQM89" s="12"/>
      <c r="OQN89" s="13"/>
      <c r="OQO89" s="14"/>
      <c r="OQP89" s="15"/>
      <c r="OQQ89" s="16"/>
      <c r="OQR89" s="17"/>
      <c r="OQS89" s="18"/>
      <c r="OQT89" s="18"/>
      <c r="OQU89" s="19"/>
      <c r="OQV89" s="19"/>
      <c r="OQW89" s="20"/>
      <c r="OQX89" s="20"/>
      <c r="OQY89" s="20"/>
      <c r="OQZ89" s="21"/>
      <c r="ORD89" s="12"/>
      <c r="ORE89" s="13"/>
      <c r="ORF89" s="14"/>
      <c r="ORG89" s="15"/>
      <c r="ORH89" s="16"/>
      <c r="ORI89" s="17"/>
      <c r="ORJ89" s="18"/>
      <c r="ORK89" s="18"/>
      <c r="ORL89" s="19"/>
      <c r="ORM89" s="19"/>
      <c r="ORN89" s="20"/>
      <c r="ORO89" s="20"/>
      <c r="ORP89" s="20"/>
      <c r="ORQ89" s="21"/>
      <c r="ORU89" s="12"/>
      <c r="ORV89" s="13"/>
      <c r="ORW89" s="14"/>
      <c r="ORX89" s="15"/>
      <c r="ORY89" s="16"/>
      <c r="ORZ89" s="17"/>
      <c r="OSA89" s="18"/>
      <c r="OSB89" s="18"/>
      <c r="OSC89" s="19"/>
      <c r="OSD89" s="19"/>
      <c r="OSE89" s="20"/>
      <c r="OSF89" s="20"/>
      <c r="OSG89" s="20"/>
      <c r="OSH89" s="21"/>
      <c r="OSL89" s="12"/>
      <c r="OSM89" s="13"/>
      <c r="OSN89" s="14"/>
      <c r="OSO89" s="15"/>
      <c r="OSP89" s="16"/>
      <c r="OSQ89" s="17"/>
      <c r="OSR89" s="18"/>
      <c r="OSS89" s="18"/>
      <c r="OST89" s="19"/>
      <c r="OSU89" s="19"/>
      <c r="OSV89" s="20"/>
      <c r="OSW89" s="20"/>
      <c r="OSX89" s="20"/>
      <c r="OSY89" s="21"/>
      <c r="OTC89" s="12"/>
      <c r="OTD89" s="13"/>
      <c r="OTE89" s="14"/>
      <c r="OTF89" s="15"/>
      <c r="OTG89" s="16"/>
      <c r="OTH89" s="17"/>
      <c r="OTI89" s="18"/>
      <c r="OTJ89" s="18"/>
      <c r="OTK89" s="19"/>
      <c r="OTL89" s="19"/>
      <c r="OTM89" s="20"/>
      <c r="OTN89" s="20"/>
      <c r="OTO89" s="20"/>
      <c r="OTP89" s="21"/>
      <c r="OTT89" s="12"/>
      <c r="OTU89" s="13"/>
      <c r="OTV89" s="14"/>
      <c r="OTW89" s="15"/>
      <c r="OTX89" s="16"/>
      <c r="OTY89" s="17"/>
      <c r="OTZ89" s="18"/>
      <c r="OUA89" s="18"/>
      <c r="OUB89" s="19"/>
      <c r="OUC89" s="19"/>
      <c r="OUD89" s="20"/>
      <c r="OUE89" s="20"/>
      <c r="OUF89" s="20"/>
      <c r="OUG89" s="21"/>
      <c r="OUK89" s="12"/>
      <c r="OUL89" s="13"/>
      <c r="OUM89" s="14"/>
      <c r="OUN89" s="15"/>
      <c r="OUO89" s="16"/>
      <c r="OUP89" s="17"/>
      <c r="OUQ89" s="18"/>
      <c r="OUR89" s="18"/>
      <c r="OUS89" s="19"/>
      <c r="OUT89" s="19"/>
      <c r="OUU89" s="20"/>
      <c r="OUV89" s="20"/>
      <c r="OUW89" s="20"/>
      <c r="OUX89" s="21"/>
      <c r="OVB89" s="12"/>
      <c r="OVC89" s="13"/>
      <c r="OVD89" s="14"/>
      <c r="OVE89" s="15"/>
      <c r="OVF89" s="16"/>
      <c r="OVG89" s="17"/>
      <c r="OVH89" s="18"/>
      <c r="OVI89" s="18"/>
      <c r="OVJ89" s="19"/>
      <c r="OVK89" s="19"/>
      <c r="OVL89" s="20"/>
      <c r="OVM89" s="20"/>
      <c r="OVN89" s="20"/>
      <c r="OVO89" s="21"/>
      <c r="OVS89" s="12"/>
      <c r="OVT89" s="13"/>
      <c r="OVU89" s="14"/>
      <c r="OVV89" s="15"/>
      <c r="OVW89" s="16"/>
      <c r="OVX89" s="17"/>
      <c r="OVY89" s="18"/>
      <c r="OVZ89" s="18"/>
      <c r="OWA89" s="19"/>
      <c r="OWB89" s="19"/>
      <c r="OWC89" s="20"/>
      <c r="OWD89" s="20"/>
      <c r="OWE89" s="20"/>
      <c r="OWF89" s="21"/>
      <c r="OWJ89" s="12"/>
      <c r="OWK89" s="13"/>
      <c r="OWL89" s="14"/>
      <c r="OWM89" s="15"/>
      <c r="OWN89" s="16"/>
      <c r="OWO89" s="17"/>
      <c r="OWP89" s="18"/>
      <c r="OWQ89" s="18"/>
      <c r="OWR89" s="19"/>
      <c r="OWS89" s="19"/>
      <c r="OWT89" s="20"/>
      <c r="OWU89" s="20"/>
      <c r="OWV89" s="20"/>
      <c r="OWW89" s="21"/>
      <c r="OXA89" s="12"/>
      <c r="OXB89" s="13"/>
      <c r="OXC89" s="14"/>
      <c r="OXD89" s="15"/>
      <c r="OXE89" s="16"/>
      <c r="OXF89" s="17"/>
      <c r="OXG89" s="18"/>
      <c r="OXH89" s="18"/>
      <c r="OXI89" s="19"/>
      <c r="OXJ89" s="19"/>
      <c r="OXK89" s="20"/>
      <c r="OXL89" s="20"/>
      <c r="OXM89" s="20"/>
      <c r="OXN89" s="21"/>
      <c r="OXR89" s="12"/>
      <c r="OXS89" s="13"/>
      <c r="OXT89" s="14"/>
      <c r="OXU89" s="15"/>
      <c r="OXV89" s="16"/>
      <c r="OXW89" s="17"/>
      <c r="OXX89" s="18"/>
      <c r="OXY89" s="18"/>
      <c r="OXZ89" s="19"/>
      <c r="OYA89" s="19"/>
      <c r="OYB89" s="20"/>
      <c r="OYC89" s="20"/>
      <c r="OYD89" s="20"/>
      <c r="OYE89" s="21"/>
      <c r="OYI89" s="12"/>
      <c r="OYJ89" s="13"/>
      <c r="OYK89" s="14"/>
      <c r="OYL89" s="15"/>
      <c r="OYM89" s="16"/>
      <c r="OYN89" s="17"/>
      <c r="OYO89" s="18"/>
      <c r="OYP89" s="18"/>
      <c r="OYQ89" s="19"/>
      <c r="OYR89" s="19"/>
      <c r="OYS89" s="20"/>
      <c r="OYT89" s="20"/>
      <c r="OYU89" s="20"/>
      <c r="OYV89" s="21"/>
      <c r="OYZ89" s="12"/>
      <c r="OZA89" s="13"/>
      <c r="OZB89" s="14"/>
      <c r="OZC89" s="15"/>
      <c r="OZD89" s="16"/>
      <c r="OZE89" s="17"/>
      <c r="OZF89" s="18"/>
      <c r="OZG89" s="18"/>
      <c r="OZH89" s="19"/>
      <c r="OZI89" s="19"/>
      <c r="OZJ89" s="20"/>
      <c r="OZK89" s="20"/>
      <c r="OZL89" s="20"/>
      <c r="OZM89" s="21"/>
      <c r="OZQ89" s="12"/>
      <c r="OZR89" s="13"/>
      <c r="OZS89" s="14"/>
      <c r="OZT89" s="15"/>
      <c r="OZU89" s="16"/>
      <c r="OZV89" s="17"/>
      <c r="OZW89" s="18"/>
      <c r="OZX89" s="18"/>
      <c r="OZY89" s="19"/>
      <c r="OZZ89" s="19"/>
      <c r="PAA89" s="20"/>
      <c r="PAB89" s="20"/>
      <c r="PAC89" s="20"/>
      <c r="PAD89" s="21"/>
      <c r="PAH89" s="12"/>
      <c r="PAI89" s="13"/>
      <c r="PAJ89" s="14"/>
      <c r="PAK89" s="15"/>
      <c r="PAL89" s="16"/>
      <c r="PAM89" s="17"/>
      <c r="PAN89" s="18"/>
      <c r="PAO89" s="18"/>
      <c r="PAP89" s="19"/>
      <c r="PAQ89" s="19"/>
      <c r="PAR89" s="20"/>
      <c r="PAS89" s="20"/>
      <c r="PAT89" s="20"/>
      <c r="PAU89" s="21"/>
      <c r="PAY89" s="12"/>
      <c r="PAZ89" s="13"/>
      <c r="PBA89" s="14"/>
      <c r="PBB89" s="15"/>
      <c r="PBC89" s="16"/>
      <c r="PBD89" s="17"/>
      <c r="PBE89" s="18"/>
      <c r="PBF89" s="18"/>
      <c r="PBG89" s="19"/>
      <c r="PBH89" s="19"/>
      <c r="PBI89" s="20"/>
      <c r="PBJ89" s="20"/>
      <c r="PBK89" s="20"/>
      <c r="PBL89" s="21"/>
      <c r="PBP89" s="12"/>
      <c r="PBQ89" s="13"/>
      <c r="PBR89" s="14"/>
      <c r="PBS89" s="15"/>
      <c r="PBT89" s="16"/>
      <c r="PBU89" s="17"/>
      <c r="PBV89" s="18"/>
      <c r="PBW89" s="18"/>
      <c r="PBX89" s="19"/>
      <c r="PBY89" s="19"/>
      <c r="PBZ89" s="20"/>
      <c r="PCA89" s="20"/>
      <c r="PCB89" s="20"/>
      <c r="PCC89" s="21"/>
      <c r="PCG89" s="12"/>
      <c r="PCH89" s="13"/>
      <c r="PCI89" s="14"/>
      <c r="PCJ89" s="15"/>
      <c r="PCK89" s="16"/>
      <c r="PCL89" s="17"/>
      <c r="PCM89" s="18"/>
      <c r="PCN89" s="18"/>
      <c r="PCO89" s="19"/>
      <c r="PCP89" s="19"/>
      <c r="PCQ89" s="20"/>
      <c r="PCR89" s="20"/>
      <c r="PCS89" s="20"/>
      <c r="PCT89" s="21"/>
      <c r="PCX89" s="12"/>
      <c r="PCY89" s="13"/>
      <c r="PCZ89" s="14"/>
      <c r="PDA89" s="15"/>
      <c r="PDB89" s="16"/>
      <c r="PDC89" s="17"/>
      <c r="PDD89" s="18"/>
      <c r="PDE89" s="18"/>
      <c r="PDF89" s="19"/>
      <c r="PDG89" s="19"/>
      <c r="PDH89" s="20"/>
      <c r="PDI89" s="20"/>
      <c r="PDJ89" s="20"/>
      <c r="PDK89" s="21"/>
      <c r="PDO89" s="12"/>
      <c r="PDP89" s="13"/>
      <c r="PDQ89" s="14"/>
      <c r="PDR89" s="15"/>
      <c r="PDS89" s="16"/>
      <c r="PDT89" s="17"/>
      <c r="PDU89" s="18"/>
      <c r="PDV89" s="18"/>
      <c r="PDW89" s="19"/>
      <c r="PDX89" s="19"/>
      <c r="PDY89" s="20"/>
      <c r="PDZ89" s="20"/>
      <c r="PEA89" s="20"/>
      <c r="PEB89" s="21"/>
      <c r="PEF89" s="12"/>
      <c r="PEG89" s="13"/>
      <c r="PEH89" s="14"/>
      <c r="PEI89" s="15"/>
      <c r="PEJ89" s="16"/>
      <c r="PEK89" s="17"/>
      <c r="PEL89" s="18"/>
      <c r="PEM89" s="18"/>
      <c r="PEN89" s="19"/>
      <c r="PEO89" s="19"/>
      <c r="PEP89" s="20"/>
      <c r="PEQ89" s="20"/>
      <c r="PER89" s="20"/>
      <c r="PES89" s="21"/>
      <c r="PEW89" s="12"/>
      <c r="PEX89" s="13"/>
      <c r="PEY89" s="14"/>
      <c r="PEZ89" s="15"/>
      <c r="PFA89" s="16"/>
      <c r="PFB89" s="17"/>
      <c r="PFC89" s="18"/>
      <c r="PFD89" s="18"/>
      <c r="PFE89" s="19"/>
      <c r="PFF89" s="19"/>
      <c r="PFG89" s="20"/>
      <c r="PFH89" s="20"/>
      <c r="PFI89" s="20"/>
      <c r="PFJ89" s="21"/>
      <c r="PFN89" s="12"/>
      <c r="PFO89" s="13"/>
      <c r="PFP89" s="14"/>
      <c r="PFQ89" s="15"/>
      <c r="PFR89" s="16"/>
      <c r="PFS89" s="17"/>
      <c r="PFT89" s="18"/>
      <c r="PFU89" s="18"/>
      <c r="PFV89" s="19"/>
      <c r="PFW89" s="19"/>
      <c r="PFX89" s="20"/>
      <c r="PFY89" s="20"/>
      <c r="PFZ89" s="20"/>
      <c r="PGA89" s="21"/>
      <c r="PGE89" s="12"/>
      <c r="PGF89" s="13"/>
      <c r="PGG89" s="14"/>
      <c r="PGH89" s="15"/>
      <c r="PGI89" s="16"/>
      <c r="PGJ89" s="17"/>
      <c r="PGK89" s="18"/>
      <c r="PGL89" s="18"/>
      <c r="PGM89" s="19"/>
      <c r="PGN89" s="19"/>
      <c r="PGO89" s="20"/>
      <c r="PGP89" s="20"/>
      <c r="PGQ89" s="20"/>
      <c r="PGR89" s="21"/>
      <c r="PGV89" s="12"/>
      <c r="PGW89" s="13"/>
      <c r="PGX89" s="14"/>
      <c r="PGY89" s="15"/>
      <c r="PGZ89" s="16"/>
      <c r="PHA89" s="17"/>
      <c r="PHB89" s="18"/>
      <c r="PHC89" s="18"/>
      <c r="PHD89" s="19"/>
      <c r="PHE89" s="19"/>
      <c r="PHF89" s="20"/>
      <c r="PHG89" s="20"/>
      <c r="PHH89" s="20"/>
      <c r="PHI89" s="21"/>
      <c r="PHM89" s="12"/>
      <c r="PHN89" s="13"/>
      <c r="PHO89" s="14"/>
      <c r="PHP89" s="15"/>
      <c r="PHQ89" s="16"/>
      <c r="PHR89" s="17"/>
      <c r="PHS89" s="18"/>
      <c r="PHT89" s="18"/>
      <c r="PHU89" s="19"/>
      <c r="PHV89" s="19"/>
      <c r="PHW89" s="20"/>
      <c r="PHX89" s="20"/>
      <c r="PHY89" s="20"/>
      <c r="PHZ89" s="21"/>
      <c r="PID89" s="12"/>
      <c r="PIE89" s="13"/>
      <c r="PIF89" s="14"/>
      <c r="PIG89" s="15"/>
      <c r="PIH89" s="16"/>
      <c r="PII89" s="17"/>
      <c r="PIJ89" s="18"/>
      <c r="PIK89" s="18"/>
      <c r="PIL89" s="19"/>
      <c r="PIM89" s="19"/>
      <c r="PIN89" s="20"/>
      <c r="PIO89" s="20"/>
      <c r="PIP89" s="20"/>
      <c r="PIQ89" s="21"/>
      <c r="PIU89" s="12"/>
      <c r="PIV89" s="13"/>
      <c r="PIW89" s="14"/>
      <c r="PIX89" s="15"/>
      <c r="PIY89" s="16"/>
      <c r="PIZ89" s="17"/>
      <c r="PJA89" s="18"/>
      <c r="PJB89" s="18"/>
      <c r="PJC89" s="19"/>
      <c r="PJD89" s="19"/>
      <c r="PJE89" s="20"/>
      <c r="PJF89" s="20"/>
      <c r="PJG89" s="20"/>
      <c r="PJH89" s="21"/>
      <c r="PJL89" s="12"/>
      <c r="PJM89" s="13"/>
      <c r="PJN89" s="14"/>
      <c r="PJO89" s="15"/>
      <c r="PJP89" s="16"/>
      <c r="PJQ89" s="17"/>
      <c r="PJR89" s="18"/>
      <c r="PJS89" s="18"/>
      <c r="PJT89" s="19"/>
      <c r="PJU89" s="19"/>
      <c r="PJV89" s="20"/>
      <c r="PJW89" s="20"/>
      <c r="PJX89" s="20"/>
      <c r="PJY89" s="21"/>
      <c r="PKC89" s="12"/>
      <c r="PKD89" s="13"/>
      <c r="PKE89" s="14"/>
      <c r="PKF89" s="15"/>
      <c r="PKG89" s="16"/>
      <c r="PKH89" s="17"/>
      <c r="PKI89" s="18"/>
      <c r="PKJ89" s="18"/>
      <c r="PKK89" s="19"/>
      <c r="PKL89" s="19"/>
      <c r="PKM89" s="20"/>
      <c r="PKN89" s="20"/>
      <c r="PKO89" s="20"/>
      <c r="PKP89" s="21"/>
      <c r="PKT89" s="12"/>
      <c r="PKU89" s="13"/>
      <c r="PKV89" s="14"/>
      <c r="PKW89" s="15"/>
      <c r="PKX89" s="16"/>
      <c r="PKY89" s="17"/>
      <c r="PKZ89" s="18"/>
      <c r="PLA89" s="18"/>
      <c r="PLB89" s="19"/>
      <c r="PLC89" s="19"/>
      <c r="PLD89" s="20"/>
      <c r="PLE89" s="20"/>
      <c r="PLF89" s="20"/>
      <c r="PLG89" s="21"/>
      <c r="PLK89" s="12"/>
      <c r="PLL89" s="13"/>
      <c r="PLM89" s="14"/>
      <c r="PLN89" s="15"/>
      <c r="PLO89" s="16"/>
      <c r="PLP89" s="17"/>
      <c r="PLQ89" s="18"/>
      <c r="PLR89" s="18"/>
      <c r="PLS89" s="19"/>
      <c r="PLT89" s="19"/>
      <c r="PLU89" s="20"/>
      <c r="PLV89" s="20"/>
      <c r="PLW89" s="20"/>
      <c r="PLX89" s="21"/>
      <c r="PMB89" s="12"/>
      <c r="PMC89" s="13"/>
      <c r="PMD89" s="14"/>
      <c r="PME89" s="15"/>
      <c r="PMF89" s="16"/>
      <c r="PMG89" s="17"/>
      <c r="PMH89" s="18"/>
      <c r="PMI89" s="18"/>
      <c r="PMJ89" s="19"/>
      <c r="PMK89" s="19"/>
      <c r="PML89" s="20"/>
      <c r="PMM89" s="20"/>
      <c r="PMN89" s="20"/>
      <c r="PMO89" s="21"/>
      <c r="PMS89" s="12"/>
      <c r="PMT89" s="13"/>
      <c r="PMU89" s="14"/>
      <c r="PMV89" s="15"/>
      <c r="PMW89" s="16"/>
      <c r="PMX89" s="17"/>
      <c r="PMY89" s="18"/>
      <c r="PMZ89" s="18"/>
      <c r="PNA89" s="19"/>
      <c r="PNB89" s="19"/>
      <c r="PNC89" s="20"/>
      <c r="PND89" s="20"/>
      <c r="PNE89" s="20"/>
      <c r="PNF89" s="21"/>
      <c r="PNJ89" s="12"/>
      <c r="PNK89" s="13"/>
      <c r="PNL89" s="14"/>
      <c r="PNM89" s="15"/>
      <c r="PNN89" s="16"/>
      <c r="PNO89" s="17"/>
      <c r="PNP89" s="18"/>
      <c r="PNQ89" s="18"/>
      <c r="PNR89" s="19"/>
      <c r="PNS89" s="19"/>
      <c r="PNT89" s="20"/>
      <c r="PNU89" s="20"/>
      <c r="PNV89" s="20"/>
      <c r="PNW89" s="21"/>
      <c r="POA89" s="12"/>
      <c r="POB89" s="13"/>
      <c r="POC89" s="14"/>
      <c r="POD89" s="15"/>
      <c r="POE89" s="16"/>
      <c r="POF89" s="17"/>
      <c r="POG89" s="18"/>
      <c r="POH89" s="18"/>
      <c r="POI89" s="19"/>
      <c r="POJ89" s="19"/>
      <c r="POK89" s="20"/>
      <c r="POL89" s="20"/>
      <c r="POM89" s="20"/>
      <c r="PON89" s="21"/>
      <c r="POR89" s="12"/>
      <c r="POS89" s="13"/>
      <c r="POT89" s="14"/>
      <c r="POU89" s="15"/>
      <c r="POV89" s="16"/>
      <c r="POW89" s="17"/>
      <c r="POX89" s="18"/>
      <c r="POY89" s="18"/>
      <c r="POZ89" s="19"/>
      <c r="PPA89" s="19"/>
      <c r="PPB89" s="20"/>
      <c r="PPC89" s="20"/>
      <c r="PPD89" s="20"/>
      <c r="PPE89" s="21"/>
      <c r="PPI89" s="12"/>
      <c r="PPJ89" s="13"/>
      <c r="PPK89" s="14"/>
      <c r="PPL89" s="15"/>
      <c r="PPM89" s="16"/>
      <c r="PPN89" s="17"/>
      <c r="PPO89" s="18"/>
      <c r="PPP89" s="18"/>
      <c r="PPQ89" s="19"/>
      <c r="PPR89" s="19"/>
      <c r="PPS89" s="20"/>
      <c r="PPT89" s="20"/>
      <c r="PPU89" s="20"/>
      <c r="PPV89" s="21"/>
      <c r="PPZ89" s="12"/>
      <c r="PQA89" s="13"/>
      <c r="PQB89" s="14"/>
      <c r="PQC89" s="15"/>
      <c r="PQD89" s="16"/>
      <c r="PQE89" s="17"/>
      <c r="PQF89" s="18"/>
      <c r="PQG89" s="18"/>
      <c r="PQH89" s="19"/>
      <c r="PQI89" s="19"/>
      <c r="PQJ89" s="20"/>
      <c r="PQK89" s="20"/>
      <c r="PQL89" s="20"/>
      <c r="PQM89" s="21"/>
      <c r="PQQ89" s="12"/>
      <c r="PQR89" s="13"/>
      <c r="PQS89" s="14"/>
      <c r="PQT89" s="15"/>
      <c r="PQU89" s="16"/>
      <c r="PQV89" s="17"/>
      <c r="PQW89" s="18"/>
      <c r="PQX89" s="18"/>
      <c r="PQY89" s="19"/>
      <c r="PQZ89" s="19"/>
      <c r="PRA89" s="20"/>
      <c r="PRB89" s="20"/>
      <c r="PRC89" s="20"/>
      <c r="PRD89" s="21"/>
      <c r="PRH89" s="12"/>
      <c r="PRI89" s="13"/>
      <c r="PRJ89" s="14"/>
      <c r="PRK89" s="15"/>
      <c r="PRL89" s="16"/>
      <c r="PRM89" s="17"/>
      <c r="PRN89" s="18"/>
      <c r="PRO89" s="18"/>
      <c r="PRP89" s="19"/>
      <c r="PRQ89" s="19"/>
      <c r="PRR89" s="20"/>
      <c r="PRS89" s="20"/>
      <c r="PRT89" s="20"/>
      <c r="PRU89" s="21"/>
      <c r="PRY89" s="12"/>
      <c r="PRZ89" s="13"/>
      <c r="PSA89" s="14"/>
      <c r="PSB89" s="15"/>
      <c r="PSC89" s="16"/>
      <c r="PSD89" s="17"/>
      <c r="PSE89" s="18"/>
      <c r="PSF89" s="18"/>
      <c r="PSG89" s="19"/>
      <c r="PSH89" s="19"/>
      <c r="PSI89" s="20"/>
      <c r="PSJ89" s="20"/>
      <c r="PSK89" s="20"/>
      <c r="PSL89" s="21"/>
      <c r="PSP89" s="12"/>
      <c r="PSQ89" s="13"/>
      <c r="PSR89" s="14"/>
      <c r="PSS89" s="15"/>
      <c r="PST89" s="16"/>
      <c r="PSU89" s="17"/>
      <c r="PSV89" s="18"/>
      <c r="PSW89" s="18"/>
      <c r="PSX89" s="19"/>
      <c r="PSY89" s="19"/>
      <c r="PSZ89" s="20"/>
      <c r="PTA89" s="20"/>
      <c r="PTB89" s="20"/>
      <c r="PTC89" s="21"/>
      <c r="PTG89" s="12"/>
      <c r="PTH89" s="13"/>
      <c r="PTI89" s="14"/>
      <c r="PTJ89" s="15"/>
      <c r="PTK89" s="16"/>
      <c r="PTL89" s="17"/>
      <c r="PTM89" s="18"/>
      <c r="PTN89" s="18"/>
      <c r="PTO89" s="19"/>
      <c r="PTP89" s="19"/>
      <c r="PTQ89" s="20"/>
      <c r="PTR89" s="20"/>
      <c r="PTS89" s="20"/>
      <c r="PTT89" s="21"/>
      <c r="PTX89" s="12"/>
      <c r="PTY89" s="13"/>
      <c r="PTZ89" s="14"/>
      <c r="PUA89" s="15"/>
      <c r="PUB89" s="16"/>
      <c r="PUC89" s="17"/>
      <c r="PUD89" s="18"/>
      <c r="PUE89" s="18"/>
      <c r="PUF89" s="19"/>
      <c r="PUG89" s="19"/>
      <c r="PUH89" s="20"/>
      <c r="PUI89" s="20"/>
      <c r="PUJ89" s="20"/>
      <c r="PUK89" s="21"/>
      <c r="PUO89" s="12"/>
      <c r="PUP89" s="13"/>
      <c r="PUQ89" s="14"/>
      <c r="PUR89" s="15"/>
      <c r="PUS89" s="16"/>
      <c r="PUT89" s="17"/>
      <c r="PUU89" s="18"/>
      <c r="PUV89" s="18"/>
      <c r="PUW89" s="19"/>
      <c r="PUX89" s="19"/>
      <c r="PUY89" s="20"/>
      <c r="PUZ89" s="20"/>
      <c r="PVA89" s="20"/>
      <c r="PVB89" s="21"/>
      <c r="PVF89" s="12"/>
      <c r="PVG89" s="13"/>
      <c r="PVH89" s="14"/>
      <c r="PVI89" s="15"/>
      <c r="PVJ89" s="16"/>
      <c r="PVK89" s="17"/>
      <c r="PVL89" s="18"/>
      <c r="PVM89" s="18"/>
      <c r="PVN89" s="19"/>
      <c r="PVO89" s="19"/>
      <c r="PVP89" s="20"/>
      <c r="PVQ89" s="20"/>
      <c r="PVR89" s="20"/>
      <c r="PVS89" s="21"/>
      <c r="PVW89" s="12"/>
      <c r="PVX89" s="13"/>
      <c r="PVY89" s="14"/>
      <c r="PVZ89" s="15"/>
      <c r="PWA89" s="16"/>
      <c r="PWB89" s="17"/>
      <c r="PWC89" s="18"/>
      <c r="PWD89" s="18"/>
      <c r="PWE89" s="19"/>
      <c r="PWF89" s="19"/>
      <c r="PWG89" s="20"/>
      <c r="PWH89" s="20"/>
      <c r="PWI89" s="20"/>
      <c r="PWJ89" s="21"/>
      <c r="PWN89" s="12"/>
      <c r="PWO89" s="13"/>
      <c r="PWP89" s="14"/>
      <c r="PWQ89" s="15"/>
      <c r="PWR89" s="16"/>
      <c r="PWS89" s="17"/>
      <c r="PWT89" s="18"/>
      <c r="PWU89" s="18"/>
      <c r="PWV89" s="19"/>
      <c r="PWW89" s="19"/>
      <c r="PWX89" s="20"/>
      <c r="PWY89" s="20"/>
      <c r="PWZ89" s="20"/>
      <c r="PXA89" s="21"/>
      <c r="PXE89" s="12"/>
      <c r="PXF89" s="13"/>
      <c r="PXG89" s="14"/>
      <c r="PXH89" s="15"/>
      <c r="PXI89" s="16"/>
      <c r="PXJ89" s="17"/>
      <c r="PXK89" s="18"/>
      <c r="PXL89" s="18"/>
      <c r="PXM89" s="19"/>
      <c r="PXN89" s="19"/>
      <c r="PXO89" s="20"/>
      <c r="PXP89" s="20"/>
      <c r="PXQ89" s="20"/>
      <c r="PXR89" s="21"/>
      <c r="PXV89" s="12"/>
      <c r="PXW89" s="13"/>
      <c r="PXX89" s="14"/>
      <c r="PXY89" s="15"/>
      <c r="PXZ89" s="16"/>
      <c r="PYA89" s="17"/>
      <c r="PYB89" s="18"/>
      <c r="PYC89" s="18"/>
      <c r="PYD89" s="19"/>
      <c r="PYE89" s="19"/>
      <c r="PYF89" s="20"/>
      <c r="PYG89" s="20"/>
      <c r="PYH89" s="20"/>
      <c r="PYI89" s="21"/>
      <c r="PYM89" s="12"/>
      <c r="PYN89" s="13"/>
      <c r="PYO89" s="14"/>
      <c r="PYP89" s="15"/>
      <c r="PYQ89" s="16"/>
      <c r="PYR89" s="17"/>
      <c r="PYS89" s="18"/>
      <c r="PYT89" s="18"/>
      <c r="PYU89" s="19"/>
      <c r="PYV89" s="19"/>
      <c r="PYW89" s="20"/>
      <c r="PYX89" s="20"/>
      <c r="PYY89" s="20"/>
      <c r="PYZ89" s="21"/>
      <c r="PZD89" s="12"/>
      <c r="PZE89" s="13"/>
      <c r="PZF89" s="14"/>
      <c r="PZG89" s="15"/>
      <c r="PZH89" s="16"/>
      <c r="PZI89" s="17"/>
      <c r="PZJ89" s="18"/>
      <c r="PZK89" s="18"/>
      <c r="PZL89" s="19"/>
      <c r="PZM89" s="19"/>
      <c r="PZN89" s="20"/>
      <c r="PZO89" s="20"/>
      <c r="PZP89" s="20"/>
      <c r="PZQ89" s="21"/>
      <c r="PZU89" s="12"/>
      <c r="PZV89" s="13"/>
      <c r="PZW89" s="14"/>
      <c r="PZX89" s="15"/>
      <c r="PZY89" s="16"/>
      <c r="PZZ89" s="17"/>
      <c r="QAA89" s="18"/>
      <c r="QAB89" s="18"/>
      <c r="QAC89" s="19"/>
      <c r="QAD89" s="19"/>
      <c r="QAE89" s="20"/>
      <c r="QAF89" s="20"/>
      <c r="QAG89" s="20"/>
      <c r="QAH89" s="21"/>
      <c r="QAL89" s="12"/>
      <c r="QAM89" s="13"/>
      <c r="QAN89" s="14"/>
      <c r="QAO89" s="15"/>
      <c r="QAP89" s="16"/>
      <c r="QAQ89" s="17"/>
      <c r="QAR89" s="18"/>
      <c r="QAS89" s="18"/>
      <c r="QAT89" s="19"/>
      <c r="QAU89" s="19"/>
      <c r="QAV89" s="20"/>
      <c r="QAW89" s="20"/>
      <c r="QAX89" s="20"/>
      <c r="QAY89" s="21"/>
      <c r="QBC89" s="12"/>
      <c r="QBD89" s="13"/>
      <c r="QBE89" s="14"/>
      <c r="QBF89" s="15"/>
      <c r="QBG89" s="16"/>
      <c r="QBH89" s="17"/>
      <c r="QBI89" s="18"/>
      <c r="QBJ89" s="18"/>
      <c r="QBK89" s="19"/>
      <c r="QBL89" s="19"/>
      <c r="QBM89" s="20"/>
      <c r="QBN89" s="20"/>
      <c r="QBO89" s="20"/>
      <c r="QBP89" s="21"/>
      <c r="QBT89" s="12"/>
      <c r="QBU89" s="13"/>
      <c r="QBV89" s="14"/>
      <c r="QBW89" s="15"/>
      <c r="QBX89" s="16"/>
      <c r="QBY89" s="17"/>
      <c r="QBZ89" s="18"/>
      <c r="QCA89" s="18"/>
      <c r="QCB89" s="19"/>
      <c r="QCC89" s="19"/>
      <c r="QCD89" s="20"/>
      <c r="QCE89" s="20"/>
      <c r="QCF89" s="20"/>
      <c r="QCG89" s="21"/>
      <c r="QCK89" s="12"/>
      <c r="QCL89" s="13"/>
      <c r="QCM89" s="14"/>
      <c r="QCN89" s="15"/>
      <c r="QCO89" s="16"/>
      <c r="QCP89" s="17"/>
      <c r="QCQ89" s="18"/>
      <c r="QCR89" s="18"/>
      <c r="QCS89" s="19"/>
      <c r="QCT89" s="19"/>
      <c r="QCU89" s="20"/>
      <c r="QCV89" s="20"/>
      <c r="QCW89" s="20"/>
      <c r="QCX89" s="21"/>
      <c r="QDB89" s="12"/>
      <c r="QDC89" s="13"/>
      <c r="QDD89" s="14"/>
      <c r="QDE89" s="15"/>
      <c r="QDF89" s="16"/>
      <c r="QDG89" s="17"/>
      <c r="QDH89" s="18"/>
      <c r="QDI89" s="18"/>
      <c r="QDJ89" s="19"/>
      <c r="QDK89" s="19"/>
      <c r="QDL89" s="20"/>
      <c r="QDM89" s="20"/>
      <c r="QDN89" s="20"/>
      <c r="QDO89" s="21"/>
      <c r="QDS89" s="12"/>
      <c r="QDT89" s="13"/>
      <c r="QDU89" s="14"/>
      <c r="QDV89" s="15"/>
      <c r="QDW89" s="16"/>
      <c r="QDX89" s="17"/>
      <c r="QDY89" s="18"/>
      <c r="QDZ89" s="18"/>
      <c r="QEA89" s="19"/>
      <c r="QEB89" s="19"/>
      <c r="QEC89" s="20"/>
      <c r="QED89" s="20"/>
      <c r="QEE89" s="20"/>
      <c r="QEF89" s="21"/>
      <c r="QEJ89" s="12"/>
      <c r="QEK89" s="13"/>
      <c r="QEL89" s="14"/>
      <c r="QEM89" s="15"/>
      <c r="QEN89" s="16"/>
      <c r="QEO89" s="17"/>
      <c r="QEP89" s="18"/>
      <c r="QEQ89" s="18"/>
      <c r="QER89" s="19"/>
      <c r="QES89" s="19"/>
      <c r="QET89" s="20"/>
      <c r="QEU89" s="20"/>
      <c r="QEV89" s="20"/>
      <c r="QEW89" s="21"/>
      <c r="QFA89" s="12"/>
      <c r="QFB89" s="13"/>
      <c r="QFC89" s="14"/>
      <c r="QFD89" s="15"/>
      <c r="QFE89" s="16"/>
      <c r="QFF89" s="17"/>
      <c r="QFG89" s="18"/>
      <c r="QFH89" s="18"/>
      <c r="QFI89" s="19"/>
      <c r="QFJ89" s="19"/>
      <c r="QFK89" s="20"/>
      <c r="QFL89" s="20"/>
      <c r="QFM89" s="20"/>
      <c r="QFN89" s="21"/>
      <c r="QFR89" s="12"/>
      <c r="QFS89" s="13"/>
      <c r="QFT89" s="14"/>
      <c r="QFU89" s="15"/>
      <c r="QFV89" s="16"/>
      <c r="QFW89" s="17"/>
      <c r="QFX89" s="18"/>
      <c r="QFY89" s="18"/>
      <c r="QFZ89" s="19"/>
      <c r="QGA89" s="19"/>
      <c r="QGB89" s="20"/>
      <c r="QGC89" s="20"/>
      <c r="QGD89" s="20"/>
      <c r="QGE89" s="21"/>
      <c r="QGI89" s="12"/>
      <c r="QGJ89" s="13"/>
      <c r="QGK89" s="14"/>
      <c r="QGL89" s="15"/>
      <c r="QGM89" s="16"/>
      <c r="QGN89" s="17"/>
      <c r="QGO89" s="18"/>
      <c r="QGP89" s="18"/>
      <c r="QGQ89" s="19"/>
      <c r="QGR89" s="19"/>
      <c r="QGS89" s="20"/>
      <c r="QGT89" s="20"/>
      <c r="QGU89" s="20"/>
      <c r="QGV89" s="21"/>
      <c r="QGZ89" s="12"/>
      <c r="QHA89" s="13"/>
      <c r="QHB89" s="14"/>
      <c r="QHC89" s="15"/>
      <c r="QHD89" s="16"/>
      <c r="QHE89" s="17"/>
      <c r="QHF89" s="18"/>
      <c r="QHG89" s="18"/>
      <c r="QHH89" s="19"/>
      <c r="QHI89" s="19"/>
      <c r="QHJ89" s="20"/>
      <c r="QHK89" s="20"/>
      <c r="QHL89" s="20"/>
      <c r="QHM89" s="21"/>
      <c r="QHQ89" s="12"/>
      <c r="QHR89" s="13"/>
      <c r="QHS89" s="14"/>
      <c r="QHT89" s="15"/>
      <c r="QHU89" s="16"/>
      <c r="QHV89" s="17"/>
      <c r="QHW89" s="18"/>
      <c r="QHX89" s="18"/>
      <c r="QHY89" s="19"/>
      <c r="QHZ89" s="19"/>
      <c r="QIA89" s="20"/>
      <c r="QIB89" s="20"/>
      <c r="QIC89" s="20"/>
      <c r="QID89" s="21"/>
      <c r="QIH89" s="12"/>
      <c r="QII89" s="13"/>
      <c r="QIJ89" s="14"/>
      <c r="QIK89" s="15"/>
      <c r="QIL89" s="16"/>
      <c r="QIM89" s="17"/>
      <c r="QIN89" s="18"/>
      <c r="QIO89" s="18"/>
      <c r="QIP89" s="19"/>
      <c r="QIQ89" s="19"/>
      <c r="QIR89" s="20"/>
      <c r="QIS89" s="20"/>
      <c r="QIT89" s="20"/>
      <c r="QIU89" s="21"/>
      <c r="QIY89" s="12"/>
      <c r="QIZ89" s="13"/>
      <c r="QJA89" s="14"/>
      <c r="QJB89" s="15"/>
      <c r="QJC89" s="16"/>
      <c r="QJD89" s="17"/>
      <c r="QJE89" s="18"/>
      <c r="QJF89" s="18"/>
      <c r="QJG89" s="19"/>
      <c r="QJH89" s="19"/>
      <c r="QJI89" s="20"/>
      <c r="QJJ89" s="20"/>
      <c r="QJK89" s="20"/>
      <c r="QJL89" s="21"/>
      <c r="QJP89" s="12"/>
      <c r="QJQ89" s="13"/>
      <c r="QJR89" s="14"/>
      <c r="QJS89" s="15"/>
      <c r="QJT89" s="16"/>
      <c r="QJU89" s="17"/>
      <c r="QJV89" s="18"/>
      <c r="QJW89" s="18"/>
      <c r="QJX89" s="19"/>
      <c r="QJY89" s="19"/>
      <c r="QJZ89" s="20"/>
      <c r="QKA89" s="20"/>
      <c r="QKB89" s="20"/>
      <c r="QKC89" s="21"/>
      <c r="QKG89" s="12"/>
      <c r="QKH89" s="13"/>
      <c r="QKI89" s="14"/>
      <c r="QKJ89" s="15"/>
      <c r="QKK89" s="16"/>
      <c r="QKL89" s="17"/>
      <c r="QKM89" s="18"/>
      <c r="QKN89" s="18"/>
      <c r="QKO89" s="19"/>
      <c r="QKP89" s="19"/>
      <c r="QKQ89" s="20"/>
      <c r="QKR89" s="20"/>
      <c r="QKS89" s="20"/>
      <c r="QKT89" s="21"/>
      <c r="QKX89" s="12"/>
      <c r="QKY89" s="13"/>
      <c r="QKZ89" s="14"/>
      <c r="QLA89" s="15"/>
      <c r="QLB89" s="16"/>
      <c r="QLC89" s="17"/>
      <c r="QLD89" s="18"/>
      <c r="QLE89" s="18"/>
      <c r="QLF89" s="19"/>
      <c r="QLG89" s="19"/>
      <c r="QLH89" s="20"/>
      <c r="QLI89" s="20"/>
      <c r="QLJ89" s="20"/>
      <c r="QLK89" s="21"/>
      <c r="QLO89" s="12"/>
      <c r="QLP89" s="13"/>
      <c r="QLQ89" s="14"/>
      <c r="QLR89" s="15"/>
      <c r="QLS89" s="16"/>
      <c r="QLT89" s="17"/>
      <c r="QLU89" s="18"/>
      <c r="QLV89" s="18"/>
      <c r="QLW89" s="19"/>
      <c r="QLX89" s="19"/>
      <c r="QLY89" s="20"/>
      <c r="QLZ89" s="20"/>
      <c r="QMA89" s="20"/>
      <c r="QMB89" s="21"/>
      <c r="QMF89" s="12"/>
      <c r="QMG89" s="13"/>
      <c r="QMH89" s="14"/>
      <c r="QMI89" s="15"/>
      <c r="QMJ89" s="16"/>
      <c r="QMK89" s="17"/>
      <c r="QML89" s="18"/>
      <c r="QMM89" s="18"/>
      <c r="QMN89" s="19"/>
      <c r="QMO89" s="19"/>
      <c r="QMP89" s="20"/>
      <c r="QMQ89" s="20"/>
      <c r="QMR89" s="20"/>
      <c r="QMS89" s="21"/>
      <c r="QMW89" s="12"/>
      <c r="QMX89" s="13"/>
      <c r="QMY89" s="14"/>
      <c r="QMZ89" s="15"/>
      <c r="QNA89" s="16"/>
      <c r="QNB89" s="17"/>
      <c r="QNC89" s="18"/>
      <c r="QND89" s="18"/>
      <c r="QNE89" s="19"/>
      <c r="QNF89" s="19"/>
      <c r="QNG89" s="20"/>
      <c r="QNH89" s="20"/>
      <c r="QNI89" s="20"/>
      <c r="QNJ89" s="21"/>
      <c r="QNN89" s="12"/>
      <c r="QNO89" s="13"/>
      <c r="QNP89" s="14"/>
      <c r="QNQ89" s="15"/>
      <c r="QNR89" s="16"/>
      <c r="QNS89" s="17"/>
      <c r="QNT89" s="18"/>
      <c r="QNU89" s="18"/>
      <c r="QNV89" s="19"/>
      <c r="QNW89" s="19"/>
      <c r="QNX89" s="20"/>
      <c r="QNY89" s="20"/>
      <c r="QNZ89" s="20"/>
      <c r="QOA89" s="21"/>
      <c r="QOE89" s="12"/>
      <c r="QOF89" s="13"/>
      <c r="QOG89" s="14"/>
      <c r="QOH89" s="15"/>
      <c r="QOI89" s="16"/>
      <c r="QOJ89" s="17"/>
      <c r="QOK89" s="18"/>
      <c r="QOL89" s="18"/>
      <c r="QOM89" s="19"/>
      <c r="QON89" s="19"/>
      <c r="QOO89" s="20"/>
      <c r="QOP89" s="20"/>
      <c r="QOQ89" s="20"/>
      <c r="QOR89" s="21"/>
      <c r="QOV89" s="12"/>
      <c r="QOW89" s="13"/>
      <c r="QOX89" s="14"/>
      <c r="QOY89" s="15"/>
      <c r="QOZ89" s="16"/>
      <c r="QPA89" s="17"/>
      <c r="QPB89" s="18"/>
      <c r="QPC89" s="18"/>
      <c r="QPD89" s="19"/>
      <c r="QPE89" s="19"/>
      <c r="QPF89" s="20"/>
      <c r="QPG89" s="20"/>
      <c r="QPH89" s="20"/>
      <c r="QPI89" s="21"/>
      <c r="QPM89" s="12"/>
      <c r="QPN89" s="13"/>
      <c r="QPO89" s="14"/>
      <c r="QPP89" s="15"/>
      <c r="QPQ89" s="16"/>
      <c r="QPR89" s="17"/>
      <c r="QPS89" s="18"/>
      <c r="QPT89" s="18"/>
      <c r="QPU89" s="19"/>
      <c r="QPV89" s="19"/>
      <c r="QPW89" s="20"/>
      <c r="QPX89" s="20"/>
      <c r="QPY89" s="20"/>
      <c r="QPZ89" s="21"/>
      <c r="QQD89" s="12"/>
      <c r="QQE89" s="13"/>
      <c r="QQF89" s="14"/>
      <c r="QQG89" s="15"/>
      <c r="QQH89" s="16"/>
      <c r="QQI89" s="17"/>
      <c r="QQJ89" s="18"/>
      <c r="QQK89" s="18"/>
      <c r="QQL89" s="19"/>
      <c r="QQM89" s="19"/>
      <c r="QQN89" s="20"/>
      <c r="QQO89" s="20"/>
      <c r="QQP89" s="20"/>
      <c r="QQQ89" s="21"/>
      <c r="QQU89" s="12"/>
      <c r="QQV89" s="13"/>
      <c r="QQW89" s="14"/>
      <c r="QQX89" s="15"/>
      <c r="QQY89" s="16"/>
      <c r="QQZ89" s="17"/>
      <c r="QRA89" s="18"/>
      <c r="QRB89" s="18"/>
      <c r="QRC89" s="19"/>
      <c r="QRD89" s="19"/>
      <c r="QRE89" s="20"/>
      <c r="QRF89" s="20"/>
      <c r="QRG89" s="20"/>
      <c r="QRH89" s="21"/>
      <c r="QRL89" s="12"/>
      <c r="QRM89" s="13"/>
      <c r="QRN89" s="14"/>
      <c r="QRO89" s="15"/>
      <c r="QRP89" s="16"/>
      <c r="QRQ89" s="17"/>
      <c r="QRR89" s="18"/>
      <c r="QRS89" s="18"/>
      <c r="QRT89" s="19"/>
      <c r="QRU89" s="19"/>
      <c r="QRV89" s="20"/>
      <c r="QRW89" s="20"/>
      <c r="QRX89" s="20"/>
      <c r="QRY89" s="21"/>
      <c r="QSC89" s="12"/>
      <c r="QSD89" s="13"/>
      <c r="QSE89" s="14"/>
      <c r="QSF89" s="15"/>
      <c r="QSG89" s="16"/>
      <c r="QSH89" s="17"/>
      <c r="QSI89" s="18"/>
      <c r="QSJ89" s="18"/>
      <c r="QSK89" s="19"/>
      <c r="QSL89" s="19"/>
      <c r="QSM89" s="20"/>
      <c r="QSN89" s="20"/>
      <c r="QSO89" s="20"/>
      <c r="QSP89" s="21"/>
      <c r="QST89" s="12"/>
      <c r="QSU89" s="13"/>
      <c r="QSV89" s="14"/>
      <c r="QSW89" s="15"/>
      <c r="QSX89" s="16"/>
      <c r="QSY89" s="17"/>
      <c r="QSZ89" s="18"/>
      <c r="QTA89" s="18"/>
      <c r="QTB89" s="19"/>
      <c r="QTC89" s="19"/>
      <c r="QTD89" s="20"/>
      <c r="QTE89" s="20"/>
      <c r="QTF89" s="20"/>
      <c r="QTG89" s="21"/>
      <c r="QTK89" s="12"/>
      <c r="QTL89" s="13"/>
      <c r="QTM89" s="14"/>
      <c r="QTN89" s="15"/>
      <c r="QTO89" s="16"/>
      <c r="QTP89" s="17"/>
      <c r="QTQ89" s="18"/>
      <c r="QTR89" s="18"/>
      <c r="QTS89" s="19"/>
      <c r="QTT89" s="19"/>
      <c r="QTU89" s="20"/>
      <c r="QTV89" s="20"/>
      <c r="QTW89" s="20"/>
      <c r="QTX89" s="21"/>
      <c r="QUB89" s="12"/>
      <c r="QUC89" s="13"/>
      <c r="QUD89" s="14"/>
      <c r="QUE89" s="15"/>
      <c r="QUF89" s="16"/>
      <c r="QUG89" s="17"/>
      <c r="QUH89" s="18"/>
      <c r="QUI89" s="18"/>
      <c r="QUJ89" s="19"/>
      <c r="QUK89" s="19"/>
      <c r="QUL89" s="20"/>
      <c r="QUM89" s="20"/>
      <c r="QUN89" s="20"/>
      <c r="QUO89" s="21"/>
      <c r="QUS89" s="12"/>
      <c r="QUT89" s="13"/>
      <c r="QUU89" s="14"/>
      <c r="QUV89" s="15"/>
      <c r="QUW89" s="16"/>
      <c r="QUX89" s="17"/>
      <c r="QUY89" s="18"/>
      <c r="QUZ89" s="18"/>
      <c r="QVA89" s="19"/>
      <c r="QVB89" s="19"/>
      <c r="QVC89" s="20"/>
      <c r="QVD89" s="20"/>
      <c r="QVE89" s="20"/>
      <c r="QVF89" s="21"/>
      <c r="QVJ89" s="12"/>
      <c r="QVK89" s="13"/>
      <c r="QVL89" s="14"/>
      <c r="QVM89" s="15"/>
      <c r="QVN89" s="16"/>
      <c r="QVO89" s="17"/>
      <c r="QVP89" s="18"/>
      <c r="QVQ89" s="18"/>
      <c r="QVR89" s="19"/>
      <c r="QVS89" s="19"/>
      <c r="QVT89" s="20"/>
      <c r="QVU89" s="20"/>
      <c r="QVV89" s="20"/>
      <c r="QVW89" s="21"/>
      <c r="QWA89" s="12"/>
      <c r="QWB89" s="13"/>
      <c r="QWC89" s="14"/>
      <c r="QWD89" s="15"/>
      <c r="QWE89" s="16"/>
      <c r="QWF89" s="17"/>
      <c r="QWG89" s="18"/>
      <c r="QWH89" s="18"/>
      <c r="QWI89" s="19"/>
      <c r="QWJ89" s="19"/>
      <c r="QWK89" s="20"/>
      <c r="QWL89" s="20"/>
      <c r="QWM89" s="20"/>
      <c r="QWN89" s="21"/>
      <c r="QWR89" s="12"/>
      <c r="QWS89" s="13"/>
      <c r="QWT89" s="14"/>
      <c r="QWU89" s="15"/>
      <c r="QWV89" s="16"/>
      <c r="QWW89" s="17"/>
      <c r="QWX89" s="18"/>
      <c r="QWY89" s="18"/>
      <c r="QWZ89" s="19"/>
      <c r="QXA89" s="19"/>
      <c r="QXB89" s="20"/>
      <c r="QXC89" s="20"/>
      <c r="QXD89" s="20"/>
      <c r="QXE89" s="21"/>
      <c r="QXI89" s="12"/>
      <c r="QXJ89" s="13"/>
      <c r="QXK89" s="14"/>
      <c r="QXL89" s="15"/>
      <c r="QXM89" s="16"/>
      <c r="QXN89" s="17"/>
      <c r="QXO89" s="18"/>
      <c r="QXP89" s="18"/>
      <c r="QXQ89" s="19"/>
      <c r="QXR89" s="19"/>
      <c r="QXS89" s="20"/>
      <c r="QXT89" s="20"/>
      <c r="QXU89" s="20"/>
      <c r="QXV89" s="21"/>
      <c r="QXZ89" s="12"/>
      <c r="QYA89" s="13"/>
      <c r="QYB89" s="14"/>
      <c r="QYC89" s="15"/>
      <c r="QYD89" s="16"/>
      <c r="QYE89" s="17"/>
      <c r="QYF89" s="18"/>
      <c r="QYG89" s="18"/>
      <c r="QYH89" s="19"/>
      <c r="QYI89" s="19"/>
      <c r="QYJ89" s="20"/>
      <c r="QYK89" s="20"/>
      <c r="QYL89" s="20"/>
      <c r="QYM89" s="21"/>
      <c r="QYQ89" s="12"/>
      <c r="QYR89" s="13"/>
      <c r="QYS89" s="14"/>
      <c r="QYT89" s="15"/>
      <c r="QYU89" s="16"/>
      <c r="QYV89" s="17"/>
      <c r="QYW89" s="18"/>
      <c r="QYX89" s="18"/>
      <c r="QYY89" s="19"/>
      <c r="QYZ89" s="19"/>
      <c r="QZA89" s="20"/>
      <c r="QZB89" s="20"/>
      <c r="QZC89" s="20"/>
      <c r="QZD89" s="21"/>
      <c r="QZH89" s="12"/>
      <c r="QZI89" s="13"/>
      <c r="QZJ89" s="14"/>
      <c r="QZK89" s="15"/>
      <c r="QZL89" s="16"/>
      <c r="QZM89" s="17"/>
      <c r="QZN89" s="18"/>
      <c r="QZO89" s="18"/>
      <c r="QZP89" s="19"/>
      <c r="QZQ89" s="19"/>
      <c r="QZR89" s="20"/>
      <c r="QZS89" s="20"/>
      <c r="QZT89" s="20"/>
      <c r="QZU89" s="21"/>
      <c r="QZY89" s="12"/>
      <c r="QZZ89" s="13"/>
      <c r="RAA89" s="14"/>
      <c r="RAB89" s="15"/>
      <c r="RAC89" s="16"/>
      <c r="RAD89" s="17"/>
      <c r="RAE89" s="18"/>
      <c r="RAF89" s="18"/>
      <c r="RAG89" s="19"/>
      <c r="RAH89" s="19"/>
      <c r="RAI89" s="20"/>
      <c r="RAJ89" s="20"/>
      <c r="RAK89" s="20"/>
      <c r="RAL89" s="21"/>
      <c r="RAP89" s="12"/>
      <c r="RAQ89" s="13"/>
      <c r="RAR89" s="14"/>
      <c r="RAS89" s="15"/>
      <c r="RAT89" s="16"/>
      <c r="RAU89" s="17"/>
      <c r="RAV89" s="18"/>
      <c r="RAW89" s="18"/>
      <c r="RAX89" s="19"/>
      <c r="RAY89" s="19"/>
      <c r="RAZ89" s="20"/>
      <c r="RBA89" s="20"/>
      <c r="RBB89" s="20"/>
      <c r="RBC89" s="21"/>
      <c r="RBG89" s="12"/>
      <c r="RBH89" s="13"/>
      <c r="RBI89" s="14"/>
      <c r="RBJ89" s="15"/>
      <c r="RBK89" s="16"/>
      <c r="RBL89" s="17"/>
      <c r="RBM89" s="18"/>
      <c r="RBN89" s="18"/>
      <c r="RBO89" s="19"/>
      <c r="RBP89" s="19"/>
      <c r="RBQ89" s="20"/>
      <c r="RBR89" s="20"/>
      <c r="RBS89" s="20"/>
      <c r="RBT89" s="21"/>
      <c r="RBX89" s="12"/>
      <c r="RBY89" s="13"/>
      <c r="RBZ89" s="14"/>
      <c r="RCA89" s="15"/>
      <c r="RCB89" s="16"/>
      <c r="RCC89" s="17"/>
      <c r="RCD89" s="18"/>
      <c r="RCE89" s="18"/>
      <c r="RCF89" s="19"/>
      <c r="RCG89" s="19"/>
      <c r="RCH89" s="20"/>
      <c r="RCI89" s="20"/>
      <c r="RCJ89" s="20"/>
      <c r="RCK89" s="21"/>
      <c r="RCO89" s="12"/>
      <c r="RCP89" s="13"/>
      <c r="RCQ89" s="14"/>
      <c r="RCR89" s="15"/>
      <c r="RCS89" s="16"/>
      <c r="RCT89" s="17"/>
      <c r="RCU89" s="18"/>
      <c r="RCV89" s="18"/>
      <c r="RCW89" s="19"/>
      <c r="RCX89" s="19"/>
      <c r="RCY89" s="20"/>
      <c r="RCZ89" s="20"/>
      <c r="RDA89" s="20"/>
      <c r="RDB89" s="21"/>
      <c r="RDF89" s="12"/>
      <c r="RDG89" s="13"/>
      <c r="RDH89" s="14"/>
      <c r="RDI89" s="15"/>
      <c r="RDJ89" s="16"/>
      <c r="RDK89" s="17"/>
      <c r="RDL89" s="18"/>
      <c r="RDM89" s="18"/>
      <c r="RDN89" s="19"/>
      <c r="RDO89" s="19"/>
      <c r="RDP89" s="20"/>
      <c r="RDQ89" s="20"/>
      <c r="RDR89" s="20"/>
      <c r="RDS89" s="21"/>
      <c r="RDW89" s="12"/>
      <c r="RDX89" s="13"/>
      <c r="RDY89" s="14"/>
      <c r="RDZ89" s="15"/>
      <c r="REA89" s="16"/>
      <c r="REB89" s="17"/>
      <c r="REC89" s="18"/>
      <c r="RED89" s="18"/>
      <c r="REE89" s="19"/>
      <c r="REF89" s="19"/>
      <c r="REG89" s="20"/>
      <c r="REH89" s="20"/>
      <c r="REI89" s="20"/>
      <c r="REJ89" s="21"/>
      <c r="REN89" s="12"/>
      <c r="REO89" s="13"/>
      <c r="REP89" s="14"/>
      <c r="REQ89" s="15"/>
      <c r="RER89" s="16"/>
      <c r="RES89" s="17"/>
      <c r="RET89" s="18"/>
      <c r="REU89" s="18"/>
      <c r="REV89" s="19"/>
      <c r="REW89" s="19"/>
      <c r="REX89" s="20"/>
      <c r="REY89" s="20"/>
      <c r="REZ89" s="20"/>
      <c r="RFA89" s="21"/>
      <c r="RFE89" s="12"/>
      <c r="RFF89" s="13"/>
      <c r="RFG89" s="14"/>
      <c r="RFH89" s="15"/>
      <c r="RFI89" s="16"/>
      <c r="RFJ89" s="17"/>
      <c r="RFK89" s="18"/>
      <c r="RFL89" s="18"/>
      <c r="RFM89" s="19"/>
      <c r="RFN89" s="19"/>
      <c r="RFO89" s="20"/>
      <c r="RFP89" s="20"/>
      <c r="RFQ89" s="20"/>
      <c r="RFR89" s="21"/>
      <c r="RFV89" s="12"/>
      <c r="RFW89" s="13"/>
      <c r="RFX89" s="14"/>
      <c r="RFY89" s="15"/>
      <c r="RFZ89" s="16"/>
      <c r="RGA89" s="17"/>
      <c r="RGB89" s="18"/>
      <c r="RGC89" s="18"/>
      <c r="RGD89" s="19"/>
      <c r="RGE89" s="19"/>
      <c r="RGF89" s="20"/>
      <c r="RGG89" s="20"/>
      <c r="RGH89" s="20"/>
      <c r="RGI89" s="21"/>
      <c r="RGM89" s="12"/>
      <c r="RGN89" s="13"/>
      <c r="RGO89" s="14"/>
      <c r="RGP89" s="15"/>
      <c r="RGQ89" s="16"/>
      <c r="RGR89" s="17"/>
      <c r="RGS89" s="18"/>
      <c r="RGT89" s="18"/>
      <c r="RGU89" s="19"/>
      <c r="RGV89" s="19"/>
      <c r="RGW89" s="20"/>
      <c r="RGX89" s="20"/>
      <c r="RGY89" s="20"/>
      <c r="RGZ89" s="21"/>
      <c r="RHD89" s="12"/>
      <c r="RHE89" s="13"/>
      <c r="RHF89" s="14"/>
      <c r="RHG89" s="15"/>
      <c r="RHH89" s="16"/>
      <c r="RHI89" s="17"/>
      <c r="RHJ89" s="18"/>
      <c r="RHK89" s="18"/>
      <c r="RHL89" s="19"/>
      <c r="RHM89" s="19"/>
      <c r="RHN89" s="20"/>
      <c r="RHO89" s="20"/>
      <c r="RHP89" s="20"/>
      <c r="RHQ89" s="21"/>
      <c r="RHU89" s="12"/>
      <c r="RHV89" s="13"/>
      <c r="RHW89" s="14"/>
      <c r="RHX89" s="15"/>
      <c r="RHY89" s="16"/>
      <c r="RHZ89" s="17"/>
      <c r="RIA89" s="18"/>
      <c r="RIB89" s="18"/>
      <c r="RIC89" s="19"/>
      <c r="RID89" s="19"/>
      <c r="RIE89" s="20"/>
      <c r="RIF89" s="20"/>
      <c r="RIG89" s="20"/>
      <c r="RIH89" s="21"/>
      <c r="RIL89" s="12"/>
      <c r="RIM89" s="13"/>
      <c r="RIN89" s="14"/>
      <c r="RIO89" s="15"/>
      <c r="RIP89" s="16"/>
      <c r="RIQ89" s="17"/>
      <c r="RIR89" s="18"/>
      <c r="RIS89" s="18"/>
      <c r="RIT89" s="19"/>
      <c r="RIU89" s="19"/>
      <c r="RIV89" s="20"/>
      <c r="RIW89" s="20"/>
      <c r="RIX89" s="20"/>
      <c r="RIY89" s="21"/>
      <c r="RJC89" s="12"/>
      <c r="RJD89" s="13"/>
      <c r="RJE89" s="14"/>
      <c r="RJF89" s="15"/>
      <c r="RJG89" s="16"/>
      <c r="RJH89" s="17"/>
      <c r="RJI89" s="18"/>
      <c r="RJJ89" s="18"/>
      <c r="RJK89" s="19"/>
      <c r="RJL89" s="19"/>
      <c r="RJM89" s="20"/>
      <c r="RJN89" s="20"/>
      <c r="RJO89" s="20"/>
      <c r="RJP89" s="21"/>
      <c r="RJT89" s="12"/>
      <c r="RJU89" s="13"/>
      <c r="RJV89" s="14"/>
      <c r="RJW89" s="15"/>
      <c r="RJX89" s="16"/>
      <c r="RJY89" s="17"/>
      <c r="RJZ89" s="18"/>
      <c r="RKA89" s="18"/>
      <c r="RKB89" s="19"/>
      <c r="RKC89" s="19"/>
      <c r="RKD89" s="20"/>
      <c r="RKE89" s="20"/>
      <c r="RKF89" s="20"/>
      <c r="RKG89" s="21"/>
      <c r="RKK89" s="12"/>
      <c r="RKL89" s="13"/>
      <c r="RKM89" s="14"/>
      <c r="RKN89" s="15"/>
      <c r="RKO89" s="16"/>
      <c r="RKP89" s="17"/>
      <c r="RKQ89" s="18"/>
      <c r="RKR89" s="18"/>
      <c r="RKS89" s="19"/>
      <c r="RKT89" s="19"/>
      <c r="RKU89" s="20"/>
      <c r="RKV89" s="20"/>
      <c r="RKW89" s="20"/>
      <c r="RKX89" s="21"/>
      <c r="RLB89" s="12"/>
      <c r="RLC89" s="13"/>
      <c r="RLD89" s="14"/>
      <c r="RLE89" s="15"/>
      <c r="RLF89" s="16"/>
      <c r="RLG89" s="17"/>
      <c r="RLH89" s="18"/>
      <c r="RLI89" s="18"/>
      <c r="RLJ89" s="19"/>
      <c r="RLK89" s="19"/>
      <c r="RLL89" s="20"/>
      <c r="RLM89" s="20"/>
      <c r="RLN89" s="20"/>
      <c r="RLO89" s="21"/>
      <c r="RLS89" s="12"/>
      <c r="RLT89" s="13"/>
      <c r="RLU89" s="14"/>
      <c r="RLV89" s="15"/>
      <c r="RLW89" s="16"/>
      <c r="RLX89" s="17"/>
      <c r="RLY89" s="18"/>
      <c r="RLZ89" s="18"/>
      <c r="RMA89" s="19"/>
      <c r="RMB89" s="19"/>
      <c r="RMC89" s="20"/>
      <c r="RMD89" s="20"/>
      <c r="RME89" s="20"/>
      <c r="RMF89" s="21"/>
      <c r="RMJ89" s="12"/>
      <c r="RMK89" s="13"/>
      <c r="RML89" s="14"/>
      <c r="RMM89" s="15"/>
      <c r="RMN89" s="16"/>
      <c r="RMO89" s="17"/>
      <c r="RMP89" s="18"/>
      <c r="RMQ89" s="18"/>
      <c r="RMR89" s="19"/>
      <c r="RMS89" s="19"/>
      <c r="RMT89" s="20"/>
      <c r="RMU89" s="20"/>
      <c r="RMV89" s="20"/>
      <c r="RMW89" s="21"/>
      <c r="RNA89" s="12"/>
      <c r="RNB89" s="13"/>
      <c r="RNC89" s="14"/>
      <c r="RND89" s="15"/>
      <c r="RNE89" s="16"/>
      <c r="RNF89" s="17"/>
      <c r="RNG89" s="18"/>
      <c r="RNH89" s="18"/>
      <c r="RNI89" s="19"/>
      <c r="RNJ89" s="19"/>
      <c r="RNK89" s="20"/>
      <c r="RNL89" s="20"/>
      <c r="RNM89" s="20"/>
      <c r="RNN89" s="21"/>
      <c r="RNR89" s="12"/>
      <c r="RNS89" s="13"/>
      <c r="RNT89" s="14"/>
      <c r="RNU89" s="15"/>
      <c r="RNV89" s="16"/>
      <c r="RNW89" s="17"/>
      <c r="RNX89" s="18"/>
      <c r="RNY89" s="18"/>
      <c r="RNZ89" s="19"/>
      <c r="ROA89" s="19"/>
      <c r="ROB89" s="20"/>
      <c r="ROC89" s="20"/>
      <c r="ROD89" s="20"/>
      <c r="ROE89" s="21"/>
      <c r="ROI89" s="12"/>
      <c r="ROJ89" s="13"/>
      <c r="ROK89" s="14"/>
      <c r="ROL89" s="15"/>
      <c r="ROM89" s="16"/>
      <c r="RON89" s="17"/>
      <c r="ROO89" s="18"/>
      <c r="ROP89" s="18"/>
      <c r="ROQ89" s="19"/>
      <c r="ROR89" s="19"/>
      <c r="ROS89" s="20"/>
      <c r="ROT89" s="20"/>
      <c r="ROU89" s="20"/>
      <c r="ROV89" s="21"/>
      <c r="ROZ89" s="12"/>
      <c r="RPA89" s="13"/>
      <c r="RPB89" s="14"/>
      <c r="RPC89" s="15"/>
      <c r="RPD89" s="16"/>
      <c r="RPE89" s="17"/>
      <c r="RPF89" s="18"/>
      <c r="RPG89" s="18"/>
      <c r="RPH89" s="19"/>
      <c r="RPI89" s="19"/>
      <c r="RPJ89" s="20"/>
      <c r="RPK89" s="20"/>
      <c r="RPL89" s="20"/>
      <c r="RPM89" s="21"/>
      <c r="RPQ89" s="12"/>
      <c r="RPR89" s="13"/>
      <c r="RPS89" s="14"/>
      <c r="RPT89" s="15"/>
      <c r="RPU89" s="16"/>
      <c r="RPV89" s="17"/>
      <c r="RPW89" s="18"/>
      <c r="RPX89" s="18"/>
      <c r="RPY89" s="19"/>
      <c r="RPZ89" s="19"/>
      <c r="RQA89" s="20"/>
      <c r="RQB89" s="20"/>
      <c r="RQC89" s="20"/>
      <c r="RQD89" s="21"/>
      <c r="RQH89" s="12"/>
      <c r="RQI89" s="13"/>
      <c r="RQJ89" s="14"/>
      <c r="RQK89" s="15"/>
      <c r="RQL89" s="16"/>
      <c r="RQM89" s="17"/>
      <c r="RQN89" s="18"/>
      <c r="RQO89" s="18"/>
      <c r="RQP89" s="19"/>
      <c r="RQQ89" s="19"/>
      <c r="RQR89" s="20"/>
      <c r="RQS89" s="20"/>
      <c r="RQT89" s="20"/>
      <c r="RQU89" s="21"/>
      <c r="RQY89" s="12"/>
      <c r="RQZ89" s="13"/>
      <c r="RRA89" s="14"/>
      <c r="RRB89" s="15"/>
      <c r="RRC89" s="16"/>
      <c r="RRD89" s="17"/>
      <c r="RRE89" s="18"/>
      <c r="RRF89" s="18"/>
      <c r="RRG89" s="19"/>
      <c r="RRH89" s="19"/>
      <c r="RRI89" s="20"/>
      <c r="RRJ89" s="20"/>
      <c r="RRK89" s="20"/>
      <c r="RRL89" s="21"/>
      <c r="RRP89" s="12"/>
      <c r="RRQ89" s="13"/>
      <c r="RRR89" s="14"/>
      <c r="RRS89" s="15"/>
      <c r="RRT89" s="16"/>
      <c r="RRU89" s="17"/>
      <c r="RRV89" s="18"/>
      <c r="RRW89" s="18"/>
      <c r="RRX89" s="19"/>
      <c r="RRY89" s="19"/>
      <c r="RRZ89" s="20"/>
      <c r="RSA89" s="20"/>
      <c r="RSB89" s="20"/>
      <c r="RSC89" s="21"/>
      <c r="RSG89" s="12"/>
      <c r="RSH89" s="13"/>
      <c r="RSI89" s="14"/>
      <c r="RSJ89" s="15"/>
      <c r="RSK89" s="16"/>
      <c r="RSL89" s="17"/>
      <c r="RSM89" s="18"/>
      <c r="RSN89" s="18"/>
      <c r="RSO89" s="19"/>
      <c r="RSP89" s="19"/>
      <c r="RSQ89" s="20"/>
      <c r="RSR89" s="20"/>
      <c r="RSS89" s="20"/>
      <c r="RST89" s="21"/>
      <c r="RSX89" s="12"/>
      <c r="RSY89" s="13"/>
      <c r="RSZ89" s="14"/>
      <c r="RTA89" s="15"/>
      <c r="RTB89" s="16"/>
      <c r="RTC89" s="17"/>
      <c r="RTD89" s="18"/>
      <c r="RTE89" s="18"/>
      <c r="RTF89" s="19"/>
      <c r="RTG89" s="19"/>
      <c r="RTH89" s="20"/>
      <c r="RTI89" s="20"/>
      <c r="RTJ89" s="20"/>
      <c r="RTK89" s="21"/>
      <c r="RTO89" s="12"/>
      <c r="RTP89" s="13"/>
      <c r="RTQ89" s="14"/>
      <c r="RTR89" s="15"/>
      <c r="RTS89" s="16"/>
      <c r="RTT89" s="17"/>
      <c r="RTU89" s="18"/>
      <c r="RTV89" s="18"/>
      <c r="RTW89" s="19"/>
      <c r="RTX89" s="19"/>
      <c r="RTY89" s="20"/>
      <c r="RTZ89" s="20"/>
      <c r="RUA89" s="20"/>
      <c r="RUB89" s="21"/>
      <c r="RUF89" s="12"/>
      <c r="RUG89" s="13"/>
      <c r="RUH89" s="14"/>
      <c r="RUI89" s="15"/>
      <c r="RUJ89" s="16"/>
      <c r="RUK89" s="17"/>
      <c r="RUL89" s="18"/>
      <c r="RUM89" s="18"/>
      <c r="RUN89" s="19"/>
      <c r="RUO89" s="19"/>
      <c r="RUP89" s="20"/>
      <c r="RUQ89" s="20"/>
      <c r="RUR89" s="20"/>
      <c r="RUS89" s="21"/>
      <c r="RUW89" s="12"/>
      <c r="RUX89" s="13"/>
      <c r="RUY89" s="14"/>
      <c r="RUZ89" s="15"/>
      <c r="RVA89" s="16"/>
      <c r="RVB89" s="17"/>
      <c r="RVC89" s="18"/>
      <c r="RVD89" s="18"/>
      <c r="RVE89" s="19"/>
      <c r="RVF89" s="19"/>
      <c r="RVG89" s="20"/>
      <c r="RVH89" s="20"/>
      <c r="RVI89" s="20"/>
      <c r="RVJ89" s="21"/>
      <c r="RVN89" s="12"/>
      <c r="RVO89" s="13"/>
      <c r="RVP89" s="14"/>
      <c r="RVQ89" s="15"/>
      <c r="RVR89" s="16"/>
      <c r="RVS89" s="17"/>
      <c r="RVT89" s="18"/>
      <c r="RVU89" s="18"/>
      <c r="RVV89" s="19"/>
      <c r="RVW89" s="19"/>
      <c r="RVX89" s="20"/>
      <c r="RVY89" s="20"/>
      <c r="RVZ89" s="20"/>
      <c r="RWA89" s="21"/>
      <c r="RWE89" s="12"/>
      <c r="RWF89" s="13"/>
      <c r="RWG89" s="14"/>
      <c r="RWH89" s="15"/>
      <c r="RWI89" s="16"/>
      <c r="RWJ89" s="17"/>
      <c r="RWK89" s="18"/>
      <c r="RWL89" s="18"/>
      <c r="RWM89" s="19"/>
      <c r="RWN89" s="19"/>
      <c r="RWO89" s="20"/>
      <c r="RWP89" s="20"/>
      <c r="RWQ89" s="20"/>
      <c r="RWR89" s="21"/>
      <c r="RWV89" s="12"/>
      <c r="RWW89" s="13"/>
      <c r="RWX89" s="14"/>
      <c r="RWY89" s="15"/>
      <c r="RWZ89" s="16"/>
      <c r="RXA89" s="17"/>
      <c r="RXB89" s="18"/>
      <c r="RXC89" s="18"/>
      <c r="RXD89" s="19"/>
      <c r="RXE89" s="19"/>
      <c r="RXF89" s="20"/>
      <c r="RXG89" s="20"/>
      <c r="RXH89" s="20"/>
      <c r="RXI89" s="21"/>
      <c r="RXM89" s="12"/>
      <c r="RXN89" s="13"/>
      <c r="RXO89" s="14"/>
      <c r="RXP89" s="15"/>
      <c r="RXQ89" s="16"/>
      <c r="RXR89" s="17"/>
      <c r="RXS89" s="18"/>
      <c r="RXT89" s="18"/>
      <c r="RXU89" s="19"/>
      <c r="RXV89" s="19"/>
      <c r="RXW89" s="20"/>
      <c r="RXX89" s="20"/>
      <c r="RXY89" s="20"/>
      <c r="RXZ89" s="21"/>
      <c r="RYD89" s="12"/>
      <c r="RYE89" s="13"/>
      <c r="RYF89" s="14"/>
      <c r="RYG89" s="15"/>
      <c r="RYH89" s="16"/>
      <c r="RYI89" s="17"/>
      <c r="RYJ89" s="18"/>
      <c r="RYK89" s="18"/>
      <c r="RYL89" s="19"/>
      <c r="RYM89" s="19"/>
      <c r="RYN89" s="20"/>
      <c r="RYO89" s="20"/>
      <c r="RYP89" s="20"/>
      <c r="RYQ89" s="21"/>
      <c r="RYU89" s="12"/>
      <c r="RYV89" s="13"/>
      <c r="RYW89" s="14"/>
      <c r="RYX89" s="15"/>
      <c r="RYY89" s="16"/>
      <c r="RYZ89" s="17"/>
      <c r="RZA89" s="18"/>
      <c r="RZB89" s="18"/>
      <c r="RZC89" s="19"/>
      <c r="RZD89" s="19"/>
      <c r="RZE89" s="20"/>
      <c r="RZF89" s="20"/>
      <c r="RZG89" s="20"/>
      <c r="RZH89" s="21"/>
      <c r="RZL89" s="12"/>
      <c r="RZM89" s="13"/>
      <c r="RZN89" s="14"/>
      <c r="RZO89" s="15"/>
      <c r="RZP89" s="16"/>
      <c r="RZQ89" s="17"/>
      <c r="RZR89" s="18"/>
      <c r="RZS89" s="18"/>
      <c r="RZT89" s="19"/>
      <c r="RZU89" s="19"/>
      <c r="RZV89" s="20"/>
      <c r="RZW89" s="20"/>
      <c r="RZX89" s="20"/>
      <c r="RZY89" s="21"/>
      <c r="SAC89" s="12"/>
      <c r="SAD89" s="13"/>
      <c r="SAE89" s="14"/>
      <c r="SAF89" s="15"/>
      <c r="SAG89" s="16"/>
      <c r="SAH89" s="17"/>
      <c r="SAI89" s="18"/>
      <c r="SAJ89" s="18"/>
      <c r="SAK89" s="19"/>
      <c r="SAL89" s="19"/>
      <c r="SAM89" s="20"/>
      <c r="SAN89" s="20"/>
      <c r="SAO89" s="20"/>
      <c r="SAP89" s="21"/>
      <c r="SAT89" s="12"/>
      <c r="SAU89" s="13"/>
      <c r="SAV89" s="14"/>
      <c r="SAW89" s="15"/>
      <c r="SAX89" s="16"/>
      <c r="SAY89" s="17"/>
      <c r="SAZ89" s="18"/>
      <c r="SBA89" s="18"/>
      <c r="SBB89" s="19"/>
      <c r="SBC89" s="19"/>
      <c r="SBD89" s="20"/>
      <c r="SBE89" s="20"/>
      <c r="SBF89" s="20"/>
      <c r="SBG89" s="21"/>
      <c r="SBK89" s="12"/>
      <c r="SBL89" s="13"/>
      <c r="SBM89" s="14"/>
      <c r="SBN89" s="15"/>
      <c r="SBO89" s="16"/>
      <c r="SBP89" s="17"/>
      <c r="SBQ89" s="18"/>
      <c r="SBR89" s="18"/>
      <c r="SBS89" s="19"/>
      <c r="SBT89" s="19"/>
      <c r="SBU89" s="20"/>
      <c r="SBV89" s="20"/>
      <c r="SBW89" s="20"/>
      <c r="SBX89" s="21"/>
      <c r="SCB89" s="12"/>
      <c r="SCC89" s="13"/>
      <c r="SCD89" s="14"/>
      <c r="SCE89" s="15"/>
      <c r="SCF89" s="16"/>
      <c r="SCG89" s="17"/>
      <c r="SCH89" s="18"/>
      <c r="SCI89" s="18"/>
      <c r="SCJ89" s="19"/>
      <c r="SCK89" s="19"/>
      <c r="SCL89" s="20"/>
      <c r="SCM89" s="20"/>
      <c r="SCN89" s="20"/>
      <c r="SCO89" s="21"/>
      <c r="SCS89" s="12"/>
      <c r="SCT89" s="13"/>
      <c r="SCU89" s="14"/>
      <c r="SCV89" s="15"/>
      <c r="SCW89" s="16"/>
      <c r="SCX89" s="17"/>
      <c r="SCY89" s="18"/>
      <c r="SCZ89" s="18"/>
      <c r="SDA89" s="19"/>
      <c r="SDB89" s="19"/>
      <c r="SDC89" s="20"/>
      <c r="SDD89" s="20"/>
      <c r="SDE89" s="20"/>
      <c r="SDF89" s="21"/>
      <c r="SDJ89" s="12"/>
      <c r="SDK89" s="13"/>
      <c r="SDL89" s="14"/>
      <c r="SDM89" s="15"/>
      <c r="SDN89" s="16"/>
      <c r="SDO89" s="17"/>
      <c r="SDP89" s="18"/>
      <c r="SDQ89" s="18"/>
      <c r="SDR89" s="19"/>
      <c r="SDS89" s="19"/>
      <c r="SDT89" s="20"/>
      <c r="SDU89" s="20"/>
      <c r="SDV89" s="20"/>
      <c r="SDW89" s="21"/>
      <c r="SEA89" s="12"/>
      <c r="SEB89" s="13"/>
      <c r="SEC89" s="14"/>
      <c r="SED89" s="15"/>
      <c r="SEE89" s="16"/>
      <c r="SEF89" s="17"/>
      <c r="SEG89" s="18"/>
      <c r="SEH89" s="18"/>
      <c r="SEI89" s="19"/>
      <c r="SEJ89" s="19"/>
      <c r="SEK89" s="20"/>
      <c r="SEL89" s="20"/>
      <c r="SEM89" s="20"/>
      <c r="SEN89" s="21"/>
      <c r="SER89" s="12"/>
      <c r="SES89" s="13"/>
      <c r="SET89" s="14"/>
      <c r="SEU89" s="15"/>
      <c r="SEV89" s="16"/>
      <c r="SEW89" s="17"/>
      <c r="SEX89" s="18"/>
      <c r="SEY89" s="18"/>
      <c r="SEZ89" s="19"/>
      <c r="SFA89" s="19"/>
      <c r="SFB89" s="20"/>
      <c r="SFC89" s="20"/>
      <c r="SFD89" s="20"/>
      <c r="SFE89" s="21"/>
      <c r="SFI89" s="12"/>
      <c r="SFJ89" s="13"/>
      <c r="SFK89" s="14"/>
      <c r="SFL89" s="15"/>
      <c r="SFM89" s="16"/>
      <c r="SFN89" s="17"/>
      <c r="SFO89" s="18"/>
      <c r="SFP89" s="18"/>
      <c r="SFQ89" s="19"/>
      <c r="SFR89" s="19"/>
      <c r="SFS89" s="20"/>
      <c r="SFT89" s="20"/>
      <c r="SFU89" s="20"/>
      <c r="SFV89" s="21"/>
      <c r="SFZ89" s="12"/>
      <c r="SGA89" s="13"/>
      <c r="SGB89" s="14"/>
      <c r="SGC89" s="15"/>
      <c r="SGD89" s="16"/>
      <c r="SGE89" s="17"/>
      <c r="SGF89" s="18"/>
      <c r="SGG89" s="18"/>
      <c r="SGH89" s="19"/>
      <c r="SGI89" s="19"/>
      <c r="SGJ89" s="20"/>
      <c r="SGK89" s="20"/>
      <c r="SGL89" s="20"/>
      <c r="SGM89" s="21"/>
      <c r="SGQ89" s="12"/>
      <c r="SGR89" s="13"/>
      <c r="SGS89" s="14"/>
      <c r="SGT89" s="15"/>
      <c r="SGU89" s="16"/>
      <c r="SGV89" s="17"/>
      <c r="SGW89" s="18"/>
      <c r="SGX89" s="18"/>
      <c r="SGY89" s="19"/>
      <c r="SGZ89" s="19"/>
      <c r="SHA89" s="20"/>
      <c r="SHB89" s="20"/>
      <c r="SHC89" s="20"/>
      <c r="SHD89" s="21"/>
      <c r="SHH89" s="12"/>
      <c r="SHI89" s="13"/>
      <c r="SHJ89" s="14"/>
      <c r="SHK89" s="15"/>
      <c r="SHL89" s="16"/>
      <c r="SHM89" s="17"/>
      <c r="SHN89" s="18"/>
      <c r="SHO89" s="18"/>
      <c r="SHP89" s="19"/>
      <c r="SHQ89" s="19"/>
      <c r="SHR89" s="20"/>
      <c r="SHS89" s="20"/>
      <c r="SHT89" s="20"/>
      <c r="SHU89" s="21"/>
      <c r="SHY89" s="12"/>
      <c r="SHZ89" s="13"/>
      <c r="SIA89" s="14"/>
      <c r="SIB89" s="15"/>
      <c r="SIC89" s="16"/>
      <c r="SID89" s="17"/>
      <c r="SIE89" s="18"/>
      <c r="SIF89" s="18"/>
      <c r="SIG89" s="19"/>
      <c r="SIH89" s="19"/>
      <c r="SII89" s="20"/>
      <c r="SIJ89" s="20"/>
      <c r="SIK89" s="20"/>
      <c r="SIL89" s="21"/>
      <c r="SIP89" s="12"/>
      <c r="SIQ89" s="13"/>
      <c r="SIR89" s="14"/>
      <c r="SIS89" s="15"/>
      <c r="SIT89" s="16"/>
      <c r="SIU89" s="17"/>
      <c r="SIV89" s="18"/>
      <c r="SIW89" s="18"/>
      <c r="SIX89" s="19"/>
      <c r="SIY89" s="19"/>
      <c r="SIZ89" s="20"/>
      <c r="SJA89" s="20"/>
      <c r="SJB89" s="20"/>
      <c r="SJC89" s="21"/>
      <c r="SJG89" s="12"/>
      <c r="SJH89" s="13"/>
      <c r="SJI89" s="14"/>
      <c r="SJJ89" s="15"/>
      <c r="SJK89" s="16"/>
      <c r="SJL89" s="17"/>
      <c r="SJM89" s="18"/>
      <c r="SJN89" s="18"/>
      <c r="SJO89" s="19"/>
      <c r="SJP89" s="19"/>
      <c r="SJQ89" s="20"/>
      <c r="SJR89" s="20"/>
      <c r="SJS89" s="20"/>
      <c r="SJT89" s="21"/>
      <c r="SJX89" s="12"/>
      <c r="SJY89" s="13"/>
      <c r="SJZ89" s="14"/>
      <c r="SKA89" s="15"/>
      <c r="SKB89" s="16"/>
      <c r="SKC89" s="17"/>
      <c r="SKD89" s="18"/>
      <c r="SKE89" s="18"/>
      <c r="SKF89" s="19"/>
      <c r="SKG89" s="19"/>
      <c r="SKH89" s="20"/>
      <c r="SKI89" s="20"/>
      <c r="SKJ89" s="20"/>
      <c r="SKK89" s="21"/>
      <c r="SKO89" s="12"/>
      <c r="SKP89" s="13"/>
      <c r="SKQ89" s="14"/>
      <c r="SKR89" s="15"/>
      <c r="SKS89" s="16"/>
      <c r="SKT89" s="17"/>
      <c r="SKU89" s="18"/>
      <c r="SKV89" s="18"/>
      <c r="SKW89" s="19"/>
      <c r="SKX89" s="19"/>
      <c r="SKY89" s="20"/>
      <c r="SKZ89" s="20"/>
      <c r="SLA89" s="20"/>
      <c r="SLB89" s="21"/>
      <c r="SLF89" s="12"/>
      <c r="SLG89" s="13"/>
      <c r="SLH89" s="14"/>
      <c r="SLI89" s="15"/>
      <c r="SLJ89" s="16"/>
      <c r="SLK89" s="17"/>
      <c r="SLL89" s="18"/>
      <c r="SLM89" s="18"/>
      <c r="SLN89" s="19"/>
      <c r="SLO89" s="19"/>
      <c r="SLP89" s="20"/>
      <c r="SLQ89" s="20"/>
      <c r="SLR89" s="20"/>
      <c r="SLS89" s="21"/>
      <c r="SLW89" s="12"/>
      <c r="SLX89" s="13"/>
      <c r="SLY89" s="14"/>
      <c r="SLZ89" s="15"/>
      <c r="SMA89" s="16"/>
      <c r="SMB89" s="17"/>
      <c r="SMC89" s="18"/>
      <c r="SMD89" s="18"/>
      <c r="SME89" s="19"/>
      <c r="SMF89" s="19"/>
      <c r="SMG89" s="20"/>
      <c r="SMH89" s="20"/>
      <c r="SMI89" s="20"/>
      <c r="SMJ89" s="21"/>
      <c r="SMN89" s="12"/>
      <c r="SMO89" s="13"/>
      <c r="SMP89" s="14"/>
      <c r="SMQ89" s="15"/>
      <c r="SMR89" s="16"/>
      <c r="SMS89" s="17"/>
      <c r="SMT89" s="18"/>
      <c r="SMU89" s="18"/>
      <c r="SMV89" s="19"/>
      <c r="SMW89" s="19"/>
      <c r="SMX89" s="20"/>
      <c r="SMY89" s="20"/>
      <c r="SMZ89" s="20"/>
      <c r="SNA89" s="21"/>
      <c r="SNE89" s="12"/>
      <c r="SNF89" s="13"/>
      <c r="SNG89" s="14"/>
      <c r="SNH89" s="15"/>
      <c r="SNI89" s="16"/>
      <c r="SNJ89" s="17"/>
      <c r="SNK89" s="18"/>
      <c r="SNL89" s="18"/>
      <c r="SNM89" s="19"/>
      <c r="SNN89" s="19"/>
      <c r="SNO89" s="20"/>
      <c r="SNP89" s="20"/>
      <c r="SNQ89" s="20"/>
      <c r="SNR89" s="21"/>
      <c r="SNV89" s="12"/>
      <c r="SNW89" s="13"/>
      <c r="SNX89" s="14"/>
      <c r="SNY89" s="15"/>
      <c r="SNZ89" s="16"/>
      <c r="SOA89" s="17"/>
      <c r="SOB89" s="18"/>
      <c r="SOC89" s="18"/>
      <c r="SOD89" s="19"/>
      <c r="SOE89" s="19"/>
      <c r="SOF89" s="20"/>
      <c r="SOG89" s="20"/>
      <c r="SOH89" s="20"/>
      <c r="SOI89" s="21"/>
      <c r="SOM89" s="12"/>
      <c r="SON89" s="13"/>
      <c r="SOO89" s="14"/>
      <c r="SOP89" s="15"/>
      <c r="SOQ89" s="16"/>
      <c r="SOR89" s="17"/>
      <c r="SOS89" s="18"/>
      <c r="SOT89" s="18"/>
      <c r="SOU89" s="19"/>
      <c r="SOV89" s="19"/>
      <c r="SOW89" s="20"/>
      <c r="SOX89" s="20"/>
      <c r="SOY89" s="20"/>
      <c r="SOZ89" s="21"/>
      <c r="SPD89" s="12"/>
      <c r="SPE89" s="13"/>
      <c r="SPF89" s="14"/>
      <c r="SPG89" s="15"/>
      <c r="SPH89" s="16"/>
      <c r="SPI89" s="17"/>
      <c r="SPJ89" s="18"/>
      <c r="SPK89" s="18"/>
      <c r="SPL89" s="19"/>
      <c r="SPM89" s="19"/>
      <c r="SPN89" s="20"/>
      <c r="SPO89" s="20"/>
      <c r="SPP89" s="20"/>
      <c r="SPQ89" s="21"/>
      <c r="SPU89" s="12"/>
      <c r="SPV89" s="13"/>
      <c r="SPW89" s="14"/>
      <c r="SPX89" s="15"/>
      <c r="SPY89" s="16"/>
      <c r="SPZ89" s="17"/>
      <c r="SQA89" s="18"/>
      <c r="SQB89" s="18"/>
      <c r="SQC89" s="19"/>
      <c r="SQD89" s="19"/>
      <c r="SQE89" s="20"/>
      <c r="SQF89" s="20"/>
      <c r="SQG89" s="20"/>
      <c r="SQH89" s="21"/>
      <c r="SQL89" s="12"/>
      <c r="SQM89" s="13"/>
      <c r="SQN89" s="14"/>
      <c r="SQO89" s="15"/>
      <c r="SQP89" s="16"/>
      <c r="SQQ89" s="17"/>
      <c r="SQR89" s="18"/>
      <c r="SQS89" s="18"/>
      <c r="SQT89" s="19"/>
      <c r="SQU89" s="19"/>
      <c r="SQV89" s="20"/>
      <c r="SQW89" s="20"/>
      <c r="SQX89" s="20"/>
      <c r="SQY89" s="21"/>
      <c r="SRC89" s="12"/>
      <c r="SRD89" s="13"/>
      <c r="SRE89" s="14"/>
      <c r="SRF89" s="15"/>
      <c r="SRG89" s="16"/>
      <c r="SRH89" s="17"/>
      <c r="SRI89" s="18"/>
      <c r="SRJ89" s="18"/>
      <c r="SRK89" s="19"/>
      <c r="SRL89" s="19"/>
      <c r="SRM89" s="20"/>
      <c r="SRN89" s="20"/>
      <c r="SRO89" s="20"/>
      <c r="SRP89" s="21"/>
      <c r="SRT89" s="12"/>
      <c r="SRU89" s="13"/>
      <c r="SRV89" s="14"/>
      <c r="SRW89" s="15"/>
      <c r="SRX89" s="16"/>
      <c r="SRY89" s="17"/>
      <c r="SRZ89" s="18"/>
      <c r="SSA89" s="18"/>
      <c r="SSB89" s="19"/>
      <c r="SSC89" s="19"/>
      <c r="SSD89" s="20"/>
      <c r="SSE89" s="20"/>
      <c r="SSF89" s="20"/>
      <c r="SSG89" s="21"/>
      <c r="SSK89" s="12"/>
      <c r="SSL89" s="13"/>
      <c r="SSM89" s="14"/>
      <c r="SSN89" s="15"/>
      <c r="SSO89" s="16"/>
      <c r="SSP89" s="17"/>
      <c r="SSQ89" s="18"/>
      <c r="SSR89" s="18"/>
      <c r="SSS89" s="19"/>
      <c r="SST89" s="19"/>
      <c r="SSU89" s="20"/>
      <c r="SSV89" s="20"/>
      <c r="SSW89" s="20"/>
      <c r="SSX89" s="21"/>
      <c r="STB89" s="12"/>
      <c r="STC89" s="13"/>
      <c r="STD89" s="14"/>
      <c r="STE89" s="15"/>
      <c r="STF89" s="16"/>
      <c r="STG89" s="17"/>
      <c r="STH89" s="18"/>
      <c r="STI89" s="18"/>
      <c r="STJ89" s="19"/>
      <c r="STK89" s="19"/>
      <c r="STL89" s="20"/>
      <c r="STM89" s="20"/>
      <c r="STN89" s="20"/>
      <c r="STO89" s="21"/>
      <c r="STS89" s="12"/>
      <c r="STT89" s="13"/>
      <c r="STU89" s="14"/>
      <c r="STV89" s="15"/>
      <c r="STW89" s="16"/>
      <c r="STX89" s="17"/>
      <c r="STY89" s="18"/>
      <c r="STZ89" s="18"/>
      <c r="SUA89" s="19"/>
      <c r="SUB89" s="19"/>
      <c r="SUC89" s="20"/>
      <c r="SUD89" s="20"/>
      <c r="SUE89" s="20"/>
      <c r="SUF89" s="21"/>
      <c r="SUJ89" s="12"/>
      <c r="SUK89" s="13"/>
      <c r="SUL89" s="14"/>
      <c r="SUM89" s="15"/>
      <c r="SUN89" s="16"/>
      <c r="SUO89" s="17"/>
      <c r="SUP89" s="18"/>
      <c r="SUQ89" s="18"/>
      <c r="SUR89" s="19"/>
      <c r="SUS89" s="19"/>
      <c r="SUT89" s="20"/>
      <c r="SUU89" s="20"/>
      <c r="SUV89" s="20"/>
      <c r="SUW89" s="21"/>
      <c r="SVA89" s="12"/>
      <c r="SVB89" s="13"/>
      <c r="SVC89" s="14"/>
      <c r="SVD89" s="15"/>
      <c r="SVE89" s="16"/>
      <c r="SVF89" s="17"/>
      <c r="SVG89" s="18"/>
      <c r="SVH89" s="18"/>
      <c r="SVI89" s="19"/>
      <c r="SVJ89" s="19"/>
      <c r="SVK89" s="20"/>
      <c r="SVL89" s="20"/>
      <c r="SVM89" s="20"/>
      <c r="SVN89" s="21"/>
      <c r="SVR89" s="12"/>
      <c r="SVS89" s="13"/>
      <c r="SVT89" s="14"/>
      <c r="SVU89" s="15"/>
      <c r="SVV89" s="16"/>
      <c r="SVW89" s="17"/>
      <c r="SVX89" s="18"/>
      <c r="SVY89" s="18"/>
      <c r="SVZ89" s="19"/>
      <c r="SWA89" s="19"/>
      <c r="SWB89" s="20"/>
      <c r="SWC89" s="20"/>
      <c r="SWD89" s="20"/>
      <c r="SWE89" s="21"/>
      <c r="SWI89" s="12"/>
      <c r="SWJ89" s="13"/>
      <c r="SWK89" s="14"/>
      <c r="SWL89" s="15"/>
      <c r="SWM89" s="16"/>
      <c r="SWN89" s="17"/>
      <c r="SWO89" s="18"/>
      <c r="SWP89" s="18"/>
      <c r="SWQ89" s="19"/>
      <c r="SWR89" s="19"/>
      <c r="SWS89" s="20"/>
      <c r="SWT89" s="20"/>
      <c r="SWU89" s="20"/>
      <c r="SWV89" s="21"/>
      <c r="SWZ89" s="12"/>
      <c r="SXA89" s="13"/>
      <c r="SXB89" s="14"/>
      <c r="SXC89" s="15"/>
      <c r="SXD89" s="16"/>
      <c r="SXE89" s="17"/>
      <c r="SXF89" s="18"/>
      <c r="SXG89" s="18"/>
      <c r="SXH89" s="19"/>
      <c r="SXI89" s="19"/>
      <c r="SXJ89" s="20"/>
      <c r="SXK89" s="20"/>
      <c r="SXL89" s="20"/>
      <c r="SXM89" s="21"/>
      <c r="SXQ89" s="12"/>
      <c r="SXR89" s="13"/>
      <c r="SXS89" s="14"/>
      <c r="SXT89" s="15"/>
      <c r="SXU89" s="16"/>
      <c r="SXV89" s="17"/>
      <c r="SXW89" s="18"/>
      <c r="SXX89" s="18"/>
      <c r="SXY89" s="19"/>
      <c r="SXZ89" s="19"/>
      <c r="SYA89" s="20"/>
      <c r="SYB89" s="20"/>
      <c r="SYC89" s="20"/>
      <c r="SYD89" s="21"/>
      <c r="SYH89" s="12"/>
      <c r="SYI89" s="13"/>
      <c r="SYJ89" s="14"/>
      <c r="SYK89" s="15"/>
      <c r="SYL89" s="16"/>
      <c r="SYM89" s="17"/>
      <c r="SYN89" s="18"/>
      <c r="SYO89" s="18"/>
      <c r="SYP89" s="19"/>
      <c r="SYQ89" s="19"/>
      <c r="SYR89" s="20"/>
      <c r="SYS89" s="20"/>
      <c r="SYT89" s="20"/>
      <c r="SYU89" s="21"/>
      <c r="SYY89" s="12"/>
      <c r="SYZ89" s="13"/>
      <c r="SZA89" s="14"/>
      <c r="SZB89" s="15"/>
      <c r="SZC89" s="16"/>
      <c r="SZD89" s="17"/>
      <c r="SZE89" s="18"/>
      <c r="SZF89" s="18"/>
      <c r="SZG89" s="19"/>
      <c r="SZH89" s="19"/>
      <c r="SZI89" s="20"/>
      <c r="SZJ89" s="20"/>
      <c r="SZK89" s="20"/>
      <c r="SZL89" s="21"/>
      <c r="SZP89" s="12"/>
      <c r="SZQ89" s="13"/>
      <c r="SZR89" s="14"/>
      <c r="SZS89" s="15"/>
      <c r="SZT89" s="16"/>
      <c r="SZU89" s="17"/>
      <c r="SZV89" s="18"/>
      <c r="SZW89" s="18"/>
      <c r="SZX89" s="19"/>
      <c r="SZY89" s="19"/>
      <c r="SZZ89" s="20"/>
      <c r="TAA89" s="20"/>
      <c r="TAB89" s="20"/>
      <c r="TAC89" s="21"/>
      <c r="TAG89" s="12"/>
      <c r="TAH89" s="13"/>
      <c r="TAI89" s="14"/>
      <c r="TAJ89" s="15"/>
      <c r="TAK89" s="16"/>
      <c r="TAL89" s="17"/>
      <c r="TAM89" s="18"/>
      <c r="TAN89" s="18"/>
      <c r="TAO89" s="19"/>
      <c r="TAP89" s="19"/>
      <c r="TAQ89" s="20"/>
      <c r="TAR89" s="20"/>
      <c r="TAS89" s="20"/>
      <c r="TAT89" s="21"/>
      <c r="TAX89" s="12"/>
      <c r="TAY89" s="13"/>
      <c r="TAZ89" s="14"/>
      <c r="TBA89" s="15"/>
      <c r="TBB89" s="16"/>
      <c r="TBC89" s="17"/>
      <c r="TBD89" s="18"/>
      <c r="TBE89" s="18"/>
      <c r="TBF89" s="19"/>
      <c r="TBG89" s="19"/>
      <c r="TBH89" s="20"/>
      <c r="TBI89" s="20"/>
      <c r="TBJ89" s="20"/>
      <c r="TBK89" s="21"/>
      <c r="TBO89" s="12"/>
      <c r="TBP89" s="13"/>
      <c r="TBQ89" s="14"/>
      <c r="TBR89" s="15"/>
      <c r="TBS89" s="16"/>
      <c r="TBT89" s="17"/>
      <c r="TBU89" s="18"/>
      <c r="TBV89" s="18"/>
      <c r="TBW89" s="19"/>
      <c r="TBX89" s="19"/>
      <c r="TBY89" s="20"/>
      <c r="TBZ89" s="20"/>
      <c r="TCA89" s="20"/>
      <c r="TCB89" s="21"/>
      <c r="TCF89" s="12"/>
      <c r="TCG89" s="13"/>
      <c r="TCH89" s="14"/>
      <c r="TCI89" s="15"/>
      <c r="TCJ89" s="16"/>
      <c r="TCK89" s="17"/>
      <c r="TCL89" s="18"/>
      <c r="TCM89" s="18"/>
      <c r="TCN89" s="19"/>
      <c r="TCO89" s="19"/>
      <c r="TCP89" s="20"/>
      <c r="TCQ89" s="20"/>
      <c r="TCR89" s="20"/>
      <c r="TCS89" s="21"/>
      <c r="TCW89" s="12"/>
      <c r="TCX89" s="13"/>
      <c r="TCY89" s="14"/>
      <c r="TCZ89" s="15"/>
      <c r="TDA89" s="16"/>
      <c r="TDB89" s="17"/>
      <c r="TDC89" s="18"/>
      <c r="TDD89" s="18"/>
      <c r="TDE89" s="19"/>
      <c r="TDF89" s="19"/>
      <c r="TDG89" s="20"/>
      <c r="TDH89" s="20"/>
      <c r="TDI89" s="20"/>
      <c r="TDJ89" s="21"/>
      <c r="TDN89" s="12"/>
      <c r="TDO89" s="13"/>
      <c r="TDP89" s="14"/>
      <c r="TDQ89" s="15"/>
      <c r="TDR89" s="16"/>
      <c r="TDS89" s="17"/>
      <c r="TDT89" s="18"/>
      <c r="TDU89" s="18"/>
      <c r="TDV89" s="19"/>
      <c r="TDW89" s="19"/>
      <c r="TDX89" s="20"/>
      <c r="TDY89" s="20"/>
      <c r="TDZ89" s="20"/>
      <c r="TEA89" s="21"/>
      <c r="TEE89" s="12"/>
      <c r="TEF89" s="13"/>
      <c r="TEG89" s="14"/>
      <c r="TEH89" s="15"/>
      <c r="TEI89" s="16"/>
      <c r="TEJ89" s="17"/>
      <c r="TEK89" s="18"/>
      <c r="TEL89" s="18"/>
      <c r="TEM89" s="19"/>
      <c r="TEN89" s="19"/>
      <c r="TEO89" s="20"/>
      <c r="TEP89" s="20"/>
      <c r="TEQ89" s="20"/>
      <c r="TER89" s="21"/>
      <c r="TEV89" s="12"/>
      <c r="TEW89" s="13"/>
      <c r="TEX89" s="14"/>
      <c r="TEY89" s="15"/>
      <c r="TEZ89" s="16"/>
      <c r="TFA89" s="17"/>
      <c r="TFB89" s="18"/>
      <c r="TFC89" s="18"/>
      <c r="TFD89" s="19"/>
      <c r="TFE89" s="19"/>
      <c r="TFF89" s="20"/>
      <c r="TFG89" s="20"/>
      <c r="TFH89" s="20"/>
      <c r="TFI89" s="21"/>
      <c r="TFM89" s="12"/>
      <c r="TFN89" s="13"/>
      <c r="TFO89" s="14"/>
      <c r="TFP89" s="15"/>
      <c r="TFQ89" s="16"/>
      <c r="TFR89" s="17"/>
      <c r="TFS89" s="18"/>
      <c r="TFT89" s="18"/>
      <c r="TFU89" s="19"/>
      <c r="TFV89" s="19"/>
      <c r="TFW89" s="20"/>
      <c r="TFX89" s="20"/>
      <c r="TFY89" s="20"/>
      <c r="TFZ89" s="21"/>
      <c r="TGD89" s="12"/>
      <c r="TGE89" s="13"/>
      <c r="TGF89" s="14"/>
      <c r="TGG89" s="15"/>
      <c r="TGH89" s="16"/>
      <c r="TGI89" s="17"/>
      <c r="TGJ89" s="18"/>
      <c r="TGK89" s="18"/>
      <c r="TGL89" s="19"/>
      <c r="TGM89" s="19"/>
      <c r="TGN89" s="20"/>
      <c r="TGO89" s="20"/>
      <c r="TGP89" s="20"/>
      <c r="TGQ89" s="21"/>
      <c r="TGU89" s="12"/>
      <c r="TGV89" s="13"/>
      <c r="TGW89" s="14"/>
      <c r="TGX89" s="15"/>
      <c r="TGY89" s="16"/>
      <c r="TGZ89" s="17"/>
      <c r="THA89" s="18"/>
      <c r="THB89" s="18"/>
      <c r="THC89" s="19"/>
      <c r="THD89" s="19"/>
      <c r="THE89" s="20"/>
      <c r="THF89" s="20"/>
      <c r="THG89" s="20"/>
      <c r="THH89" s="21"/>
      <c r="THL89" s="12"/>
      <c r="THM89" s="13"/>
      <c r="THN89" s="14"/>
      <c r="THO89" s="15"/>
      <c r="THP89" s="16"/>
      <c r="THQ89" s="17"/>
      <c r="THR89" s="18"/>
      <c r="THS89" s="18"/>
      <c r="THT89" s="19"/>
      <c r="THU89" s="19"/>
      <c r="THV89" s="20"/>
      <c r="THW89" s="20"/>
      <c r="THX89" s="20"/>
      <c r="THY89" s="21"/>
      <c r="TIC89" s="12"/>
      <c r="TID89" s="13"/>
      <c r="TIE89" s="14"/>
      <c r="TIF89" s="15"/>
      <c r="TIG89" s="16"/>
      <c r="TIH89" s="17"/>
      <c r="TII89" s="18"/>
      <c r="TIJ89" s="18"/>
      <c r="TIK89" s="19"/>
      <c r="TIL89" s="19"/>
      <c r="TIM89" s="20"/>
      <c r="TIN89" s="20"/>
      <c r="TIO89" s="20"/>
      <c r="TIP89" s="21"/>
      <c r="TIT89" s="12"/>
      <c r="TIU89" s="13"/>
      <c r="TIV89" s="14"/>
      <c r="TIW89" s="15"/>
      <c r="TIX89" s="16"/>
      <c r="TIY89" s="17"/>
      <c r="TIZ89" s="18"/>
      <c r="TJA89" s="18"/>
      <c r="TJB89" s="19"/>
      <c r="TJC89" s="19"/>
      <c r="TJD89" s="20"/>
      <c r="TJE89" s="20"/>
      <c r="TJF89" s="20"/>
      <c r="TJG89" s="21"/>
      <c r="TJK89" s="12"/>
      <c r="TJL89" s="13"/>
      <c r="TJM89" s="14"/>
      <c r="TJN89" s="15"/>
      <c r="TJO89" s="16"/>
      <c r="TJP89" s="17"/>
      <c r="TJQ89" s="18"/>
      <c r="TJR89" s="18"/>
      <c r="TJS89" s="19"/>
      <c r="TJT89" s="19"/>
      <c r="TJU89" s="20"/>
      <c r="TJV89" s="20"/>
      <c r="TJW89" s="20"/>
      <c r="TJX89" s="21"/>
      <c r="TKB89" s="12"/>
      <c r="TKC89" s="13"/>
      <c r="TKD89" s="14"/>
      <c r="TKE89" s="15"/>
      <c r="TKF89" s="16"/>
      <c r="TKG89" s="17"/>
      <c r="TKH89" s="18"/>
      <c r="TKI89" s="18"/>
      <c r="TKJ89" s="19"/>
      <c r="TKK89" s="19"/>
      <c r="TKL89" s="20"/>
      <c r="TKM89" s="20"/>
      <c r="TKN89" s="20"/>
      <c r="TKO89" s="21"/>
      <c r="TKS89" s="12"/>
      <c r="TKT89" s="13"/>
      <c r="TKU89" s="14"/>
      <c r="TKV89" s="15"/>
      <c r="TKW89" s="16"/>
      <c r="TKX89" s="17"/>
      <c r="TKY89" s="18"/>
      <c r="TKZ89" s="18"/>
      <c r="TLA89" s="19"/>
      <c r="TLB89" s="19"/>
      <c r="TLC89" s="20"/>
      <c r="TLD89" s="20"/>
      <c r="TLE89" s="20"/>
      <c r="TLF89" s="21"/>
      <c r="TLJ89" s="12"/>
      <c r="TLK89" s="13"/>
      <c r="TLL89" s="14"/>
      <c r="TLM89" s="15"/>
      <c r="TLN89" s="16"/>
      <c r="TLO89" s="17"/>
      <c r="TLP89" s="18"/>
      <c r="TLQ89" s="18"/>
      <c r="TLR89" s="19"/>
      <c r="TLS89" s="19"/>
      <c r="TLT89" s="20"/>
      <c r="TLU89" s="20"/>
      <c r="TLV89" s="20"/>
      <c r="TLW89" s="21"/>
      <c r="TMA89" s="12"/>
      <c r="TMB89" s="13"/>
      <c r="TMC89" s="14"/>
      <c r="TMD89" s="15"/>
      <c r="TME89" s="16"/>
      <c r="TMF89" s="17"/>
      <c r="TMG89" s="18"/>
      <c r="TMH89" s="18"/>
      <c r="TMI89" s="19"/>
      <c r="TMJ89" s="19"/>
      <c r="TMK89" s="20"/>
      <c r="TML89" s="20"/>
      <c r="TMM89" s="20"/>
      <c r="TMN89" s="21"/>
      <c r="TMR89" s="12"/>
      <c r="TMS89" s="13"/>
      <c r="TMT89" s="14"/>
      <c r="TMU89" s="15"/>
      <c r="TMV89" s="16"/>
      <c r="TMW89" s="17"/>
      <c r="TMX89" s="18"/>
      <c r="TMY89" s="18"/>
      <c r="TMZ89" s="19"/>
      <c r="TNA89" s="19"/>
      <c r="TNB89" s="20"/>
      <c r="TNC89" s="20"/>
      <c r="TND89" s="20"/>
      <c r="TNE89" s="21"/>
      <c r="TNI89" s="12"/>
      <c r="TNJ89" s="13"/>
      <c r="TNK89" s="14"/>
      <c r="TNL89" s="15"/>
      <c r="TNM89" s="16"/>
      <c r="TNN89" s="17"/>
      <c r="TNO89" s="18"/>
      <c r="TNP89" s="18"/>
      <c r="TNQ89" s="19"/>
      <c r="TNR89" s="19"/>
      <c r="TNS89" s="20"/>
      <c r="TNT89" s="20"/>
      <c r="TNU89" s="20"/>
      <c r="TNV89" s="21"/>
      <c r="TNZ89" s="12"/>
      <c r="TOA89" s="13"/>
      <c r="TOB89" s="14"/>
      <c r="TOC89" s="15"/>
      <c r="TOD89" s="16"/>
      <c r="TOE89" s="17"/>
      <c r="TOF89" s="18"/>
      <c r="TOG89" s="18"/>
      <c r="TOH89" s="19"/>
      <c r="TOI89" s="19"/>
      <c r="TOJ89" s="20"/>
      <c r="TOK89" s="20"/>
      <c r="TOL89" s="20"/>
      <c r="TOM89" s="21"/>
      <c r="TOQ89" s="12"/>
      <c r="TOR89" s="13"/>
      <c r="TOS89" s="14"/>
      <c r="TOT89" s="15"/>
      <c r="TOU89" s="16"/>
      <c r="TOV89" s="17"/>
      <c r="TOW89" s="18"/>
      <c r="TOX89" s="18"/>
      <c r="TOY89" s="19"/>
      <c r="TOZ89" s="19"/>
      <c r="TPA89" s="20"/>
      <c r="TPB89" s="20"/>
      <c r="TPC89" s="20"/>
      <c r="TPD89" s="21"/>
      <c r="TPH89" s="12"/>
      <c r="TPI89" s="13"/>
      <c r="TPJ89" s="14"/>
      <c r="TPK89" s="15"/>
      <c r="TPL89" s="16"/>
      <c r="TPM89" s="17"/>
      <c r="TPN89" s="18"/>
      <c r="TPO89" s="18"/>
      <c r="TPP89" s="19"/>
      <c r="TPQ89" s="19"/>
      <c r="TPR89" s="20"/>
      <c r="TPS89" s="20"/>
      <c r="TPT89" s="20"/>
      <c r="TPU89" s="21"/>
      <c r="TPY89" s="12"/>
      <c r="TPZ89" s="13"/>
      <c r="TQA89" s="14"/>
      <c r="TQB89" s="15"/>
      <c r="TQC89" s="16"/>
      <c r="TQD89" s="17"/>
      <c r="TQE89" s="18"/>
      <c r="TQF89" s="18"/>
      <c r="TQG89" s="19"/>
      <c r="TQH89" s="19"/>
      <c r="TQI89" s="20"/>
      <c r="TQJ89" s="20"/>
      <c r="TQK89" s="20"/>
      <c r="TQL89" s="21"/>
      <c r="TQP89" s="12"/>
      <c r="TQQ89" s="13"/>
      <c r="TQR89" s="14"/>
      <c r="TQS89" s="15"/>
      <c r="TQT89" s="16"/>
      <c r="TQU89" s="17"/>
      <c r="TQV89" s="18"/>
      <c r="TQW89" s="18"/>
      <c r="TQX89" s="19"/>
      <c r="TQY89" s="19"/>
      <c r="TQZ89" s="20"/>
      <c r="TRA89" s="20"/>
      <c r="TRB89" s="20"/>
      <c r="TRC89" s="21"/>
      <c r="TRG89" s="12"/>
      <c r="TRH89" s="13"/>
      <c r="TRI89" s="14"/>
      <c r="TRJ89" s="15"/>
      <c r="TRK89" s="16"/>
      <c r="TRL89" s="17"/>
      <c r="TRM89" s="18"/>
      <c r="TRN89" s="18"/>
      <c r="TRO89" s="19"/>
      <c r="TRP89" s="19"/>
      <c r="TRQ89" s="20"/>
      <c r="TRR89" s="20"/>
      <c r="TRS89" s="20"/>
      <c r="TRT89" s="21"/>
      <c r="TRX89" s="12"/>
      <c r="TRY89" s="13"/>
      <c r="TRZ89" s="14"/>
      <c r="TSA89" s="15"/>
      <c r="TSB89" s="16"/>
      <c r="TSC89" s="17"/>
      <c r="TSD89" s="18"/>
      <c r="TSE89" s="18"/>
      <c r="TSF89" s="19"/>
      <c r="TSG89" s="19"/>
      <c r="TSH89" s="20"/>
      <c r="TSI89" s="20"/>
      <c r="TSJ89" s="20"/>
      <c r="TSK89" s="21"/>
      <c r="TSO89" s="12"/>
      <c r="TSP89" s="13"/>
      <c r="TSQ89" s="14"/>
      <c r="TSR89" s="15"/>
      <c r="TSS89" s="16"/>
      <c r="TST89" s="17"/>
      <c r="TSU89" s="18"/>
      <c r="TSV89" s="18"/>
      <c r="TSW89" s="19"/>
      <c r="TSX89" s="19"/>
      <c r="TSY89" s="20"/>
      <c r="TSZ89" s="20"/>
      <c r="TTA89" s="20"/>
      <c r="TTB89" s="21"/>
      <c r="TTF89" s="12"/>
      <c r="TTG89" s="13"/>
      <c r="TTH89" s="14"/>
      <c r="TTI89" s="15"/>
      <c r="TTJ89" s="16"/>
      <c r="TTK89" s="17"/>
      <c r="TTL89" s="18"/>
      <c r="TTM89" s="18"/>
      <c r="TTN89" s="19"/>
      <c r="TTO89" s="19"/>
      <c r="TTP89" s="20"/>
      <c r="TTQ89" s="20"/>
      <c r="TTR89" s="20"/>
      <c r="TTS89" s="21"/>
      <c r="TTW89" s="12"/>
      <c r="TTX89" s="13"/>
      <c r="TTY89" s="14"/>
      <c r="TTZ89" s="15"/>
      <c r="TUA89" s="16"/>
      <c r="TUB89" s="17"/>
      <c r="TUC89" s="18"/>
      <c r="TUD89" s="18"/>
      <c r="TUE89" s="19"/>
      <c r="TUF89" s="19"/>
      <c r="TUG89" s="20"/>
      <c r="TUH89" s="20"/>
      <c r="TUI89" s="20"/>
      <c r="TUJ89" s="21"/>
      <c r="TUN89" s="12"/>
      <c r="TUO89" s="13"/>
      <c r="TUP89" s="14"/>
      <c r="TUQ89" s="15"/>
      <c r="TUR89" s="16"/>
      <c r="TUS89" s="17"/>
      <c r="TUT89" s="18"/>
      <c r="TUU89" s="18"/>
      <c r="TUV89" s="19"/>
      <c r="TUW89" s="19"/>
      <c r="TUX89" s="20"/>
      <c r="TUY89" s="20"/>
      <c r="TUZ89" s="20"/>
      <c r="TVA89" s="21"/>
      <c r="TVE89" s="12"/>
      <c r="TVF89" s="13"/>
      <c r="TVG89" s="14"/>
      <c r="TVH89" s="15"/>
      <c r="TVI89" s="16"/>
      <c r="TVJ89" s="17"/>
      <c r="TVK89" s="18"/>
      <c r="TVL89" s="18"/>
      <c r="TVM89" s="19"/>
      <c r="TVN89" s="19"/>
      <c r="TVO89" s="20"/>
      <c r="TVP89" s="20"/>
      <c r="TVQ89" s="20"/>
      <c r="TVR89" s="21"/>
      <c r="TVV89" s="12"/>
      <c r="TVW89" s="13"/>
      <c r="TVX89" s="14"/>
      <c r="TVY89" s="15"/>
      <c r="TVZ89" s="16"/>
      <c r="TWA89" s="17"/>
      <c r="TWB89" s="18"/>
      <c r="TWC89" s="18"/>
      <c r="TWD89" s="19"/>
      <c r="TWE89" s="19"/>
      <c r="TWF89" s="20"/>
      <c r="TWG89" s="20"/>
      <c r="TWH89" s="20"/>
      <c r="TWI89" s="21"/>
      <c r="TWM89" s="12"/>
      <c r="TWN89" s="13"/>
      <c r="TWO89" s="14"/>
      <c r="TWP89" s="15"/>
      <c r="TWQ89" s="16"/>
      <c r="TWR89" s="17"/>
      <c r="TWS89" s="18"/>
      <c r="TWT89" s="18"/>
      <c r="TWU89" s="19"/>
      <c r="TWV89" s="19"/>
      <c r="TWW89" s="20"/>
      <c r="TWX89" s="20"/>
      <c r="TWY89" s="20"/>
      <c r="TWZ89" s="21"/>
      <c r="TXD89" s="12"/>
      <c r="TXE89" s="13"/>
      <c r="TXF89" s="14"/>
      <c r="TXG89" s="15"/>
      <c r="TXH89" s="16"/>
      <c r="TXI89" s="17"/>
      <c r="TXJ89" s="18"/>
      <c r="TXK89" s="18"/>
      <c r="TXL89" s="19"/>
      <c r="TXM89" s="19"/>
      <c r="TXN89" s="20"/>
      <c r="TXO89" s="20"/>
      <c r="TXP89" s="20"/>
      <c r="TXQ89" s="21"/>
      <c r="TXU89" s="12"/>
      <c r="TXV89" s="13"/>
      <c r="TXW89" s="14"/>
      <c r="TXX89" s="15"/>
      <c r="TXY89" s="16"/>
      <c r="TXZ89" s="17"/>
      <c r="TYA89" s="18"/>
      <c r="TYB89" s="18"/>
      <c r="TYC89" s="19"/>
      <c r="TYD89" s="19"/>
      <c r="TYE89" s="20"/>
      <c r="TYF89" s="20"/>
      <c r="TYG89" s="20"/>
      <c r="TYH89" s="21"/>
      <c r="TYL89" s="12"/>
      <c r="TYM89" s="13"/>
      <c r="TYN89" s="14"/>
      <c r="TYO89" s="15"/>
      <c r="TYP89" s="16"/>
      <c r="TYQ89" s="17"/>
      <c r="TYR89" s="18"/>
      <c r="TYS89" s="18"/>
      <c r="TYT89" s="19"/>
      <c r="TYU89" s="19"/>
      <c r="TYV89" s="20"/>
      <c r="TYW89" s="20"/>
      <c r="TYX89" s="20"/>
      <c r="TYY89" s="21"/>
      <c r="TZC89" s="12"/>
      <c r="TZD89" s="13"/>
      <c r="TZE89" s="14"/>
      <c r="TZF89" s="15"/>
      <c r="TZG89" s="16"/>
      <c r="TZH89" s="17"/>
      <c r="TZI89" s="18"/>
      <c r="TZJ89" s="18"/>
      <c r="TZK89" s="19"/>
      <c r="TZL89" s="19"/>
      <c r="TZM89" s="20"/>
      <c r="TZN89" s="20"/>
      <c r="TZO89" s="20"/>
      <c r="TZP89" s="21"/>
      <c r="TZT89" s="12"/>
      <c r="TZU89" s="13"/>
      <c r="TZV89" s="14"/>
      <c r="TZW89" s="15"/>
      <c r="TZX89" s="16"/>
      <c r="TZY89" s="17"/>
      <c r="TZZ89" s="18"/>
      <c r="UAA89" s="18"/>
      <c r="UAB89" s="19"/>
      <c r="UAC89" s="19"/>
      <c r="UAD89" s="20"/>
      <c r="UAE89" s="20"/>
      <c r="UAF89" s="20"/>
      <c r="UAG89" s="21"/>
      <c r="UAK89" s="12"/>
      <c r="UAL89" s="13"/>
      <c r="UAM89" s="14"/>
      <c r="UAN89" s="15"/>
      <c r="UAO89" s="16"/>
      <c r="UAP89" s="17"/>
      <c r="UAQ89" s="18"/>
      <c r="UAR89" s="18"/>
      <c r="UAS89" s="19"/>
      <c r="UAT89" s="19"/>
      <c r="UAU89" s="20"/>
      <c r="UAV89" s="20"/>
      <c r="UAW89" s="20"/>
      <c r="UAX89" s="21"/>
      <c r="UBB89" s="12"/>
      <c r="UBC89" s="13"/>
      <c r="UBD89" s="14"/>
      <c r="UBE89" s="15"/>
      <c r="UBF89" s="16"/>
      <c r="UBG89" s="17"/>
      <c r="UBH89" s="18"/>
      <c r="UBI89" s="18"/>
      <c r="UBJ89" s="19"/>
      <c r="UBK89" s="19"/>
      <c r="UBL89" s="20"/>
      <c r="UBM89" s="20"/>
      <c r="UBN89" s="20"/>
      <c r="UBO89" s="21"/>
      <c r="UBS89" s="12"/>
      <c r="UBT89" s="13"/>
      <c r="UBU89" s="14"/>
      <c r="UBV89" s="15"/>
      <c r="UBW89" s="16"/>
      <c r="UBX89" s="17"/>
      <c r="UBY89" s="18"/>
      <c r="UBZ89" s="18"/>
      <c r="UCA89" s="19"/>
      <c r="UCB89" s="19"/>
      <c r="UCC89" s="20"/>
      <c r="UCD89" s="20"/>
      <c r="UCE89" s="20"/>
      <c r="UCF89" s="21"/>
      <c r="UCJ89" s="12"/>
      <c r="UCK89" s="13"/>
      <c r="UCL89" s="14"/>
      <c r="UCM89" s="15"/>
      <c r="UCN89" s="16"/>
      <c r="UCO89" s="17"/>
      <c r="UCP89" s="18"/>
      <c r="UCQ89" s="18"/>
      <c r="UCR89" s="19"/>
      <c r="UCS89" s="19"/>
      <c r="UCT89" s="20"/>
      <c r="UCU89" s="20"/>
      <c r="UCV89" s="20"/>
      <c r="UCW89" s="21"/>
      <c r="UDA89" s="12"/>
      <c r="UDB89" s="13"/>
      <c r="UDC89" s="14"/>
      <c r="UDD89" s="15"/>
      <c r="UDE89" s="16"/>
      <c r="UDF89" s="17"/>
      <c r="UDG89" s="18"/>
      <c r="UDH89" s="18"/>
      <c r="UDI89" s="19"/>
      <c r="UDJ89" s="19"/>
      <c r="UDK89" s="20"/>
      <c r="UDL89" s="20"/>
      <c r="UDM89" s="20"/>
      <c r="UDN89" s="21"/>
      <c r="UDR89" s="12"/>
      <c r="UDS89" s="13"/>
      <c r="UDT89" s="14"/>
      <c r="UDU89" s="15"/>
      <c r="UDV89" s="16"/>
      <c r="UDW89" s="17"/>
      <c r="UDX89" s="18"/>
      <c r="UDY89" s="18"/>
      <c r="UDZ89" s="19"/>
      <c r="UEA89" s="19"/>
      <c r="UEB89" s="20"/>
      <c r="UEC89" s="20"/>
      <c r="UED89" s="20"/>
      <c r="UEE89" s="21"/>
      <c r="UEI89" s="12"/>
      <c r="UEJ89" s="13"/>
      <c r="UEK89" s="14"/>
      <c r="UEL89" s="15"/>
      <c r="UEM89" s="16"/>
      <c r="UEN89" s="17"/>
      <c r="UEO89" s="18"/>
      <c r="UEP89" s="18"/>
      <c r="UEQ89" s="19"/>
      <c r="UER89" s="19"/>
      <c r="UES89" s="20"/>
      <c r="UET89" s="20"/>
      <c r="UEU89" s="20"/>
      <c r="UEV89" s="21"/>
      <c r="UEZ89" s="12"/>
      <c r="UFA89" s="13"/>
      <c r="UFB89" s="14"/>
      <c r="UFC89" s="15"/>
      <c r="UFD89" s="16"/>
      <c r="UFE89" s="17"/>
      <c r="UFF89" s="18"/>
      <c r="UFG89" s="18"/>
      <c r="UFH89" s="19"/>
      <c r="UFI89" s="19"/>
      <c r="UFJ89" s="20"/>
      <c r="UFK89" s="20"/>
      <c r="UFL89" s="20"/>
      <c r="UFM89" s="21"/>
      <c r="UFQ89" s="12"/>
      <c r="UFR89" s="13"/>
      <c r="UFS89" s="14"/>
      <c r="UFT89" s="15"/>
      <c r="UFU89" s="16"/>
      <c r="UFV89" s="17"/>
      <c r="UFW89" s="18"/>
      <c r="UFX89" s="18"/>
      <c r="UFY89" s="19"/>
      <c r="UFZ89" s="19"/>
      <c r="UGA89" s="20"/>
      <c r="UGB89" s="20"/>
      <c r="UGC89" s="20"/>
      <c r="UGD89" s="21"/>
      <c r="UGH89" s="12"/>
      <c r="UGI89" s="13"/>
      <c r="UGJ89" s="14"/>
      <c r="UGK89" s="15"/>
      <c r="UGL89" s="16"/>
      <c r="UGM89" s="17"/>
      <c r="UGN89" s="18"/>
      <c r="UGO89" s="18"/>
      <c r="UGP89" s="19"/>
      <c r="UGQ89" s="19"/>
      <c r="UGR89" s="20"/>
      <c r="UGS89" s="20"/>
      <c r="UGT89" s="20"/>
      <c r="UGU89" s="21"/>
      <c r="UGY89" s="12"/>
      <c r="UGZ89" s="13"/>
      <c r="UHA89" s="14"/>
      <c r="UHB89" s="15"/>
      <c r="UHC89" s="16"/>
      <c r="UHD89" s="17"/>
      <c r="UHE89" s="18"/>
      <c r="UHF89" s="18"/>
      <c r="UHG89" s="19"/>
      <c r="UHH89" s="19"/>
      <c r="UHI89" s="20"/>
      <c r="UHJ89" s="20"/>
      <c r="UHK89" s="20"/>
      <c r="UHL89" s="21"/>
      <c r="UHP89" s="12"/>
      <c r="UHQ89" s="13"/>
      <c r="UHR89" s="14"/>
      <c r="UHS89" s="15"/>
      <c r="UHT89" s="16"/>
      <c r="UHU89" s="17"/>
      <c r="UHV89" s="18"/>
      <c r="UHW89" s="18"/>
      <c r="UHX89" s="19"/>
      <c r="UHY89" s="19"/>
      <c r="UHZ89" s="20"/>
      <c r="UIA89" s="20"/>
      <c r="UIB89" s="20"/>
      <c r="UIC89" s="21"/>
      <c r="UIG89" s="12"/>
      <c r="UIH89" s="13"/>
      <c r="UII89" s="14"/>
      <c r="UIJ89" s="15"/>
      <c r="UIK89" s="16"/>
      <c r="UIL89" s="17"/>
      <c r="UIM89" s="18"/>
      <c r="UIN89" s="18"/>
      <c r="UIO89" s="19"/>
      <c r="UIP89" s="19"/>
      <c r="UIQ89" s="20"/>
      <c r="UIR89" s="20"/>
      <c r="UIS89" s="20"/>
      <c r="UIT89" s="21"/>
      <c r="UIX89" s="12"/>
      <c r="UIY89" s="13"/>
      <c r="UIZ89" s="14"/>
      <c r="UJA89" s="15"/>
      <c r="UJB89" s="16"/>
      <c r="UJC89" s="17"/>
      <c r="UJD89" s="18"/>
      <c r="UJE89" s="18"/>
      <c r="UJF89" s="19"/>
      <c r="UJG89" s="19"/>
      <c r="UJH89" s="20"/>
      <c r="UJI89" s="20"/>
      <c r="UJJ89" s="20"/>
      <c r="UJK89" s="21"/>
      <c r="UJO89" s="12"/>
      <c r="UJP89" s="13"/>
      <c r="UJQ89" s="14"/>
      <c r="UJR89" s="15"/>
      <c r="UJS89" s="16"/>
      <c r="UJT89" s="17"/>
      <c r="UJU89" s="18"/>
      <c r="UJV89" s="18"/>
      <c r="UJW89" s="19"/>
      <c r="UJX89" s="19"/>
      <c r="UJY89" s="20"/>
      <c r="UJZ89" s="20"/>
      <c r="UKA89" s="20"/>
      <c r="UKB89" s="21"/>
      <c r="UKF89" s="12"/>
      <c r="UKG89" s="13"/>
      <c r="UKH89" s="14"/>
      <c r="UKI89" s="15"/>
      <c r="UKJ89" s="16"/>
      <c r="UKK89" s="17"/>
      <c r="UKL89" s="18"/>
      <c r="UKM89" s="18"/>
      <c r="UKN89" s="19"/>
      <c r="UKO89" s="19"/>
      <c r="UKP89" s="20"/>
      <c r="UKQ89" s="20"/>
      <c r="UKR89" s="20"/>
      <c r="UKS89" s="21"/>
      <c r="UKW89" s="12"/>
      <c r="UKX89" s="13"/>
      <c r="UKY89" s="14"/>
      <c r="UKZ89" s="15"/>
      <c r="ULA89" s="16"/>
      <c r="ULB89" s="17"/>
      <c r="ULC89" s="18"/>
      <c r="ULD89" s="18"/>
      <c r="ULE89" s="19"/>
      <c r="ULF89" s="19"/>
      <c r="ULG89" s="20"/>
      <c r="ULH89" s="20"/>
      <c r="ULI89" s="20"/>
      <c r="ULJ89" s="21"/>
      <c r="ULN89" s="12"/>
      <c r="ULO89" s="13"/>
      <c r="ULP89" s="14"/>
      <c r="ULQ89" s="15"/>
      <c r="ULR89" s="16"/>
      <c r="ULS89" s="17"/>
      <c r="ULT89" s="18"/>
      <c r="ULU89" s="18"/>
      <c r="ULV89" s="19"/>
      <c r="ULW89" s="19"/>
      <c r="ULX89" s="20"/>
      <c r="ULY89" s="20"/>
      <c r="ULZ89" s="20"/>
      <c r="UMA89" s="21"/>
      <c r="UME89" s="12"/>
      <c r="UMF89" s="13"/>
      <c r="UMG89" s="14"/>
      <c r="UMH89" s="15"/>
      <c r="UMI89" s="16"/>
      <c r="UMJ89" s="17"/>
      <c r="UMK89" s="18"/>
      <c r="UML89" s="18"/>
      <c r="UMM89" s="19"/>
      <c r="UMN89" s="19"/>
      <c r="UMO89" s="20"/>
      <c r="UMP89" s="20"/>
      <c r="UMQ89" s="20"/>
      <c r="UMR89" s="21"/>
      <c r="UMV89" s="12"/>
      <c r="UMW89" s="13"/>
      <c r="UMX89" s="14"/>
      <c r="UMY89" s="15"/>
      <c r="UMZ89" s="16"/>
      <c r="UNA89" s="17"/>
      <c r="UNB89" s="18"/>
      <c r="UNC89" s="18"/>
      <c r="UND89" s="19"/>
      <c r="UNE89" s="19"/>
      <c r="UNF89" s="20"/>
      <c r="UNG89" s="20"/>
      <c r="UNH89" s="20"/>
      <c r="UNI89" s="21"/>
      <c r="UNM89" s="12"/>
      <c r="UNN89" s="13"/>
      <c r="UNO89" s="14"/>
      <c r="UNP89" s="15"/>
      <c r="UNQ89" s="16"/>
      <c r="UNR89" s="17"/>
      <c r="UNS89" s="18"/>
      <c r="UNT89" s="18"/>
      <c r="UNU89" s="19"/>
      <c r="UNV89" s="19"/>
      <c r="UNW89" s="20"/>
      <c r="UNX89" s="20"/>
      <c r="UNY89" s="20"/>
      <c r="UNZ89" s="21"/>
      <c r="UOD89" s="12"/>
      <c r="UOE89" s="13"/>
      <c r="UOF89" s="14"/>
      <c r="UOG89" s="15"/>
      <c r="UOH89" s="16"/>
      <c r="UOI89" s="17"/>
      <c r="UOJ89" s="18"/>
      <c r="UOK89" s="18"/>
      <c r="UOL89" s="19"/>
      <c r="UOM89" s="19"/>
      <c r="UON89" s="20"/>
      <c r="UOO89" s="20"/>
      <c r="UOP89" s="20"/>
      <c r="UOQ89" s="21"/>
      <c r="UOU89" s="12"/>
      <c r="UOV89" s="13"/>
      <c r="UOW89" s="14"/>
      <c r="UOX89" s="15"/>
      <c r="UOY89" s="16"/>
      <c r="UOZ89" s="17"/>
      <c r="UPA89" s="18"/>
      <c r="UPB89" s="18"/>
      <c r="UPC89" s="19"/>
      <c r="UPD89" s="19"/>
      <c r="UPE89" s="20"/>
      <c r="UPF89" s="20"/>
      <c r="UPG89" s="20"/>
      <c r="UPH89" s="21"/>
      <c r="UPL89" s="12"/>
      <c r="UPM89" s="13"/>
      <c r="UPN89" s="14"/>
      <c r="UPO89" s="15"/>
      <c r="UPP89" s="16"/>
      <c r="UPQ89" s="17"/>
      <c r="UPR89" s="18"/>
      <c r="UPS89" s="18"/>
      <c r="UPT89" s="19"/>
      <c r="UPU89" s="19"/>
      <c r="UPV89" s="20"/>
      <c r="UPW89" s="20"/>
      <c r="UPX89" s="20"/>
      <c r="UPY89" s="21"/>
      <c r="UQC89" s="12"/>
      <c r="UQD89" s="13"/>
      <c r="UQE89" s="14"/>
      <c r="UQF89" s="15"/>
      <c r="UQG89" s="16"/>
      <c r="UQH89" s="17"/>
      <c r="UQI89" s="18"/>
      <c r="UQJ89" s="18"/>
      <c r="UQK89" s="19"/>
      <c r="UQL89" s="19"/>
      <c r="UQM89" s="20"/>
      <c r="UQN89" s="20"/>
      <c r="UQO89" s="20"/>
      <c r="UQP89" s="21"/>
      <c r="UQT89" s="12"/>
      <c r="UQU89" s="13"/>
      <c r="UQV89" s="14"/>
      <c r="UQW89" s="15"/>
      <c r="UQX89" s="16"/>
      <c r="UQY89" s="17"/>
      <c r="UQZ89" s="18"/>
      <c r="URA89" s="18"/>
      <c r="URB89" s="19"/>
      <c r="URC89" s="19"/>
      <c r="URD89" s="20"/>
      <c r="URE89" s="20"/>
      <c r="URF89" s="20"/>
      <c r="URG89" s="21"/>
      <c r="URK89" s="12"/>
      <c r="URL89" s="13"/>
      <c r="URM89" s="14"/>
      <c r="URN89" s="15"/>
      <c r="URO89" s="16"/>
      <c r="URP89" s="17"/>
      <c r="URQ89" s="18"/>
      <c r="URR89" s="18"/>
      <c r="URS89" s="19"/>
      <c r="URT89" s="19"/>
      <c r="URU89" s="20"/>
      <c r="URV89" s="20"/>
      <c r="URW89" s="20"/>
      <c r="URX89" s="21"/>
      <c r="USB89" s="12"/>
      <c r="USC89" s="13"/>
      <c r="USD89" s="14"/>
      <c r="USE89" s="15"/>
      <c r="USF89" s="16"/>
      <c r="USG89" s="17"/>
      <c r="USH89" s="18"/>
      <c r="USI89" s="18"/>
      <c r="USJ89" s="19"/>
      <c r="USK89" s="19"/>
      <c r="USL89" s="20"/>
      <c r="USM89" s="20"/>
      <c r="USN89" s="20"/>
      <c r="USO89" s="21"/>
      <c r="USS89" s="12"/>
      <c r="UST89" s="13"/>
      <c r="USU89" s="14"/>
      <c r="USV89" s="15"/>
      <c r="USW89" s="16"/>
      <c r="USX89" s="17"/>
      <c r="USY89" s="18"/>
      <c r="USZ89" s="18"/>
      <c r="UTA89" s="19"/>
      <c r="UTB89" s="19"/>
      <c r="UTC89" s="20"/>
      <c r="UTD89" s="20"/>
      <c r="UTE89" s="20"/>
      <c r="UTF89" s="21"/>
      <c r="UTJ89" s="12"/>
      <c r="UTK89" s="13"/>
      <c r="UTL89" s="14"/>
      <c r="UTM89" s="15"/>
      <c r="UTN89" s="16"/>
      <c r="UTO89" s="17"/>
      <c r="UTP89" s="18"/>
      <c r="UTQ89" s="18"/>
      <c r="UTR89" s="19"/>
      <c r="UTS89" s="19"/>
      <c r="UTT89" s="20"/>
      <c r="UTU89" s="20"/>
      <c r="UTV89" s="20"/>
      <c r="UTW89" s="21"/>
      <c r="UUA89" s="12"/>
      <c r="UUB89" s="13"/>
      <c r="UUC89" s="14"/>
      <c r="UUD89" s="15"/>
      <c r="UUE89" s="16"/>
      <c r="UUF89" s="17"/>
      <c r="UUG89" s="18"/>
      <c r="UUH89" s="18"/>
      <c r="UUI89" s="19"/>
      <c r="UUJ89" s="19"/>
      <c r="UUK89" s="20"/>
      <c r="UUL89" s="20"/>
      <c r="UUM89" s="20"/>
      <c r="UUN89" s="21"/>
      <c r="UUR89" s="12"/>
      <c r="UUS89" s="13"/>
      <c r="UUT89" s="14"/>
      <c r="UUU89" s="15"/>
      <c r="UUV89" s="16"/>
      <c r="UUW89" s="17"/>
      <c r="UUX89" s="18"/>
      <c r="UUY89" s="18"/>
      <c r="UUZ89" s="19"/>
      <c r="UVA89" s="19"/>
      <c r="UVB89" s="20"/>
      <c r="UVC89" s="20"/>
      <c r="UVD89" s="20"/>
      <c r="UVE89" s="21"/>
      <c r="UVI89" s="12"/>
      <c r="UVJ89" s="13"/>
      <c r="UVK89" s="14"/>
      <c r="UVL89" s="15"/>
      <c r="UVM89" s="16"/>
      <c r="UVN89" s="17"/>
      <c r="UVO89" s="18"/>
      <c r="UVP89" s="18"/>
      <c r="UVQ89" s="19"/>
      <c r="UVR89" s="19"/>
      <c r="UVS89" s="20"/>
      <c r="UVT89" s="20"/>
      <c r="UVU89" s="20"/>
      <c r="UVV89" s="21"/>
      <c r="UVZ89" s="12"/>
      <c r="UWA89" s="13"/>
      <c r="UWB89" s="14"/>
      <c r="UWC89" s="15"/>
      <c r="UWD89" s="16"/>
      <c r="UWE89" s="17"/>
      <c r="UWF89" s="18"/>
      <c r="UWG89" s="18"/>
      <c r="UWH89" s="19"/>
      <c r="UWI89" s="19"/>
      <c r="UWJ89" s="20"/>
      <c r="UWK89" s="20"/>
      <c r="UWL89" s="20"/>
      <c r="UWM89" s="21"/>
      <c r="UWQ89" s="12"/>
      <c r="UWR89" s="13"/>
      <c r="UWS89" s="14"/>
      <c r="UWT89" s="15"/>
      <c r="UWU89" s="16"/>
      <c r="UWV89" s="17"/>
      <c r="UWW89" s="18"/>
      <c r="UWX89" s="18"/>
      <c r="UWY89" s="19"/>
      <c r="UWZ89" s="19"/>
      <c r="UXA89" s="20"/>
      <c r="UXB89" s="20"/>
      <c r="UXC89" s="20"/>
      <c r="UXD89" s="21"/>
      <c r="UXH89" s="12"/>
      <c r="UXI89" s="13"/>
      <c r="UXJ89" s="14"/>
      <c r="UXK89" s="15"/>
      <c r="UXL89" s="16"/>
      <c r="UXM89" s="17"/>
      <c r="UXN89" s="18"/>
      <c r="UXO89" s="18"/>
      <c r="UXP89" s="19"/>
      <c r="UXQ89" s="19"/>
      <c r="UXR89" s="20"/>
      <c r="UXS89" s="20"/>
      <c r="UXT89" s="20"/>
      <c r="UXU89" s="21"/>
      <c r="UXY89" s="12"/>
      <c r="UXZ89" s="13"/>
      <c r="UYA89" s="14"/>
      <c r="UYB89" s="15"/>
      <c r="UYC89" s="16"/>
      <c r="UYD89" s="17"/>
      <c r="UYE89" s="18"/>
      <c r="UYF89" s="18"/>
      <c r="UYG89" s="19"/>
      <c r="UYH89" s="19"/>
      <c r="UYI89" s="20"/>
      <c r="UYJ89" s="20"/>
      <c r="UYK89" s="20"/>
      <c r="UYL89" s="21"/>
      <c r="UYP89" s="12"/>
      <c r="UYQ89" s="13"/>
      <c r="UYR89" s="14"/>
      <c r="UYS89" s="15"/>
      <c r="UYT89" s="16"/>
      <c r="UYU89" s="17"/>
      <c r="UYV89" s="18"/>
      <c r="UYW89" s="18"/>
      <c r="UYX89" s="19"/>
      <c r="UYY89" s="19"/>
      <c r="UYZ89" s="20"/>
      <c r="UZA89" s="20"/>
      <c r="UZB89" s="20"/>
      <c r="UZC89" s="21"/>
      <c r="UZG89" s="12"/>
      <c r="UZH89" s="13"/>
      <c r="UZI89" s="14"/>
      <c r="UZJ89" s="15"/>
      <c r="UZK89" s="16"/>
      <c r="UZL89" s="17"/>
      <c r="UZM89" s="18"/>
      <c r="UZN89" s="18"/>
      <c r="UZO89" s="19"/>
      <c r="UZP89" s="19"/>
      <c r="UZQ89" s="20"/>
      <c r="UZR89" s="20"/>
      <c r="UZS89" s="20"/>
      <c r="UZT89" s="21"/>
      <c r="UZX89" s="12"/>
      <c r="UZY89" s="13"/>
      <c r="UZZ89" s="14"/>
      <c r="VAA89" s="15"/>
      <c r="VAB89" s="16"/>
      <c r="VAC89" s="17"/>
      <c r="VAD89" s="18"/>
      <c r="VAE89" s="18"/>
      <c r="VAF89" s="19"/>
      <c r="VAG89" s="19"/>
      <c r="VAH89" s="20"/>
      <c r="VAI89" s="20"/>
      <c r="VAJ89" s="20"/>
      <c r="VAK89" s="21"/>
      <c r="VAO89" s="12"/>
      <c r="VAP89" s="13"/>
      <c r="VAQ89" s="14"/>
      <c r="VAR89" s="15"/>
      <c r="VAS89" s="16"/>
      <c r="VAT89" s="17"/>
      <c r="VAU89" s="18"/>
      <c r="VAV89" s="18"/>
      <c r="VAW89" s="19"/>
      <c r="VAX89" s="19"/>
      <c r="VAY89" s="20"/>
      <c r="VAZ89" s="20"/>
      <c r="VBA89" s="20"/>
      <c r="VBB89" s="21"/>
      <c r="VBF89" s="12"/>
      <c r="VBG89" s="13"/>
      <c r="VBH89" s="14"/>
      <c r="VBI89" s="15"/>
      <c r="VBJ89" s="16"/>
      <c r="VBK89" s="17"/>
      <c r="VBL89" s="18"/>
      <c r="VBM89" s="18"/>
      <c r="VBN89" s="19"/>
      <c r="VBO89" s="19"/>
      <c r="VBP89" s="20"/>
      <c r="VBQ89" s="20"/>
      <c r="VBR89" s="20"/>
      <c r="VBS89" s="21"/>
      <c r="VBW89" s="12"/>
      <c r="VBX89" s="13"/>
      <c r="VBY89" s="14"/>
      <c r="VBZ89" s="15"/>
      <c r="VCA89" s="16"/>
      <c r="VCB89" s="17"/>
      <c r="VCC89" s="18"/>
      <c r="VCD89" s="18"/>
      <c r="VCE89" s="19"/>
      <c r="VCF89" s="19"/>
      <c r="VCG89" s="20"/>
      <c r="VCH89" s="20"/>
      <c r="VCI89" s="20"/>
      <c r="VCJ89" s="21"/>
      <c r="VCN89" s="12"/>
      <c r="VCO89" s="13"/>
      <c r="VCP89" s="14"/>
      <c r="VCQ89" s="15"/>
      <c r="VCR89" s="16"/>
      <c r="VCS89" s="17"/>
      <c r="VCT89" s="18"/>
      <c r="VCU89" s="18"/>
      <c r="VCV89" s="19"/>
      <c r="VCW89" s="19"/>
      <c r="VCX89" s="20"/>
      <c r="VCY89" s="20"/>
      <c r="VCZ89" s="20"/>
      <c r="VDA89" s="21"/>
      <c r="VDE89" s="12"/>
      <c r="VDF89" s="13"/>
      <c r="VDG89" s="14"/>
      <c r="VDH89" s="15"/>
      <c r="VDI89" s="16"/>
      <c r="VDJ89" s="17"/>
      <c r="VDK89" s="18"/>
      <c r="VDL89" s="18"/>
      <c r="VDM89" s="19"/>
      <c r="VDN89" s="19"/>
      <c r="VDO89" s="20"/>
      <c r="VDP89" s="20"/>
      <c r="VDQ89" s="20"/>
      <c r="VDR89" s="21"/>
      <c r="VDV89" s="12"/>
      <c r="VDW89" s="13"/>
      <c r="VDX89" s="14"/>
      <c r="VDY89" s="15"/>
      <c r="VDZ89" s="16"/>
      <c r="VEA89" s="17"/>
      <c r="VEB89" s="18"/>
      <c r="VEC89" s="18"/>
      <c r="VED89" s="19"/>
      <c r="VEE89" s="19"/>
      <c r="VEF89" s="20"/>
      <c r="VEG89" s="20"/>
      <c r="VEH89" s="20"/>
      <c r="VEI89" s="21"/>
      <c r="VEM89" s="12"/>
      <c r="VEN89" s="13"/>
      <c r="VEO89" s="14"/>
      <c r="VEP89" s="15"/>
      <c r="VEQ89" s="16"/>
      <c r="VER89" s="17"/>
      <c r="VES89" s="18"/>
      <c r="VET89" s="18"/>
      <c r="VEU89" s="19"/>
      <c r="VEV89" s="19"/>
      <c r="VEW89" s="20"/>
      <c r="VEX89" s="20"/>
      <c r="VEY89" s="20"/>
      <c r="VEZ89" s="21"/>
      <c r="VFD89" s="12"/>
      <c r="VFE89" s="13"/>
      <c r="VFF89" s="14"/>
      <c r="VFG89" s="15"/>
      <c r="VFH89" s="16"/>
      <c r="VFI89" s="17"/>
      <c r="VFJ89" s="18"/>
      <c r="VFK89" s="18"/>
      <c r="VFL89" s="19"/>
      <c r="VFM89" s="19"/>
      <c r="VFN89" s="20"/>
      <c r="VFO89" s="20"/>
      <c r="VFP89" s="20"/>
      <c r="VFQ89" s="21"/>
      <c r="VFU89" s="12"/>
      <c r="VFV89" s="13"/>
      <c r="VFW89" s="14"/>
      <c r="VFX89" s="15"/>
      <c r="VFY89" s="16"/>
      <c r="VFZ89" s="17"/>
      <c r="VGA89" s="18"/>
      <c r="VGB89" s="18"/>
      <c r="VGC89" s="19"/>
      <c r="VGD89" s="19"/>
      <c r="VGE89" s="20"/>
      <c r="VGF89" s="20"/>
      <c r="VGG89" s="20"/>
      <c r="VGH89" s="21"/>
      <c r="VGL89" s="12"/>
      <c r="VGM89" s="13"/>
      <c r="VGN89" s="14"/>
      <c r="VGO89" s="15"/>
      <c r="VGP89" s="16"/>
      <c r="VGQ89" s="17"/>
      <c r="VGR89" s="18"/>
      <c r="VGS89" s="18"/>
      <c r="VGT89" s="19"/>
      <c r="VGU89" s="19"/>
      <c r="VGV89" s="20"/>
      <c r="VGW89" s="20"/>
      <c r="VGX89" s="20"/>
      <c r="VGY89" s="21"/>
      <c r="VHC89" s="12"/>
      <c r="VHD89" s="13"/>
      <c r="VHE89" s="14"/>
      <c r="VHF89" s="15"/>
      <c r="VHG89" s="16"/>
      <c r="VHH89" s="17"/>
      <c r="VHI89" s="18"/>
      <c r="VHJ89" s="18"/>
      <c r="VHK89" s="19"/>
      <c r="VHL89" s="19"/>
      <c r="VHM89" s="20"/>
      <c r="VHN89" s="20"/>
      <c r="VHO89" s="20"/>
      <c r="VHP89" s="21"/>
      <c r="VHT89" s="12"/>
      <c r="VHU89" s="13"/>
      <c r="VHV89" s="14"/>
      <c r="VHW89" s="15"/>
      <c r="VHX89" s="16"/>
      <c r="VHY89" s="17"/>
      <c r="VHZ89" s="18"/>
      <c r="VIA89" s="18"/>
      <c r="VIB89" s="19"/>
      <c r="VIC89" s="19"/>
      <c r="VID89" s="20"/>
      <c r="VIE89" s="20"/>
      <c r="VIF89" s="20"/>
      <c r="VIG89" s="21"/>
      <c r="VIK89" s="12"/>
      <c r="VIL89" s="13"/>
      <c r="VIM89" s="14"/>
      <c r="VIN89" s="15"/>
      <c r="VIO89" s="16"/>
      <c r="VIP89" s="17"/>
      <c r="VIQ89" s="18"/>
      <c r="VIR89" s="18"/>
      <c r="VIS89" s="19"/>
      <c r="VIT89" s="19"/>
      <c r="VIU89" s="20"/>
      <c r="VIV89" s="20"/>
      <c r="VIW89" s="20"/>
      <c r="VIX89" s="21"/>
      <c r="VJB89" s="12"/>
      <c r="VJC89" s="13"/>
      <c r="VJD89" s="14"/>
      <c r="VJE89" s="15"/>
      <c r="VJF89" s="16"/>
      <c r="VJG89" s="17"/>
      <c r="VJH89" s="18"/>
      <c r="VJI89" s="18"/>
      <c r="VJJ89" s="19"/>
      <c r="VJK89" s="19"/>
      <c r="VJL89" s="20"/>
      <c r="VJM89" s="20"/>
      <c r="VJN89" s="20"/>
      <c r="VJO89" s="21"/>
      <c r="VJS89" s="12"/>
      <c r="VJT89" s="13"/>
      <c r="VJU89" s="14"/>
      <c r="VJV89" s="15"/>
      <c r="VJW89" s="16"/>
      <c r="VJX89" s="17"/>
      <c r="VJY89" s="18"/>
      <c r="VJZ89" s="18"/>
      <c r="VKA89" s="19"/>
      <c r="VKB89" s="19"/>
      <c r="VKC89" s="20"/>
      <c r="VKD89" s="20"/>
      <c r="VKE89" s="20"/>
      <c r="VKF89" s="21"/>
      <c r="VKJ89" s="12"/>
      <c r="VKK89" s="13"/>
      <c r="VKL89" s="14"/>
      <c r="VKM89" s="15"/>
      <c r="VKN89" s="16"/>
      <c r="VKO89" s="17"/>
      <c r="VKP89" s="18"/>
      <c r="VKQ89" s="18"/>
      <c r="VKR89" s="19"/>
      <c r="VKS89" s="19"/>
      <c r="VKT89" s="20"/>
      <c r="VKU89" s="20"/>
      <c r="VKV89" s="20"/>
      <c r="VKW89" s="21"/>
      <c r="VLA89" s="12"/>
      <c r="VLB89" s="13"/>
      <c r="VLC89" s="14"/>
      <c r="VLD89" s="15"/>
      <c r="VLE89" s="16"/>
      <c r="VLF89" s="17"/>
      <c r="VLG89" s="18"/>
      <c r="VLH89" s="18"/>
      <c r="VLI89" s="19"/>
      <c r="VLJ89" s="19"/>
      <c r="VLK89" s="20"/>
      <c r="VLL89" s="20"/>
      <c r="VLM89" s="20"/>
      <c r="VLN89" s="21"/>
      <c r="VLR89" s="12"/>
      <c r="VLS89" s="13"/>
      <c r="VLT89" s="14"/>
      <c r="VLU89" s="15"/>
      <c r="VLV89" s="16"/>
      <c r="VLW89" s="17"/>
      <c r="VLX89" s="18"/>
      <c r="VLY89" s="18"/>
      <c r="VLZ89" s="19"/>
      <c r="VMA89" s="19"/>
      <c r="VMB89" s="20"/>
      <c r="VMC89" s="20"/>
      <c r="VMD89" s="20"/>
      <c r="VME89" s="21"/>
      <c r="VMI89" s="12"/>
      <c r="VMJ89" s="13"/>
      <c r="VMK89" s="14"/>
      <c r="VML89" s="15"/>
      <c r="VMM89" s="16"/>
      <c r="VMN89" s="17"/>
      <c r="VMO89" s="18"/>
      <c r="VMP89" s="18"/>
      <c r="VMQ89" s="19"/>
      <c r="VMR89" s="19"/>
      <c r="VMS89" s="20"/>
      <c r="VMT89" s="20"/>
      <c r="VMU89" s="20"/>
      <c r="VMV89" s="21"/>
      <c r="VMZ89" s="12"/>
      <c r="VNA89" s="13"/>
      <c r="VNB89" s="14"/>
      <c r="VNC89" s="15"/>
      <c r="VND89" s="16"/>
      <c r="VNE89" s="17"/>
      <c r="VNF89" s="18"/>
      <c r="VNG89" s="18"/>
      <c r="VNH89" s="19"/>
      <c r="VNI89" s="19"/>
      <c r="VNJ89" s="20"/>
      <c r="VNK89" s="20"/>
      <c r="VNL89" s="20"/>
      <c r="VNM89" s="21"/>
      <c r="VNQ89" s="12"/>
      <c r="VNR89" s="13"/>
      <c r="VNS89" s="14"/>
      <c r="VNT89" s="15"/>
      <c r="VNU89" s="16"/>
      <c r="VNV89" s="17"/>
      <c r="VNW89" s="18"/>
      <c r="VNX89" s="18"/>
      <c r="VNY89" s="19"/>
      <c r="VNZ89" s="19"/>
      <c r="VOA89" s="20"/>
      <c r="VOB89" s="20"/>
      <c r="VOC89" s="20"/>
      <c r="VOD89" s="21"/>
      <c r="VOH89" s="12"/>
      <c r="VOI89" s="13"/>
      <c r="VOJ89" s="14"/>
      <c r="VOK89" s="15"/>
      <c r="VOL89" s="16"/>
      <c r="VOM89" s="17"/>
      <c r="VON89" s="18"/>
      <c r="VOO89" s="18"/>
      <c r="VOP89" s="19"/>
      <c r="VOQ89" s="19"/>
      <c r="VOR89" s="20"/>
      <c r="VOS89" s="20"/>
      <c r="VOT89" s="20"/>
      <c r="VOU89" s="21"/>
      <c r="VOY89" s="12"/>
      <c r="VOZ89" s="13"/>
      <c r="VPA89" s="14"/>
      <c r="VPB89" s="15"/>
      <c r="VPC89" s="16"/>
      <c r="VPD89" s="17"/>
      <c r="VPE89" s="18"/>
      <c r="VPF89" s="18"/>
      <c r="VPG89" s="19"/>
      <c r="VPH89" s="19"/>
      <c r="VPI89" s="20"/>
      <c r="VPJ89" s="20"/>
      <c r="VPK89" s="20"/>
      <c r="VPL89" s="21"/>
      <c r="VPP89" s="12"/>
      <c r="VPQ89" s="13"/>
      <c r="VPR89" s="14"/>
      <c r="VPS89" s="15"/>
      <c r="VPT89" s="16"/>
      <c r="VPU89" s="17"/>
      <c r="VPV89" s="18"/>
      <c r="VPW89" s="18"/>
      <c r="VPX89" s="19"/>
      <c r="VPY89" s="19"/>
      <c r="VPZ89" s="20"/>
      <c r="VQA89" s="20"/>
      <c r="VQB89" s="20"/>
      <c r="VQC89" s="21"/>
      <c r="VQG89" s="12"/>
      <c r="VQH89" s="13"/>
      <c r="VQI89" s="14"/>
      <c r="VQJ89" s="15"/>
      <c r="VQK89" s="16"/>
      <c r="VQL89" s="17"/>
      <c r="VQM89" s="18"/>
      <c r="VQN89" s="18"/>
      <c r="VQO89" s="19"/>
      <c r="VQP89" s="19"/>
      <c r="VQQ89" s="20"/>
      <c r="VQR89" s="20"/>
      <c r="VQS89" s="20"/>
      <c r="VQT89" s="21"/>
      <c r="VQX89" s="12"/>
      <c r="VQY89" s="13"/>
      <c r="VQZ89" s="14"/>
      <c r="VRA89" s="15"/>
      <c r="VRB89" s="16"/>
      <c r="VRC89" s="17"/>
      <c r="VRD89" s="18"/>
      <c r="VRE89" s="18"/>
      <c r="VRF89" s="19"/>
      <c r="VRG89" s="19"/>
      <c r="VRH89" s="20"/>
      <c r="VRI89" s="20"/>
      <c r="VRJ89" s="20"/>
      <c r="VRK89" s="21"/>
      <c r="VRO89" s="12"/>
      <c r="VRP89" s="13"/>
      <c r="VRQ89" s="14"/>
      <c r="VRR89" s="15"/>
      <c r="VRS89" s="16"/>
      <c r="VRT89" s="17"/>
      <c r="VRU89" s="18"/>
      <c r="VRV89" s="18"/>
      <c r="VRW89" s="19"/>
      <c r="VRX89" s="19"/>
      <c r="VRY89" s="20"/>
      <c r="VRZ89" s="20"/>
      <c r="VSA89" s="20"/>
      <c r="VSB89" s="21"/>
      <c r="VSF89" s="12"/>
      <c r="VSG89" s="13"/>
      <c r="VSH89" s="14"/>
      <c r="VSI89" s="15"/>
      <c r="VSJ89" s="16"/>
      <c r="VSK89" s="17"/>
      <c r="VSL89" s="18"/>
      <c r="VSM89" s="18"/>
      <c r="VSN89" s="19"/>
      <c r="VSO89" s="19"/>
      <c r="VSP89" s="20"/>
      <c r="VSQ89" s="20"/>
      <c r="VSR89" s="20"/>
      <c r="VSS89" s="21"/>
      <c r="VSW89" s="12"/>
      <c r="VSX89" s="13"/>
      <c r="VSY89" s="14"/>
      <c r="VSZ89" s="15"/>
      <c r="VTA89" s="16"/>
      <c r="VTB89" s="17"/>
      <c r="VTC89" s="18"/>
      <c r="VTD89" s="18"/>
      <c r="VTE89" s="19"/>
      <c r="VTF89" s="19"/>
      <c r="VTG89" s="20"/>
      <c r="VTH89" s="20"/>
      <c r="VTI89" s="20"/>
      <c r="VTJ89" s="21"/>
      <c r="VTN89" s="12"/>
      <c r="VTO89" s="13"/>
      <c r="VTP89" s="14"/>
      <c r="VTQ89" s="15"/>
      <c r="VTR89" s="16"/>
      <c r="VTS89" s="17"/>
      <c r="VTT89" s="18"/>
      <c r="VTU89" s="18"/>
      <c r="VTV89" s="19"/>
      <c r="VTW89" s="19"/>
      <c r="VTX89" s="20"/>
      <c r="VTY89" s="20"/>
      <c r="VTZ89" s="20"/>
      <c r="VUA89" s="21"/>
      <c r="VUE89" s="12"/>
      <c r="VUF89" s="13"/>
      <c r="VUG89" s="14"/>
      <c r="VUH89" s="15"/>
      <c r="VUI89" s="16"/>
      <c r="VUJ89" s="17"/>
      <c r="VUK89" s="18"/>
      <c r="VUL89" s="18"/>
      <c r="VUM89" s="19"/>
      <c r="VUN89" s="19"/>
      <c r="VUO89" s="20"/>
      <c r="VUP89" s="20"/>
      <c r="VUQ89" s="20"/>
      <c r="VUR89" s="21"/>
      <c r="VUV89" s="12"/>
      <c r="VUW89" s="13"/>
      <c r="VUX89" s="14"/>
      <c r="VUY89" s="15"/>
      <c r="VUZ89" s="16"/>
      <c r="VVA89" s="17"/>
      <c r="VVB89" s="18"/>
      <c r="VVC89" s="18"/>
      <c r="VVD89" s="19"/>
      <c r="VVE89" s="19"/>
      <c r="VVF89" s="20"/>
      <c r="VVG89" s="20"/>
      <c r="VVH89" s="20"/>
      <c r="VVI89" s="21"/>
      <c r="VVM89" s="12"/>
      <c r="VVN89" s="13"/>
      <c r="VVO89" s="14"/>
      <c r="VVP89" s="15"/>
      <c r="VVQ89" s="16"/>
      <c r="VVR89" s="17"/>
      <c r="VVS89" s="18"/>
      <c r="VVT89" s="18"/>
      <c r="VVU89" s="19"/>
      <c r="VVV89" s="19"/>
      <c r="VVW89" s="20"/>
      <c r="VVX89" s="20"/>
      <c r="VVY89" s="20"/>
      <c r="VVZ89" s="21"/>
      <c r="VWD89" s="12"/>
      <c r="VWE89" s="13"/>
      <c r="VWF89" s="14"/>
      <c r="VWG89" s="15"/>
      <c r="VWH89" s="16"/>
      <c r="VWI89" s="17"/>
      <c r="VWJ89" s="18"/>
      <c r="VWK89" s="18"/>
      <c r="VWL89" s="19"/>
      <c r="VWM89" s="19"/>
      <c r="VWN89" s="20"/>
      <c r="VWO89" s="20"/>
      <c r="VWP89" s="20"/>
      <c r="VWQ89" s="21"/>
      <c r="VWU89" s="12"/>
      <c r="VWV89" s="13"/>
      <c r="VWW89" s="14"/>
      <c r="VWX89" s="15"/>
      <c r="VWY89" s="16"/>
      <c r="VWZ89" s="17"/>
      <c r="VXA89" s="18"/>
      <c r="VXB89" s="18"/>
      <c r="VXC89" s="19"/>
      <c r="VXD89" s="19"/>
      <c r="VXE89" s="20"/>
      <c r="VXF89" s="20"/>
      <c r="VXG89" s="20"/>
      <c r="VXH89" s="21"/>
      <c r="VXL89" s="12"/>
      <c r="VXM89" s="13"/>
      <c r="VXN89" s="14"/>
      <c r="VXO89" s="15"/>
      <c r="VXP89" s="16"/>
      <c r="VXQ89" s="17"/>
      <c r="VXR89" s="18"/>
      <c r="VXS89" s="18"/>
      <c r="VXT89" s="19"/>
      <c r="VXU89" s="19"/>
      <c r="VXV89" s="20"/>
      <c r="VXW89" s="20"/>
      <c r="VXX89" s="20"/>
      <c r="VXY89" s="21"/>
      <c r="VYC89" s="12"/>
      <c r="VYD89" s="13"/>
      <c r="VYE89" s="14"/>
      <c r="VYF89" s="15"/>
      <c r="VYG89" s="16"/>
      <c r="VYH89" s="17"/>
      <c r="VYI89" s="18"/>
      <c r="VYJ89" s="18"/>
      <c r="VYK89" s="19"/>
      <c r="VYL89" s="19"/>
      <c r="VYM89" s="20"/>
      <c r="VYN89" s="20"/>
      <c r="VYO89" s="20"/>
      <c r="VYP89" s="21"/>
      <c r="VYT89" s="12"/>
      <c r="VYU89" s="13"/>
      <c r="VYV89" s="14"/>
      <c r="VYW89" s="15"/>
      <c r="VYX89" s="16"/>
      <c r="VYY89" s="17"/>
      <c r="VYZ89" s="18"/>
      <c r="VZA89" s="18"/>
      <c r="VZB89" s="19"/>
      <c r="VZC89" s="19"/>
      <c r="VZD89" s="20"/>
      <c r="VZE89" s="20"/>
      <c r="VZF89" s="20"/>
      <c r="VZG89" s="21"/>
      <c r="VZK89" s="12"/>
      <c r="VZL89" s="13"/>
      <c r="VZM89" s="14"/>
      <c r="VZN89" s="15"/>
      <c r="VZO89" s="16"/>
      <c r="VZP89" s="17"/>
      <c r="VZQ89" s="18"/>
      <c r="VZR89" s="18"/>
      <c r="VZS89" s="19"/>
      <c r="VZT89" s="19"/>
      <c r="VZU89" s="20"/>
      <c r="VZV89" s="20"/>
      <c r="VZW89" s="20"/>
      <c r="VZX89" s="21"/>
      <c r="WAB89" s="12"/>
      <c r="WAC89" s="13"/>
      <c r="WAD89" s="14"/>
      <c r="WAE89" s="15"/>
      <c r="WAF89" s="16"/>
      <c r="WAG89" s="17"/>
      <c r="WAH89" s="18"/>
      <c r="WAI89" s="18"/>
      <c r="WAJ89" s="19"/>
      <c r="WAK89" s="19"/>
      <c r="WAL89" s="20"/>
      <c r="WAM89" s="20"/>
      <c r="WAN89" s="20"/>
      <c r="WAO89" s="21"/>
      <c r="WAS89" s="12"/>
      <c r="WAT89" s="13"/>
      <c r="WAU89" s="14"/>
      <c r="WAV89" s="15"/>
      <c r="WAW89" s="16"/>
      <c r="WAX89" s="17"/>
      <c r="WAY89" s="18"/>
      <c r="WAZ89" s="18"/>
      <c r="WBA89" s="19"/>
      <c r="WBB89" s="19"/>
      <c r="WBC89" s="20"/>
      <c r="WBD89" s="20"/>
      <c r="WBE89" s="20"/>
      <c r="WBF89" s="21"/>
      <c r="WBJ89" s="12"/>
      <c r="WBK89" s="13"/>
      <c r="WBL89" s="14"/>
      <c r="WBM89" s="15"/>
      <c r="WBN89" s="16"/>
      <c r="WBO89" s="17"/>
      <c r="WBP89" s="18"/>
      <c r="WBQ89" s="18"/>
      <c r="WBR89" s="19"/>
      <c r="WBS89" s="19"/>
      <c r="WBT89" s="20"/>
      <c r="WBU89" s="20"/>
      <c r="WBV89" s="20"/>
      <c r="WBW89" s="21"/>
      <c r="WCA89" s="12"/>
      <c r="WCB89" s="13"/>
      <c r="WCC89" s="14"/>
      <c r="WCD89" s="15"/>
      <c r="WCE89" s="16"/>
      <c r="WCF89" s="17"/>
      <c r="WCG89" s="18"/>
      <c r="WCH89" s="18"/>
      <c r="WCI89" s="19"/>
      <c r="WCJ89" s="19"/>
      <c r="WCK89" s="20"/>
      <c r="WCL89" s="20"/>
      <c r="WCM89" s="20"/>
      <c r="WCN89" s="21"/>
      <c r="WCR89" s="12"/>
      <c r="WCS89" s="13"/>
      <c r="WCT89" s="14"/>
      <c r="WCU89" s="15"/>
      <c r="WCV89" s="16"/>
      <c r="WCW89" s="17"/>
      <c r="WCX89" s="18"/>
      <c r="WCY89" s="18"/>
      <c r="WCZ89" s="19"/>
      <c r="WDA89" s="19"/>
      <c r="WDB89" s="20"/>
      <c r="WDC89" s="20"/>
      <c r="WDD89" s="20"/>
      <c r="WDE89" s="21"/>
      <c r="WDI89" s="12"/>
      <c r="WDJ89" s="13"/>
      <c r="WDK89" s="14"/>
      <c r="WDL89" s="15"/>
      <c r="WDM89" s="16"/>
      <c r="WDN89" s="17"/>
      <c r="WDO89" s="18"/>
      <c r="WDP89" s="18"/>
      <c r="WDQ89" s="19"/>
      <c r="WDR89" s="19"/>
      <c r="WDS89" s="20"/>
      <c r="WDT89" s="20"/>
      <c r="WDU89" s="20"/>
      <c r="WDV89" s="21"/>
      <c r="WDZ89" s="12"/>
      <c r="WEA89" s="13"/>
      <c r="WEB89" s="14"/>
      <c r="WEC89" s="15"/>
      <c r="WED89" s="16"/>
      <c r="WEE89" s="17"/>
      <c r="WEF89" s="18"/>
      <c r="WEG89" s="18"/>
      <c r="WEH89" s="19"/>
      <c r="WEI89" s="19"/>
      <c r="WEJ89" s="20"/>
      <c r="WEK89" s="20"/>
      <c r="WEL89" s="20"/>
      <c r="WEM89" s="21"/>
      <c r="WEQ89" s="12"/>
      <c r="WER89" s="13"/>
      <c r="WES89" s="14"/>
      <c r="WET89" s="15"/>
      <c r="WEU89" s="16"/>
      <c r="WEV89" s="17"/>
      <c r="WEW89" s="18"/>
      <c r="WEX89" s="18"/>
      <c r="WEY89" s="19"/>
      <c r="WEZ89" s="19"/>
      <c r="WFA89" s="20"/>
      <c r="WFB89" s="20"/>
      <c r="WFC89" s="20"/>
      <c r="WFD89" s="21"/>
      <c r="WFH89" s="12"/>
      <c r="WFI89" s="13"/>
      <c r="WFJ89" s="14"/>
      <c r="WFK89" s="15"/>
      <c r="WFL89" s="16"/>
      <c r="WFM89" s="17"/>
      <c r="WFN89" s="18"/>
      <c r="WFO89" s="18"/>
      <c r="WFP89" s="19"/>
      <c r="WFQ89" s="19"/>
      <c r="WFR89" s="20"/>
      <c r="WFS89" s="20"/>
      <c r="WFT89" s="20"/>
      <c r="WFU89" s="21"/>
      <c r="WFY89" s="12"/>
      <c r="WFZ89" s="13"/>
      <c r="WGA89" s="14"/>
      <c r="WGB89" s="15"/>
      <c r="WGC89" s="16"/>
      <c r="WGD89" s="17"/>
      <c r="WGE89" s="18"/>
      <c r="WGF89" s="18"/>
      <c r="WGG89" s="19"/>
      <c r="WGH89" s="19"/>
      <c r="WGI89" s="20"/>
      <c r="WGJ89" s="20"/>
      <c r="WGK89" s="20"/>
      <c r="WGL89" s="21"/>
      <c r="WGP89" s="12"/>
      <c r="WGQ89" s="13"/>
      <c r="WGR89" s="14"/>
      <c r="WGS89" s="15"/>
      <c r="WGT89" s="16"/>
      <c r="WGU89" s="17"/>
      <c r="WGV89" s="18"/>
      <c r="WGW89" s="18"/>
      <c r="WGX89" s="19"/>
      <c r="WGY89" s="19"/>
      <c r="WGZ89" s="20"/>
      <c r="WHA89" s="20"/>
      <c r="WHB89" s="20"/>
      <c r="WHC89" s="21"/>
      <c r="WHG89" s="12"/>
      <c r="WHH89" s="13"/>
      <c r="WHI89" s="14"/>
      <c r="WHJ89" s="15"/>
      <c r="WHK89" s="16"/>
      <c r="WHL89" s="17"/>
      <c r="WHM89" s="18"/>
      <c r="WHN89" s="18"/>
      <c r="WHO89" s="19"/>
      <c r="WHP89" s="19"/>
      <c r="WHQ89" s="20"/>
      <c r="WHR89" s="20"/>
      <c r="WHS89" s="20"/>
      <c r="WHT89" s="21"/>
      <c r="WHX89" s="12"/>
      <c r="WHY89" s="13"/>
      <c r="WHZ89" s="14"/>
      <c r="WIA89" s="15"/>
      <c r="WIB89" s="16"/>
      <c r="WIC89" s="17"/>
      <c r="WID89" s="18"/>
      <c r="WIE89" s="18"/>
      <c r="WIF89" s="19"/>
      <c r="WIG89" s="19"/>
      <c r="WIH89" s="20"/>
      <c r="WII89" s="20"/>
      <c r="WIJ89" s="20"/>
      <c r="WIK89" s="21"/>
      <c r="WIO89" s="12"/>
      <c r="WIP89" s="13"/>
      <c r="WIQ89" s="14"/>
      <c r="WIR89" s="15"/>
      <c r="WIS89" s="16"/>
      <c r="WIT89" s="17"/>
      <c r="WIU89" s="18"/>
      <c r="WIV89" s="18"/>
      <c r="WIW89" s="19"/>
      <c r="WIX89" s="19"/>
      <c r="WIY89" s="20"/>
      <c r="WIZ89" s="20"/>
      <c r="WJA89" s="20"/>
      <c r="WJB89" s="21"/>
      <c r="WJF89" s="12"/>
      <c r="WJG89" s="13"/>
      <c r="WJH89" s="14"/>
      <c r="WJI89" s="15"/>
      <c r="WJJ89" s="16"/>
      <c r="WJK89" s="17"/>
      <c r="WJL89" s="18"/>
      <c r="WJM89" s="18"/>
      <c r="WJN89" s="19"/>
      <c r="WJO89" s="19"/>
      <c r="WJP89" s="20"/>
      <c r="WJQ89" s="20"/>
      <c r="WJR89" s="20"/>
      <c r="WJS89" s="21"/>
      <c r="WJW89" s="12"/>
      <c r="WJX89" s="13"/>
      <c r="WJY89" s="14"/>
      <c r="WJZ89" s="15"/>
      <c r="WKA89" s="16"/>
      <c r="WKB89" s="17"/>
      <c r="WKC89" s="18"/>
      <c r="WKD89" s="18"/>
      <c r="WKE89" s="19"/>
      <c r="WKF89" s="19"/>
      <c r="WKG89" s="20"/>
      <c r="WKH89" s="20"/>
      <c r="WKI89" s="20"/>
      <c r="WKJ89" s="21"/>
      <c r="WKN89" s="12"/>
      <c r="WKO89" s="13"/>
      <c r="WKP89" s="14"/>
      <c r="WKQ89" s="15"/>
      <c r="WKR89" s="16"/>
      <c r="WKS89" s="17"/>
      <c r="WKT89" s="18"/>
      <c r="WKU89" s="18"/>
      <c r="WKV89" s="19"/>
      <c r="WKW89" s="19"/>
      <c r="WKX89" s="20"/>
      <c r="WKY89" s="20"/>
      <c r="WKZ89" s="20"/>
      <c r="WLA89" s="21"/>
      <c r="WLE89" s="12"/>
      <c r="WLF89" s="13"/>
      <c r="WLG89" s="14"/>
      <c r="WLH89" s="15"/>
      <c r="WLI89" s="16"/>
      <c r="WLJ89" s="17"/>
      <c r="WLK89" s="18"/>
      <c r="WLL89" s="18"/>
      <c r="WLM89" s="19"/>
      <c r="WLN89" s="19"/>
      <c r="WLO89" s="20"/>
      <c r="WLP89" s="20"/>
      <c r="WLQ89" s="20"/>
      <c r="WLR89" s="21"/>
      <c r="WLV89" s="12"/>
      <c r="WLW89" s="13"/>
      <c r="WLX89" s="14"/>
      <c r="WLY89" s="15"/>
      <c r="WLZ89" s="16"/>
      <c r="WMA89" s="17"/>
      <c r="WMB89" s="18"/>
      <c r="WMC89" s="18"/>
      <c r="WMD89" s="19"/>
      <c r="WME89" s="19"/>
      <c r="WMF89" s="20"/>
      <c r="WMG89" s="20"/>
      <c r="WMH89" s="20"/>
      <c r="WMI89" s="21"/>
      <c r="WMM89" s="12"/>
      <c r="WMN89" s="13"/>
      <c r="WMO89" s="14"/>
      <c r="WMP89" s="15"/>
      <c r="WMQ89" s="16"/>
      <c r="WMR89" s="17"/>
      <c r="WMS89" s="18"/>
      <c r="WMT89" s="18"/>
      <c r="WMU89" s="19"/>
      <c r="WMV89" s="19"/>
      <c r="WMW89" s="20"/>
      <c r="WMX89" s="20"/>
      <c r="WMY89" s="20"/>
      <c r="WMZ89" s="21"/>
      <c r="WND89" s="12"/>
      <c r="WNE89" s="13"/>
      <c r="WNF89" s="14"/>
      <c r="WNG89" s="15"/>
      <c r="WNH89" s="16"/>
      <c r="WNI89" s="17"/>
      <c r="WNJ89" s="18"/>
      <c r="WNK89" s="18"/>
      <c r="WNL89" s="19"/>
      <c r="WNM89" s="19"/>
      <c r="WNN89" s="20"/>
      <c r="WNO89" s="20"/>
      <c r="WNP89" s="20"/>
      <c r="WNQ89" s="21"/>
      <c r="WNU89" s="12"/>
      <c r="WNV89" s="13"/>
      <c r="WNW89" s="14"/>
      <c r="WNX89" s="15"/>
      <c r="WNY89" s="16"/>
      <c r="WNZ89" s="17"/>
      <c r="WOA89" s="18"/>
      <c r="WOB89" s="18"/>
      <c r="WOC89" s="19"/>
      <c r="WOD89" s="19"/>
      <c r="WOE89" s="20"/>
      <c r="WOF89" s="20"/>
      <c r="WOG89" s="20"/>
      <c r="WOH89" s="21"/>
      <c r="WOL89" s="12"/>
      <c r="WOM89" s="13"/>
      <c r="WON89" s="14"/>
      <c r="WOO89" s="15"/>
      <c r="WOP89" s="16"/>
      <c r="WOQ89" s="17"/>
      <c r="WOR89" s="18"/>
      <c r="WOS89" s="18"/>
      <c r="WOT89" s="19"/>
      <c r="WOU89" s="19"/>
      <c r="WOV89" s="20"/>
      <c r="WOW89" s="20"/>
      <c r="WOX89" s="20"/>
      <c r="WOY89" s="21"/>
      <c r="WPC89" s="12"/>
      <c r="WPD89" s="13"/>
      <c r="WPE89" s="14"/>
      <c r="WPF89" s="15"/>
      <c r="WPG89" s="16"/>
      <c r="WPH89" s="17"/>
      <c r="WPI89" s="18"/>
      <c r="WPJ89" s="18"/>
      <c r="WPK89" s="19"/>
      <c r="WPL89" s="19"/>
      <c r="WPM89" s="20"/>
      <c r="WPN89" s="20"/>
      <c r="WPO89" s="20"/>
      <c r="WPP89" s="21"/>
      <c r="WPT89" s="12"/>
      <c r="WPU89" s="13"/>
      <c r="WPV89" s="14"/>
      <c r="WPW89" s="15"/>
      <c r="WPX89" s="16"/>
      <c r="WPY89" s="17"/>
      <c r="WPZ89" s="18"/>
      <c r="WQA89" s="18"/>
      <c r="WQB89" s="19"/>
      <c r="WQC89" s="19"/>
      <c r="WQD89" s="20"/>
      <c r="WQE89" s="20"/>
      <c r="WQF89" s="20"/>
      <c r="WQG89" s="21"/>
      <c r="WQK89" s="12"/>
      <c r="WQL89" s="13"/>
      <c r="WQM89" s="14"/>
      <c r="WQN89" s="15"/>
      <c r="WQO89" s="16"/>
      <c r="WQP89" s="17"/>
      <c r="WQQ89" s="18"/>
      <c r="WQR89" s="18"/>
      <c r="WQS89" s="19"/>
      <c r="WQT89" s="19"/>
      <c r="WQU89" s="20"/>
      <c r="WQV89" s="20"/>
      <c r="WQW89" s="20"/>
      <c r="WQX89" s="21"/>
      <c r="WRB89" s="12"/>
      <c r="WRC89" s="13"/>
      <c r="WRD89" s="14"/>
      <c r="WRE89" s="15"/>
      <c r="WRF89" s="16"/>
      <c r="WRG89" s="17"/>
      <c r="WRH89" s="18"/>
      <c r="WRI89" s="18"/>
      <c r="WRJ89" s="19"/>
      <c r="WRK89" s="19"/>
      <c r="WRL89" s="20"/>
      <c r="WRM89" s="20"/>
      <c r="WRN89" s="20"/>
      <c r="WRO89" s="21"/>
      <c r="WRS89" s="12"/>
      <c r="WRT89" s="13"/>
      <c r="WRU89" s="14"/>
      <c r="WRV89" s="15"/>
      <c r="WRW89" s="16"/>
      <c r="WRX89" s="17"/>
      <c r="WRY89" s="18"/>
      <c r="WRZ89" s="18"/>
      <c r="WSA89" s="19"/>
      <c r="WSB89" s="19"/>
      <c r="WSC89" s="20"/>
      <c r="WSD89" s="20"/>
      <c r="WSE89" s="20"/>
      <c r="WSF89" s="21"/>
      <c r="WSJ89" s="12"/>
      <c r="WSK89" s="13"/>
      <c r="WSL89" s="14"/>
      <c r="WSM89" s="15"/>
      <c r="WSN89" s="16"/>
      <c r="WSO89" s="17"/>
      <c r="WSP89" s="18"/>
      <c r="WSQ89" s="18"/>
      <c r="WSR89" s="19"/>
      <c r="WSS89" s="19"/>
      <c r="WST89" s="20"/>
      <c r="WSU89" s="20"/>
      <c r="WSV89" s="20"/>
      <c r="WSW89" s="21"/>
      <c r="WTA89" s="12"/>
      <c r="WTB89" s="13"/>
      <c r="WTC89" s="14"/>
      <c r="WTD89" s="15"/>
      <c r="WTE89" s="16"/>
      <c r="WTF89" s="17"/>
      <c r="WTG89" s="18"/>
      <c r="WTH89" s="18"/>
      <c r="WTI89" s="19"/>
      <c r="WTJ89" s="19"/>
      <c r="WTK89" s="20"/>
      <c r="WTL89" s="20"/>
      <c r="WTM89" s="20"/>
      <c r="WTN89" s="21"/>
      <c r="WTR89" s="12"/>
      <c r="WTS89" s="13"/>
      <c r="WTT89" s="14"/>
      <c r="WTU89" s="15"/>
      <c r="WTV89" s="16"/>
      <c r="WTW89" s="17"/>
      <c r="WTX89" s="18"/>
      <c r="WTY89" s="18"/>
      <c r="WTZ89" s="19"/>
      <c r="WUA89" s="19"/>
      <c r="WUB89" s="20"/>
      <c r="WUC89" s="20"/>
      <c r="WUD89" s="20"/>
      <c r="WUE89" s="21"/>
      <c r="WUI89" s="12"/>
      <c r="WUJ89" s="13"/>
      <c r="WUK89" s="14"/>
      <c r="WUL89" s="15"/>
      <c r="WUM89" s="16"/>
      <c r="WUN89" s="17"/>
      <c r="WUO89" s="18"/>
      <c r="WUP89" s="18"/>
      <c r="WUQ89" s="19"/>
      <c r="WUR89" s="19"/>
      <c r="WUS89" s="20"/>
      <c r="WUT89" s="20"/>
      <c r="WUU89" s="20"/>
      <c r="WUV89" s="21"/>
      <c r="WUZ89" s="12"/>
      <c r="WVA89" s="13"/>
      <c r="WVB89" s="14"/>
      <c r="WVC89" s="15"/>
      <c r="WVD89" s="16"/>
      <c r="WVE89" s="17"/>
      <c r="WVF89" s="18"/>
      <c r="WVG89" s="18"/>
      <c r="WVH89" s="19"/>
      <c r="WVI89" s="19"/>
      <c r="WVJ89" s="20"/>
      <c r="WVK89" s="20"/>
      <c r="WVL89" s="20"/>
      <c r="WVM89" s="21"/>
      <c r="WVQ89" s="12"/>
      <c r="WVR89" s="13"/>
      <c r="WVS89" s="14"/>
      <c r="WVT89" s="15"/>
      <c r="WVU89" s="16"/>
      <c r="WVV89" s="17"/>
      <c r="WVW89" s="18"/>
      <c r="WVX89" s="18"/>
      <c r="WVY89" s="19"/>
      <c r="WVZ89" s="19"/>
      <c r="WWA89" s="20"/>
      <c r="WWB89" s="20"/>
      <c r="WWC89" s="20"/>
      <c r="WWD89" s="21"/>
      <c r="WWH89" s="12"/>
      <c r="WWI89" s="13"/>
      <c r="WWJ89" s="14"/>
      <c r="WWK89" s="15"/>
      <c r="WWL89" s="16"/>
      <c r="WWM89" s="17"/>
      <c r="WWN89" s="18"/>
      <c r="WWO89" s="18"/>
      <c r="WWP89" s="19"/>
      <c r="WWQ89" s="19"/>
      <c r="WWR89" s="20"/>
      <c r="WWS89" s="20"/>
      <c r="WWT89" s="20"/>
      <c r="WWU89" s="21"/>
      <c r="WWY89" s="12"/>
      <c r="WWZ89" s="13"/>
      <c r="WXA89" s="14"/>
      <c r="WXB89" s="15"/>
      <c r="WXC89" s="16"/>
      <c r="WXD89" s="17"/>
      <c r="WXE89" s="18"/>
      <c r="WXF89" s="18"/>
      <c r="WXG89" s="19"/>
      <c r="WXH89" s="19"/>
      <c r="WXI89" s="20"/>
      <c r="WXJ89" s="20"/>
      <c r="WXK89" s="20"/>
      <c r="WXL89" s="21"/>
      <c r="WXP89" s="12"/>
      <c r="WXQ89" s="13"/>
      <c r="WXR89" s="14"/>
      <c r="WXS89" s="15"/>
      <c r="WXT89" s="16"/>
      <c r="WXU89" s="17"/>
      <c r="WXV89" s="18"/>
      <c r="WXW89" s="18"/>
      <c r="WXX89" s="19"/>
      <c r="WXY89" s="19"/>
      <c r="WXZ89" s="20"/>
      <c r="WYA89" s="20"/>
      <c r="WYB89" s="20"/>
      <c r="WYC89" s="21"/>
      <c r="WYG89" s="12"/>
      <c r="WYH89" s="13"/>
      <c r="WYI89" s="14"/>
      <c r="WYJ89" s="15"/>
      <c r="WYK89" s="16"/>
      <c r="WYL89" s="17"/>
      <c r="WYM89" s="18"/>
      <c r="WYN89" s="18"/>
      <c r="WYO89" s="19"/>
      <c r="WYP89" s="19"/>
      <c r="WYQ89" s="20"/>
      <c r="WYR89" s="20"/>
      <c r="WYS89" s="20"/>
      <c r="WYT89" s="21"/>
      <c r="WYX89" s="12"/>
      <c r="WYY89" s="13"/>
      <c r="WYZ89" s="14"/>
      <c r="WZA89" s="15"/>
      <c r="WZB89" s="16"/>
      <c r="WZC89" s="17"/>
      <c r="WZD89" s="18"/>
      <c r="WZE89" s="18"/>
      <c r="WZF89" s="19"/>
      <c r="WZG89" s="19"/>
      <c r="WZH89" s="20"/>
      <c r="WZI89" s="20"/>
      <c r="WZJ89" s="20"/>
      <c r="WZK89" s="21"/>
      <c r="WZO89" s="12"/>
      <c r="WZP89" s="13"/>
      <c r="WZQ89" s="14"/>
      <c r="WZR89" s="15"/>
      <c r="WZS89" s="16"/>
      <c r="WZT89" s="17"/>
      <c r="WZU89" s="18"/>
      <c r="WZV89" s="18"/>
      <c r="WZW89" s="19"/>
      <c r="WZX89" s="19"/>
      <c r="WZY89" s="20"/>
      <c r="WZZ89" s="20"/>
      <c r="XAA89" s="20"/>
      <c r="XAB89" s="21"/>
      <c r="XAF89" s="12"/>
      <c r="XAG89" s="13"/>
      <c r="XAH89" s="14"/>
      <c r="XAI89" s="15"/>
      <c r="XAJ89" s="16"/>
      <c r="XAK89" s="17"/>
      <c r="XAL89" s="18"/>
      <c r="XAM89" s="18"/>
      <c r="XAN89" s="19"/>
      <c r="XAO89" s="19"/>
      <c r="XAP89" s="20"/>
      <c r="XAQ89" s="20"/>
      <c r="XAR89" s="20"/>
      <c r="XAS89" s="21"/>
      <c r="XAW89" s="12"/>
      <c r="XAX89" s="13"/>
      <c r="XAY89" s="14"/>
      <c r="XAZ89" s="15"/>
      <c r="XBA89" s="16"/>
      <c r="XBB89" s="17"/>
      <c r="XBC89" s="18"/>
      <c r="XBD89" s="18"/>
      <c r="XBE89" s="19"/>
      <c r="XBF89" s="19"/>
      <c r="XBG89" s="20"/>
      <c r="XBH89" s="20"/>
      <c r="XBI89" s="20"/>
      <c r="XBJ89" s="21"/>
      <c r="XBN89" s="12"/>
      <c r="XBO89" s="13"/>
      <c r="XBP89" s="14"/>
      <c r="XBQ89" s="15"/>
      <c r="XBR89" s="16"/>
      <c r="XBS89" s="17"/>
      <c r="XBT89" s="18"/>
      <c r="XBU89" s="18"/>
      <c r="XBV89" s="19"/>
      <c r="XBW89" s="19"/>
      <c r="XBX89" s="20"/>
      <c r="XBY89" s="20"/>
      <c r="XBZ89" s="20"/>
      <c r="XCA89" s="21"/>
      <c r="XCE89" s="12"/>
      <c r="XCF89" s="13"/>
      <c r="XCG89" s="14"/>
      <c r="XCH89" s="15"/>
      <c r="XCI89" s="16"/>
      <c r="XCJ89" s="17"/>
      <c r="XCK89" s="18"/>
      <c r="XCL89" s="18"/>
      <c r="XCM89" s="19"/>
      <c r="XCN89" s="19"/>
      <c r="XCO89" s="20"/>
      <c r="XCP89" s="20"/>
      <c r="XCQ89" s="20"/>
      <c r="XCR89" s="21"/>
      <c r="XCV89" s="12"/>
      <c r="XCW89" s="13"/>
      <c r="XCX89" s="14"/>
      <c r="XCY89" s="15"/>
      <c r="XCZ89" s="16"/>
      <c r="XDA89" s="17"/>
      <c r="XDB89" s="18"/>
      <c r="XDC89" s="18"/>
      <c r="XDD89" s="19"/>
      <c r="XDE89" s="19"/>
      <c r="XDF89" s="20"/>
      <c r="XDG89" s="20"/>
      <c r="XDH89" s="20"/>
      <c r="XDI89" s="21"/>
      <c r="XDM89" s="12"/>
      <c r="XDN89" s="13"/>
      <c r="XDO89" s="14"/>
      <c r="XDP89" s="15"/>
      <c r="XDQ89" s="16"/>
      <c r="XDR89" s="17"/>
      <c r="XDS89" s="18"/>
      <c r="XDT89" s="18"/>
      <c r="XDU89" s="19"/>
      <c r="XDV89" s="19"/>
      <c r="XDW89" s="20"/>
      <c r="XDX89" s="20"/>
      <c r="XDY89" s="20"/>
      <c r="XDZ89" s="21"/>
      <c r="XED89" s="12"/>
      <c r="XEE89" s="13"/>
      <c r="XEF89" s="14"/>
      <c r="XEG89" s="15"/>
      <c r="XEH89" s="16"/>
      <c r="XEI89" s="17"/>
      <c r="XEJ89" s="18"/>
      <c r="XEK89" s="18"/>
      <c r="XEL89" s="19"/>
      <c r="XEM89" s="19"/>
      <c r="XEN89" s="20"/>
      <c r="XEO89" s="20"/>
      <c r="XEP89" s="20"/>
      <c r="XEQ89" s="21"/>
      <c r="XEU89" s="12"/>
      <c r="XEV89" s="13"/>
      <c r="XEW89" s="14"/>
      <c r="XEX89" s="15"/>
      <c r="XEY89" s="16"/>
      <c r="XEZ89" s="17"/>
      <c r="XFA89" s="18"/>
      <c r="XFB89" s="18"/>
      <c r="XFC89" s="19"/>
    </row>
    <row r="90" spans="1:5117 5121:9214 9218:13311 13315:16383" ht="23.25" customHeight="1" x14ac:dyDescent="0.35">
      <c r="A90" s="40">
        <f>+A89+1</f>
        <v>67</v>
      </c>
      <c r="B90" s="152" t="s">
        <v>159</v>
      </c>
      <c r="C90" s="152" t="s">
        <v>54</v>
      </c>
      <c r="D90" s="152" t="s">
        <v>156</v>
      </c>
      <c r="E90" s="154" t="s">
        <v>88</v>
      </c>
      <c r="F90" s="155" t="s">
        <v>158</v>
      </c>
      <c r="G90" s="156">
        <v>43000</v>
      </c>
      <c r="H90" s="55"/>
      <c r="I90" s="158">
        <v>0</v>
      </c>
      <c r="J90" s="126">
        <f t="shared" ref="J90:J93" si="91">G90*2.87/100</f>
        <v>1234.0999999999999</v>
      </c>
      <c r="K90" s="131">
        <f t="shared" ref="K90:K93" si="92">G90*7.1/100</f>
        <v>3053</v>
      </c>
      <c r="L90" s="159">
        <f>+G90*1.1%</f>
        <v>473.00000000000006</v>
      </c>
      <c r="M90" s="132">
        <f t="shared" ref="M90:M93" si="93">G90*3.04/100</f>
        <v>1307.2</v>
      </c>
      <c r="N90" s="127">
        <f t="shared" ref="N90:N93" si="94">+G90*7.09%</f>
        <v>3048.7000000000003</v>
      </c>
      <c r="O90" s="150">
        <v>1715.46</v>
      </c>
      <c r="P90" s="160">
        <f>I90+J90+M90+O90</f>
        <v>4256.76</v>
      </c>
      <c r="Q90" s="160">
        <f>K90+L90+N90</f>
        <v>6574.7000000000007</v>
      </c>
      <c r="R90" s="129">
        <f t="shared" ref="R90:R93" si="95">G90-P90</f>
        <v>38743.24</v>
      </c>
    </row>
    <row r="91" spans="1:5117 5121:9214 9218:13311 13315:16383" ht="30" customHeight="1" x14ac:dyDescent="0.35">
      <c r="A91" s="40">
        <f>+A90+1</f>
        <v>68</v>
      </c>
      <c r="B91" s="145" t="s">
        <v>160</v>
      </c>
      <c r="C91" s="145" t="s">
        <v>54</v>
      </c>
      <c r="D91" s="152" t="s">
        <v>156</v>
      </c>
      <c r="E91" s="154" t="s">
        <v>88</v>
      </c>
      <c r="F91" s="143" t="s">
        <v>69</v>
      </c>
      <c r="G91" s="144">
        <v>43000</v>
      </c>
      <c r="H91" s="48"/>
      <c r="I91" s="129">
        <v>0</v>
      </c>
      <c r="J91" s="126">
        <f t="shared" si="91"/>
        <v>1234.0999999999999</v>
      </c>
      <c r="K91" s="131">
        <f t="shared" si="92"/>
        <v>3053</v>
      </c>
      <c r="L91" s="159">
        <f t="shared" ref="L91:L93" si="96">+G91*1.1%</f>
        <v>473.00000000000006</v>
      </c>
      <c r="M91" s="132">
        <f t="shared" si="93"/>
        <v>1307.2</v>
      </c>
      <c r="N91" s="127">
        <f t="shared" si="94"/>
        <v>3048.7000000000003</v>
      </c>
      <c r="O91" s="150">
        <v>0</v>
      </c>
      <c r="P91" s="129">
        <f>I91+J91+M91+O91</f>
        <v>2541.3000000000002</v>
      </c>
      <c r="Q91" s="129">
        <f>K91+L91+N91</f>
        <v>6574.7000000000007</v>
      </c>
      <c r="R91" s="129">
        <f t="shared" si="95"/>
        <v>40458.699999999997</v>
      </c>
    </row>
    <row r="92" spans="1:5117 5121:9214 9218:13311 13315:16383" ht="30" customHeight="1" x14ac:dyDescent="0.35">
      <c r="A92" s="40">
        <f>+A91+1</f>
        <v>69</v>
      </c>
      <c r="B92" s="145" t="s">
        <v>161</v>
      </c>
      <c r="C92" s="145" t="s">
        <v>49</v>
      </c>
      <c r="D92" s="152" t="s">
        <v>156</v>
      </c>
      <c r="E92" s="157" t="s">
        <v>162</v>
      </c>
      <c r="F92" s="143" t="s">
        <v>52</v>
      </c>
      <c r="G92" s="144">
        <v>60000</v>
      </c>
      <c r="H92" s="38"/>
      <c r="I92" s="130">
        <v>0</v>
      </c>
      <c r="J92" s="126">
        <f t="shared" si="91"/>
        <v>1722</v>
      </c>
      <c r="K92" s="131">
        <f t="shared" si="92"/>
        <v>4260</v>
      </c>
      <c r="L92" s="159">
        <f t="shared" si="96"/>
        <v>660.00000000000011</v>
      </c>
      <c r="M92" s="132">
        <f t="shared" si="93"/>
        <v>1824</v>
      </c>
      <c r="N92" s="127">
        <f t="shared" si="94"/>
        <v>4254</v>
      </c>
      <c r="O92" s="150">
        <v>0</v>
      </c>
      <c r="P92" s="129">
        <f>I92+J92+M92+O92</f>
        <v>3546</v>
      </c>
      <c r="Q92" s="129">
        <f>K92+L92+N92</f>
        <v>9174</v>
      </c>
      <c r="R92" s="129">
        <f t="shared" si="95"/>
        <v>56454</v>
      </c>
    </row>
    <row r="93" spans="1:5117 5121:9214 9218:13311 13315:16383" ht="44.25" customHeight="1" x14ac:dyDescent="0.35">
      <c r="A93" s="40">
        <f>+A92+1</f>
        <v>70</v>
      </c>
      <c r="B93" s="151" t="s">
        <v>163</v>
      </c>
      <c r="C93" s="151" t="s">
        <v>54</v>
      </c>
      <c r="D93" s="151" t="s">
        <v>156</v>
      </c>
      <c r="E93" s="151" t="s">
        <v>164</v>
      </c>
      <c r="F93" s="123" t="s">
        <v>52</v>
      </c>
      <c r="G93" s="144">
        <v>60000</v>
      </c>
      <c r="H93" s="48"/>
      <c r="I93" s="130">
        <v>3486.68</v>
      </c>
      <c r="J93" s="126">
        <f t="shared" si="91"/>
        <v>1722</v>
      </c>
      <c r="K93" s="131">
        <f t="shared" si="92"/>
        <v>4260</v>
      </c>
      <c r="L93" s="159">
        <f t="shared" si="96"/>
        <v>660.00000000000011</v>
      </c>
      <c r="M93" s="132">
        <f t="shared" si="93"/>
        <v>1824</v>
      </c>
      <c r="N93" s="127">
        <f t="shared" si="94"/>
        <v>4254</v>
      </c>
      <c r="O93" s="127">
        <v>0</v>
      </c>
      <c r="P93" s="129">
        <f>I93+J93+M93+O93</f>
        <v>7032.68</v>
      </c>
      <c r="Q93" s="129">
        <f>K93+L93+N93</f>
        <v>9174</v>
      </c>
      <c r="R93" s="129">
        <f t="shared" si="95"/>
        <v>52967.32</v>
      </c>
    </row>
    <row r="94" spans="1:5117 5121:9214 9218:13311 13315:16383" ht="26.25" customHeight="1" x14ac:dyDescent="0.25">
      <c r="A94" s="191" t="s">
        <v>25</v>
      </c>
      <c r="B94" s="191"/>
      <c r="C94" s="191"/>
      <c r="D94" s="191"/>
      <c r="E94" s="192"/>
      <c r="F94" s="57"/>
      <c r="G94" s="58">
        <f t="shared" ref="G94:R94" si="97">SUM(G89:G93)</f>
        <v>366000</v>
      </c>
      <c r="H94" s="58">
        <f t="shared" si="97"/>
        <v>0</v>
      </c>
      <c r="I94" s="58">
        <f t="shared" si="97"/>
        <v>29705.52</v>
      </c>
      <c r="J94" s="58">
        <f t="shared" si="97"/>
        <v>10504.2</v>
      </c>
      <c r="K94" s="58">
        <f t="shared" si="97"/>
        <v>25986</v>
      </c>
      <c r="L94" s="58">
        <f t="shared" si="97"/>
        <v>3117.51</v>
      </c>
      <c r="M94" s="58">
        <f t="shared" si="97"/>
        <v>11126.4</v>
      </c>
      <c r="N94" s="58">
        <f t="shared" si="97"/>
        <v>25949.4</v>
      </c>
      <c r="O94" s="58">
        <f t="shared" si="97"/>
        <v>1715.46</v>
      </c>
      <c r="P94" s="58">
        <f t="shared" si="97"/>
        <v>53051.58</v>
      </c>
      <c r="Q94" s="58">
        <f t="shared" si="97"/>
        <v>55052.91</v>
      </c>
      <c r="R94" s="58">
        <f t="shared" si="97"/>
        <v>312948.42</v>
      </c>
    </row>
    <row r="95" spans="1:5117 5121:9214 9218:13311 13315:16383" ht="16.5" customHeight="1" x14ac:dyDescent="0.25">
      <c r="A95" s="56"/>
      <c r="B95" s="59"/>
      <c r="C95" s="59"/>
      <c r="D95" s="59"/>
      <c r="E95" s="59"/>
      <c r="F95" s="60"/>
      <c r="G95" s="61"/>
      <c r="H95" s="61"/>
      <c r="I95" s="62"/>
      <c r="J95" s="63"/>
      <c r="K95" s="64"/>
      <c r="L95" s="58"/>
      <c r="M95" s="64"/>
      <c r="N95" s="64"/>
      <c r="O95" s="64"/>
      <c r="P95" s="65"/>
      <c r="Q95" s="66"/>
      <c r="R95" s="66"/>
    </row>
    <row r="96" spans="1:5117 5121:9214 9218:13311 13315:16383" ht="43.5" customHeight="1" x14ac:dyDescent="0.25">
      <c r="A96" s="185" t="s">
        <v>31</v>
      </c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</row>
    <row r="97" spans="1:18" ht="26.25" customHeight="1" x14ac:dyDescent="0.35">
      <c r="A97" s="40">
        <f>+A93+1</f>
        <v>71</v>
      </c>
      <c r="B97" s="122" t="s">
        <v>165</v>
      </c>
      <c r="C97" s="122" t="s">
        <v>54</v>
      </c>
      <c r="D97" s="122" t="s">
        <v>31</v>
      </c>
      <c r="E97" s="122" t="s">
        <v>166</v>
      </c>
      <c r="F97" s="123" t="s">
        <v>52</v>
      </c>
      <c r="G97" s="144">
        <v>210000</v>
      </c>
      <c r="H97" s="48"/>
      <c r="I97" s="130">
        <v>38105.33</v>
      </c>
      <c r="J97" s="126">
        <f>+G97*2.87%</f>
        <v>6027</v>
      </c>
      <c r="K97" s="131">
        <f>G97*7.1/100</f>
        <v>14910</v>
      </c>
      <c r="L97" s="128">
        <f t="shared" ref="L97:L102" si="98">77410*1.1%</f>
        <v>851.5100000000001</v>
      </c>
      <c r="M97" s="127">
        <f>193525*3.04%</f>
        <v>5883.16</v>
      </c>
      <c r="N97" s="127">
        <f>193525*7.09%</f>
        <v>13720.922500000001</v>
      </c>
      <c r="O97" s="127">
        <v>0</v>
      </c>
      <c r="P97" s="129">
        <f>I97+J97+M97+O97</f>
        <v>50015.490000000005</v>
      </c>
      <c r="Q97" s="129">
        <f>K97+L97+N97</f>
        <v>29482.432500000003</v>
      </c>
      <c r="R97" s="129">
        <f>G97-P97</f>
        <v>159984.51</v>
      </c>
    </row>
    <row r="98" spans="1:18" ht="26.25" customHeight="1" x14ac:dyDescent="0.35">
      <c r="A98" s="40">
        <f t="shared" ref="A98:A131" si="99">+A97+1</f>
        <v>72</v>
      </c>
      <c r="B98" s="122" t="s">
        <v>167</v>
      </c>
      <c r="C98" s="122" t="s">
        <v>54</v>
      </c>
      <c r="D98" s="122" t="s">
        <v>31</v>
      </c>
      <c r="E98" s="122" t="s">
        <v>168</v>
      </c>
      <c r="F98" s="123" t="s">
        <v>56</v>
      </c>
      <c r="G98" s="144">
        <v>160000</v>
      </c>
      <c r="H98" s="48"/>
      <c r="I98" s="130">
        <v>26218.84</v>
      </c>
      <c r="J98" s="126">
        <f t="shared" ref="J98:J133" si="100">+G98*2.87%</f>
        <v>4592</v>
      </c>
      <c r="K98" s="131">
        <f t="shared" ref="K98:K133" si="101">G98*7.1/100</f>
        <v>11360</v>
      </c>
      <c r="L98" s="128">
        <f t="shared" si="98"/>
        <v>851.5100000000001</v>
      </c>
      <c r="M98" s="127">
        <f>+G98*3.04%</f>
        <v>4864</v>
      </c>
      <c r="N98" s="127">
        <f>+G98*7.09%</f>
        <v>11344</v>
      </c>
      <c r="O98" s="127">
        <v>0</v>
      </c>
      <c r="P98" s="129">
        <f>I98+J98+M98+O98</f>
        <v>35674.839999999997</v>
      </c>
      <c r="Q98" s="129">
        <f>K98+L98+N98</f>
        <v>23555.510000000002</v>
      </c>
      <c r="R98" s="129">
        <f t="shared" ref="R98:R133" si="102">G98-P98</f>
        <v>124325.16</v>
      </c>
    </row>
    <row r="99" spans="1:18" ht="54.75" customHeight="1" x14ac:dyDescent="0.35">
      <c r="A99" s="40">
        <f t="shared" si="99"/>
        <v>73</v>
      </c>
      <c r="B99" s="122" t="s">
        <v>169</v>
      </c>
      <c r="C99" s="122" t="s">
        <v>54</v>
      </c>
      <c r="D99" s="122" t="s">
        <v>31</v>
      </c>
      <c r="E99" s="122" t="s">
        <v>170</v>
      </c>
      <c r="F99" s="123" t="s">
        <v>56</v>
      </c>
      <c r="G99" s="144">
        <v>160000</v>
      </c>
      <c r="H99" s="48"/>
      <c r="I99" s="130">
        <v>26218.87</v>
      </c>
      <c r="J99" s="126">
        <f t="shared" si="100"/>
        <v>4592</v>
      </c>
      <c r="K99" s="131">
        <f t="shared" si="101"/>
        <v>11360</v>
      </c>
      <c r="L99" s="128">
        <f t="shared" si="98"/>
        <v>851.5100000000001</v>
      </c>
      <c r="M99" s="127">
        <f t="shared" ref="M99:M133" si="103">+G99*3.04%</f>
        <v>4864</v>
      </c>
      <c r="N99" s="127">
        <f t="shared" ref="N99:N133" si="104">+G99*7.09%</f>
        <v>11344</v>
      </c>
      <c r="O99" s="127">
        <v>0</v>
      </c>
      <c r="P99" s="129">
        <f>I99+J99+M99+O99</f>
        <v>35674.869999999995</v>
      </c>
      <c r="Q99" s="129">
        <f>K99+L99+N99</f>
        <v>23555.510000000002</v>
      </c>
      <c r="R99" s="129">
        <f t="shared" si="102"/>
        <v>124325.13</v>
      </c>
    </row>
    <row r="100" spans="1:18" ht="39.75" customHeight="1" x14ac:dyDescent="0.35">
      <c r="A100" s="40">
        <f t="shared" si="99"/>
        <v>74</v>
      </c>
      <c r="B100" s="122" t="s">
        <v>171</v>
      </c>
      <c r="C100" s="122" t="s">
        <v>54</v>
      </c>
      <c r="D100" s="122" t="s">
        <v>31</v>
      </c>
      <c r="E100" s="122" t="s">
        <v>172</v>
      </c>
      <c r="F100" s="123" t="s">
        <v>52</v>
      </c>
      <c r="G100" s="144">
        <v>140000</v>
      </c>
      <c r="H100" s="48"/>
      <c r="I100" s="130">
        <v>16156.38</v>
      </c>
      <c r="J100" s="126">
        <f t="shared" si="100"/>
        <v>4018</v>
      </c>
      <c r="K100" s="131">
        <f t="shared" si="101"/>
        <v>9940</v>
      </c>
      <c r="L100" s="128">
        <f t="shared" si="98"/>
        <v>851.5100000000001</v>
      </c>
      <c r="M100" s="127">
        <f t="shared" si="103"/>
        <v>4256</v>
      </c>
      <c r="N100" s="127">
        <f t="shared" si="104"/>
        <v>9926</v>
      </c>
      <c r="O100" s="150">
        <v>1715.46</v>
      </c>
      <c r="P100" s="129">
        <f>I100+J100+M100+O100</f>
        <v>26145.839999999997</v>
      </c>
      <c r="Q100" s="129">
        <f>K100+L100+N100</f>
        <v>20717.510000000002</v>
      </c>
      <c r="R100" s="129">
        <f t="shared" si="102"/>
        <v>113854.16</v>
      </c>
    </row>
    <row r="101" spans="1:18" ht="26.25" customHeight="1" x14ac:dyDescent="0.35">
      <c r="A101" s="40">
        <f t="shared" si="99"/>
        <v>75</v>
      </c>
      <c r="B101" s="122" t="s">
        <v>173</v>
      </c>
      <c r="C101" s="122" t="s">
        <v>49</v>
      </c>
      <c r="D101" s="122" t="s">
        <v>31</v>
      </c>
      <c r="E101" s="122" t="s">
        <v>174</v>
      </c>
      <c r="F101" s="123" t="s">
        <v>52</v>
      </c>
      <c r="G101" s="144">
        <v>90000</v>
      </c>
      <c r="H101" s="48"/>
      <c r="I101" s="130">
        <v>9753.09</v>
      </c>
      <c r="J101" s="126">
        <f t="shared" si="100"/>
        <v>2583</v>
      </c>
      <c r="K101" s="131">
        <f t="shared" si="101"/>
        <v>6390</v>
      </c>
      <c r="L101" s="128">
        <f t="shared" si="98"/>
        <v>851.5100000000001</v>
      </c>
      <c r="M101" s="127">
        <f t="shared" si="103"/>
        <v>2736</v>
      </c>
      <c r="N101" s="127">
        <f t="shared" si="104"/>
        <v>6381</v>
      </c>
      <c r="O101" s="127">
        <v>0</v>
      </c>
      <c r="P101" s="129">
        <f>I101+J101+M101+O101</f>
        <v>15072.09</v>
      </c>
      <c r="Q101" s="129">
        <f>K101+L101+N101</f>
        <v>13622.51</v>
      </c>
      <c r="R101" s="129">
        <f t="shared" si="102"/>
        <v>74927.91</v>
      </c>
    </row>
    <row r="102" spans="1:18" ht="26.25" customHeight="1" x14ac:dyDescent="0.35">
      <c r="A102" s="40">
        <f t="shared" si="99"/>
        <v>76</v>
      </c>
      <c r="B102" s="122" t="s">
        <v>175</v>
      </c>
      <c r="C102" s="122" t="s">
        <v>49</v>
      </c>
      <c r="D102" s="122" t="s">
        <v>31</v>
      </c>
      <c r="E102" s="122" t="s">
        <v>176</v>
      </c>
      <c r="F102" s="123" t="s">
        <v>52</v>
      </c>
      <c r="G102" s="144">
        <v>90000</v>
      </c>
      <c r="H102" s="48"/>
      <c r="I102" s="130">
        <v>9324.23</v>
      </c>
      <c r="J102" s="126">
        <f t="shared" si="100"/>
        <v>2583</v>
      </c>
      <c r="K102" s="131">
        <f t="shared" si="101"/>
        <v>6390</v>
      </c>
      <c r="L102" s="128">
        <f t="shared" si="98"/>
        <v>851.5100000000001</v>
      </c>
      <c r="M102" s="127">
        <f t="shared" si="103"/>
        <v>2736</v>
      </c>
      <c r="N102" s="127">
        <f t="shared" si="104"/>
        <v>6381</v>
      </c>
      <c r="O102" s="150">
        <v>1715.46</v>
      </c>
      <c r="P102" s="129">
        <f t="shared" ref="P102:P132" si="105">I102+J102+M102+O102</f>
        <v>16358.689999999999</v>
      </c>
      <c r="Q102" s="129">
        <f t="shared" ref="Q102:Q133" si="106">K102+L102+N102</f>
        <v>13622.51</v>
      </c>
      <c r="R102" s="129">
        <f t="shared" si="102"/>
        <v>73641.31</v>
      </c>
    </row>
    <row r="103" spans="1:18" ht="26.25" customHeight="1" x14ac:dyDescent="0.35">
      <c r="A103" s="40">
        <f t="shared" si="99"/>
        <v>77</v>
      </c>
      <c r="B103" s="122" t="s">
        <v>177</v>
      </c>
      <c r="C103" s="122" t="s">
        <v>49</v>
      </c>
      <c r="D103" s="122" t="s">
        <v>31</v>
      </c>
      <c r="E103" s="122" t="s">
        <v>178</v>
      </c>
      <c r="F103" s="123" t="s">
        <v>52</v>
      </c>
      <c r="G103" s="144">
        <v>60000</v>
      </c>
      <c r="H103" s="48"/>
      <c r="I103" s="130">
        <v>0</v>
      </c>
      <c r="J103" s="126">
        <f t="shared" si="100"/>
        <v>1722</v>
      </c>
      <c r="K103" s="131">
        <f t="shared" si="101"/>
        <v>4260</v>
      </c>
      <c r="L103" s="132">
        <f>+G103*1.1%</f>
        <v>660.00000000000011</v>
      </c>
      <c r="M103" s="127">
        <f t="shared" si="103"/>
        <v>1824</v>
      </c>
      <c r="N103" s="127">
        <f t="shared" si="104"/>
        <v>4254</v>
      </c>
      <c r="O103" s="127">
        <v>0</v>
      </c>
      <c r="P103" s="129">
        <f t="shared" si="105"/>
        <v>3546</v>
      </c>
      <c r="Q103" s="129">
        <f t="shared" si="106"/>
        <v>9174</v>
      </c>
      <c r="R103" s="129">
        <f t="shared" si="102"/>
        <v>56454</v>
      </c>
    </row>
    <row r="104" spans="1:18" ht="26.25" customHeight="1" x14ac:dyDescent="0.35">
      <c r="A104" s="40">
        <f t="shared" si="99"/>
        <v>78</v>
      </c>
      <c r="B104" s="122" t="s">
        <v>179</v>
      </c>
      <c r="C104" s="122" t="s">
        <v>49</v>
      </c>
      <c r="D104" s="122" t="s">
        <v>31</v>
      </c>
      <c r="E104" s="122" t="s">
        <v>180</v>
      </c>
      <c r="F104" s="123" t="s">
        <v>69</v>
      </c>
      <c r="G104" s="144">
        <v>34000</v>
      </c>
      <c r="H104" s="48"/>
      <c r="I104" s="130">
        <v>0</v>
      </c>
      <c r="J104" s="126">
        <f t="shared" si="100"/>
        <v>975.8</v>
      </c>
      <c r="K104" s="131">
        <f t="shared" si="101"/>
        <v>2414</v>
      </c>
      <c r="L104" s="132">
        <f>+G104*1.1%</f>
        <v>374.00000000000006</v>
      </c>
      <c r="M104" s="127">
        <f t="shared" si="103"/>
        <v>1033.5999999999999</v>
      </c>
      <c r="N104" s="127">
        <f t="shared" si="104"/>
        <v>2410.6000000000004</v>
      </c>
      <c r="O104" s="127">
        <v>0</v>
      </c>
      <c r="P104" s="129">
        <f t="shared" si="105"/>
        <v>2009.3999999999999</v>
      </c>
      <c r="Q104" s="129">
        <f t="shared" si="106"/>
        <v>5198.6000000000004</v>
      </c>
      <c r="R104" s="129">
        <f t="shared" si="102"/>
        <v>31990.6</v>
      </c>
    </row>
    <row r="105" spans="1:18" ht="26.25" customHeight="1" x14ac:dyDescent="0.35">
      <c r="A105" s="40">
        <f t="shared" si="99"/>
        <v>79</v>
      </c>
      <c r="B105" s="122" t="s">
        <v>181</v>
      </c>
      <c r="C105" s="122" t="s">
        <v>54</v>
      </c>
      <c r="D105" s="122" t="s">
        <v>31</v>
      </c>
      <c r="E105" s="122" t="s">
        <v>182</v>
      </c>
      <c r="F105" s="123" t="s">
        <v>69</v>
      </c>
      <c r="G105" s="144">
        <v>105000</v>
      </c>
      <c r="H105" s="48"/>
      <c r="I105" s="130">
        <v>0</v>
      </c>
      <c r="J105" s="126">
        <f t="shared" si="100"/>
        <v>3013.5</v>
      </c>
      <c r="K105" s="131">
        <f t="shared" si="101"/>
        <v>7455</v>
      </c>
      <c r="L105" s="128">
        <f t="shared" ref="L105:L106" si="107">77410*1.1%</f>
        <v>851.5100000000001</v>
      </c>
      <c r="M105" s="127">
        <f t="shared" si="103"/>
        <v>3192</v>
      </c>
      <c r="N105" s="127">
        <f t="shared" si="104"/>
        <v>7444.5000000000009</v>
      </c>
      <c r="O105" s="127">
        <v>0</v>
      </c>
      <c r="P105" s="129">
        <f t="shared" si="105"/>
        <v>6205.5</v>
      </c>
      <c r="Q105" s="129">
        <f t="shared" si="106"/>
        <v>15751.010000000002</v>
      </c>
      <c r="R105" s="129">
        <f t="shared" si="102"/>
        <v>98794.5</v>
      </c>
    </row>
    <row r="106" spans="1:18" ht="26.25" customHeight="1" x14ac:dyDescent="0.35">
      <c r="A106" s="40">
        <f t="shared" si="99"/>
        <v>80</v>
      </c>
      <c r="B106" s="122" t="s">
        <v>183</v>
      </c>
      <c r="C106" s="122" t="s">
        <v>54</v>
      </c>
      <c r="D106" s="122" t="s">
        <v>31</v>
      </c>
      <c r="E106" s="122" t="s">
        <v>184</v>
      </c>
      <c r="F106" s="123" t="s">
        <v>69</v>
      </c>
      <c r="G106" s="144">
        <v>90000</v>
      </c>
      <c r="H106" s="48"/>
      <c r="I106" s="130">
        <v>0</v>
      </c>
      <c r="J106" s="126">
        <f t="shared" si="100"/>
        <v>2583</v>
      </c>
      <c r="K106" s="131">
        <f t="shared" si="101"/>
        <v>6390</v>
      </c>
      <c r="L106" s="128">
        <f t="shared" si="107"/>
        <v>851.5100000000001</v>
      </c>
      <c r="M106" s="127">
        <f t="shared" si="103"/>
        <v>2736</v>
      </c>
      <c r="N106" s="127">
        <f t="shared" si="104"/>
        <v>6381</v>
      </c>
      <c r="O106" s="150">
        <v>1715.46</v>
      </c>
      <c r="P106" s="129">
        <f t="shared" si="105"/>
        <v>7034.46</v>
      </c>
      <c r="Q106" s="129">
        <f t="shared" si="106"/>
        <v>13622.51</v>
      </c>
      <c r="R106" s="129">
        <f t="shared" si="102"/>
        <v>82965.539999999994</v>
      </c>
    </row>
    <row r="107" spans="1:18" ht="47.25" customHeight="1" x14ac:dyDescent="0.35">
      <c r="A107" s="40">
        <f t="shared" si="99"/>
        <v>81</v>
      </c>
      <c r="B107" s="122" t="s">
        <v>185</v>
      </c>
      <c r="C107" s="122" t="s">
        <v>54</v>
      </c>
      <c r="D107" s="122" t="s">
        <v>31</v>
      </c>
      <c r="E107" s="122" t="s">
        <v>186</v>
      </c>
      <c r="F107" s="123" t="s">
        <v>69</v>
      </c>
      <c r="G107" s="144">
        <v>43000</v>
      </c>
      <c r="H107" s="48"/>
      <c r="I107" s="130">
        <v>0</v>
      </c>
      <c r="J107" s="126">
        <f t="shared" si="100"/>
        <v>1234.0999999999999</v>
      </c>
      <c r="K107" s="131">
        <f t="shared" si="101"/>
        <v>3053</v>
      </c>
      <c r="L107" s="132">
        <f t="shared" ref="L107:L119" si="108">+G107*1.1%</f>
        <v>473.00000000000006</v>
      </c>
      <c r="M107" s="127">
        <f t="shared" si="103"/>
        <v>1307.2</v>
      </c>
      <c r="N107" s="127">
        <f t="shared" si="104"/>
        <v>3048.7000000000003</v>
      </c>
      <c r="O107" s="127">
        <v>0</v>
      </c>
      <c r="P107" s="129">
        <f t="shared" si="105"/>
        <v>2541.3000000000002</v>
      </c>
      <c r="Q107" s="129">
        <f t="shared" si="106"/>
        <v>6574.7000000000007</v>
      </c>
      <c r="R107" s="129">
        <f t="shared" si="102"/>
        <v>40458.699999999997</v>
      </c>
    </row>
    <row r="108" spans="1:18" ht="45" customHeight="1" x14ac:dyDescent="0.35">
      <c r="A108" s="40">
        <f t="shared" si="99"/>
        <v>82</v>
      </c>
      <c r="B108" s="122" t="s">
        <v>187</v>
      </c>
      <c r="C108" s="122" t="s">
        <v>49</v>
      </c>
      <c r="D108" s="122" t="s">
        <v>31</v>
      </c>
      <c r="E108" s="122" t="s">
        <v>188</v>
      </c>
      <c r="F108" s="123" t="s">
        <v>69</v>
      </c>
      <c r="G108" s="144">
        <v>30000</v>
      </c>
      <c r="H108" s="48"/>
      <c r="I108" s="130">
        <v>0</v>
      </c>
      <c r="J108" s="126">
        <f t="shared" si="100"/>
        <v>861</v>
      </c>
      <c r="K108" s="131">
        <f t="shared" si="101"/>
        <v>2130</v>
      </c>
      <c r="L108" s="132">
        <f t="shared" si="108"/>
        <v>330.00000000000006</v>
      </c>
      <c r="M108" s="127">
        <f t="shared" si="103"/>
        <v>912</v>
      </c>
      <c r="N108" s="127">
        <f t="shared" si="104"/>
        <v>2127</v>
      </c>
      <c r="O108" s="127">
        <v>0</v>
      </c>
      <c r="P108" s="129">
        <f t="shared" si="105"/>
        <v>1773</v>
      </c>
      <c r="Q108" s="129">
        <f t="shared" si="106"/>
        <v>4587</v>
      </c>
      <c r="R108" s="129">
        <f t="shared" si="102"/>
        <v>28227</v>
      </c>
    </row>
    <row r="109" spans="1:18" ht="26.25" customHeight="1" x14ac:dyDescent="0.35">
      <c r="A109" s="40">
        <f t="shared" si="99"/>
        <v>83</v>
      </c>
      <c r="B109" s="122" t="s">
        <v>189</v>
      </c>
      <c r="C109" s="122" t="s">
        <v>49</v>
      </c>
      <c r="D109" s="122" t="s">
        <v>31</v>
      </c>
      <c r="E109" s="122" t="s">
        <v>190</v>
      </c>
      <c r="F109" s="123" t="s">
        <v>69</v>
      </c>
      <c r="G109" s="144">
        <v>30000</v>
      </c>
      <c r="H109" s="48"/>
      <c r="I109" s="130">
        <v>0</v>
      </c>
      <c r="J109" s="126">
        <f t="shared" si="100"/>
        <v>861</v>
      </c>
      <c r="K109" s="131">
        <f t="shared" si="101"/>
        <v>2130</v>
      </c>
      <c r="L109" s="132">
        <f t="shared" si="108"/>
        <v>330.00000000000006</v>
      </c>
      <c r="M109" s="127">
        <f t="shared" si="103"/>
        <v>912</v>
      </c>
      <c r="N109" s="127">
        <f t="shared" si="104"/>
        <v>2127</v>
      </c>
      <c r="O109" s="127">
        <v>0</v>
      </c>
      <c r="P109" s="129">
        <f t="shared" si="105"/>
        <v>1773</v>
      </c>
      <c r="Q109" s="129">
        <f t="shared" si="106"/>
        <v>4587</v>
      </c>
      <c r="R109" s="129">
        <f t="shared" si="102"/>
        <v>28227</v>
      </c>
    </row>
    <row r="110" spans="1:18" ht="26.25" customHeight="1" x14ac:dyDescent="0.35">
      <c r="A110" s="40">
        <f t="shared" si="99"/>
        <v>84</v>
      </c>
      <c r="B110" s="122" t="s">
        <v>191</v>
      </c>
      <c r="C110" s="122" t="s">
        <v>49</v>
      </c>
      <c r="D110" s="122" t="s">
        <v>31</v>
      </c>
      <c r="E110" s="122" t="s">
        <v>192</v>
      </c>
      <c r="F110" s="123" t="s">
        <v>69</v>
      </c>
      <c r="G110" s="144">
        <v>34000</v>
      </c>
      <c r="H110" s="48"/>
      <c r="I110" s="130">
        <v>0</v>
      </c>
      <c r="J110" s="126">
        <f t="shared" si="100"/>
        <v>975.8</v>
      </c>
      <c r="K110" s="131">
        <f t="shared" si="101"/>
        <v>2414</v>
      </c>
      <c r="L110" s="132">
        <f t="shared" si="108"/>
        <v>374.00000000000006</v>
      </c>
      <c r="M110" s="127">
        <f t="shared" si="103"/>
        <v>1033.5999999999999</v>
      </c>
      <c r="N110" s="127">
        <f t="shared" si="104"/>
        <v>2410.6000000000004</v>
      </c>
      <c r="O110" s="127">
        <v>0</v>
      </c>
      <c r="P110" s="129">
        <f t="shared" si="105"/>
        <v>2009.3999999999999</v>
      </c>
      <c r="Q110" s="129">
        <f t="shared" si="106"/>
        <v>5198.6000000000004</v>
      </c>
      <c r="R110" s="129">
        <f t="shared" si="102"/>
        <v>31990.6</v>
      </c>
    </row>
    <row r="111" spans="1:18" ht="26.25" customHeight="1" x14ac:dyDescent="0.35">
      <c r="A111" s="40">
        <f t="shared" si="99"/>
        <v>85</v>
      </c>
      <c r="B111" s="122" t="s">
        <v>193</v>
      </c>
      <c r="C111" s="122" t="s">
        <v>49</v>
      </c>
      <c r="D111" s="122" t="s">
        <v>31</v>
      </c>
      <c r="E111" s="122" t="s">
        <v>425</v>
      </c>
      <c r="F111" s="123" t="s">
        <v>69</v>
      </c>
      <c r="G111" s="144">
        <v>43000</v>
      </c>
      <c r="H111" s="48"/>
      <c r="I111" s="130">
        <v>0</v>
      </c>
      <c r="J111" s="126">
        <f t="shared" si="100"/>
        <v>1234.0999999999999</v>
      </c>
      <c r="K111" s="131">
        <f t="shared" si="101"/>
        <v>3053</v>
      </c>
      <c r="L111" s="132">
        <f t="shared" si="108"/>
        <v>473.00000000000006</v>
      </c>
      <c r="M111" s="127">
        <f t="shared" si="103"/>
        <v>1307.2</v>
      </c>
      <c r="N111" s="127">
        <f t="shared" si="104"/>
        <v>3048.7000000000003</v>
      </c>
      <c r="O111" s="150">
        <v>1715.46</v>
      </c>
      <c r="P111" s="129">
        <f t="shared" si="105"/>
        <v>4256.76</v>
      </c>
      <c r="Q111" s="129">
        <f t="shared" si="106"/>
        <v>6574.7000000000007</v>
      </c>
      <c r="R111" s="129">
        <f t="shared" si="102"/>
        <v>38743.24</v>
      </c>
    </row>
    <row r="112" spans="1:18" ht="26.25" customHeight="1" x14ac:dyDescent="0.35">
      <c r="A112" s="40">
        <f t="shared" si="99"/>
        <v>86</v>
      </c>
      <c r="B112" s="122" t="s">
        <v>194</v>
      </c>
      <c r="C112" s="122" t="s">
        <v>49</v>
      </c>
      <c r="D112" s="122" t="s">
        <v>31</v>
      </c>
      <c r="E112" s="122" t="s">
        <v>192</v>
      </c>
      <c r="F112" s="123" t="s">
        <v>69</v>
      </c>
      <c r="G112" s="144">
        <v>34000</v>
      </c>
      <c r="H112" s="48"/>
      <c r="I112" s="130">
        <v>0</v>
      </c>
      <c r="J112" s="126">
        <f t="shared" si="100"/>
        <v>975.8</v>
      </c>
      <c r="K112" s="131">
        <f t="shared" si="101"/>
        <v>2414</v>
      </c>
      <c r="L112" s="132">
        <f t="shared" si="108"/>
        <v>374.00000000000006</v>
      </c>
      <c r="M112" s="127">
        <f t="shared" si="103"/>
        <v>1033.5999999999999</v>
      </c>
      <c r="N112" s="127">
        <f t="shared" si="104"/>
        <v>2410.6000000000004</v>
      </c>
      <c r="O112" s="127">
        <v>0</v>
      </c>
      <c r="P112" s="129">
        <f t="shared" si="105"/>
        <v>2009.3999999999999</v>
      </c>
      <c r="Q112" s="129">
        <f t="shared" si="106"/>
        <v>5198.6000000000004</v>
      </c>
      <c r="R112" s="129">
        <f t="shared" si="102"/>
        <v>31990.6</v>
      </c>
    </row>
    <row r="113" spans="1:18" ht="26.25" customHeight="1" x14ac:dyDescent="0.35">
      <c r="A113" s="40">
        <f t="shared" si="99"/>
        <v>87</v>
      </c>
      <c r="B113" s="145" t="s">
        <v>195</v>
      </c>
      <c r="C113" s="145" t="s">
        <v>49</v>
      </c>
      <c r="D113" s="161" t="s">
        <v>196</v>
      </c>
      <c r="E113" s="153" t="s">
        <v>197</v>
      </c>
      <c r="F113" s="123" t="s">
        <v>69</v>
      </c>
      <c r="G113" s="144">
        <v>35000</v>
      </c>
      <c r="H113" s="48"/>
      <c r="I113" s="130">
        <v>0</v>
      </c>
      <c r="J113" s="126">
        <f t="shared" si="100"/>
        <v>1004.5</v>
      </c>
      <c r="K113" s="131">
        <f t="shared" si="101"/>
        <v>2485</v>
      </c>
      <c r="L113" s="132">
        <f t="shared" si="108"/>
        <v>385.00000000000006</v>
      </c>
      <c r="M113" s="127">
        <f t="shared" si="103"/>
        <v>1064</v>
      </c>
      <c r="N113" s="127">
        <f t="shared" si="104"/>
        <v>2481.5</v>
      </c>
      <c r="O113" s="127">
        <v>0</v>
      </c>
      <c r="P113" s="129">
        <f t="shared" si="105"/>
        <v>2068.5</v>
      </c>
      <c r="Q113" s="129">
        <f t="shared" si="106"/>
        <v>5351.5</v>
      </c>
      <c r="R113" s="129">
        <f t="shared" si="102"/>
        <v>32931.5</v>
      </c>
    </row>
    <row r="114" spans="1:18" ht="26.25" customHeight="1" x14ac:dyDescent="0.35">
      <c r="A114" s="40">
        <f t="shared" si="99"/>
        <v>88</v>
      </c>
      <c r="B114" s="145" t="s">
        <v>198</v>
      </c>
      <c r="C114" s="145" t="s">
        <v>54</v>
      </c>
      <c r="D114" s="161" t="s">
        <v>196</v>
      </c>
      <c r="E114" s="153" t="s">
        <v>197</v>
      </c>
      <c r="F114" s="123" t="s">
        <v>69</v>
      </c>
      <c r="G114" s="144">
        <v>35000</v>
      </c>
      <c r="H114" s="48"/>
      <c r="I114" s="130">
        <v>0</v>
      </c>
      <c r="J114" s="126">
        <f t="shared" si="100"/>
        <v>1004.5</v>
      </c>
      <c r="K114" s="131">
        <f t="shared" si="101"/>
        <v>2485</v>
      </c>
      <c r="L114" s="132">
        <f t="shared" si="108"/>
        <v>385.00000000000006</v>
      </c>
      <c r="M114" s="127">
        <f t="shared" si="103"/>
        <v>1064</v>
      </c>
      <c r="N114" s="127">
        <f t="shared" si="104"/>
        <v>2481.5</v>
      </c>
      <c r="O114" s="150">
        <v>0</v>
      </c>
      <c r="P114" s="129">
        <f t="shared" si="105"/>
        <v>2068.5</v>
      </c>
      <c r="Q114" s="129">
        <f t="shared" si="106"/>
        <v>5351.5</v>
      </c>
      <c r="R114" s="129">
        <f t="shared" si="102"/>
        <v>32931.5</v>
      </c>
    </row>
    <row r="115" spans="1:18" ht="26.25" customHeight="1" x14ac:dyDescent="0.35">
      <c r="A115" s="40">
        <f t="shared" si="99"/>
        <v>89</v>
      </c>
      <c r="B115" s="145" t="s">
        <v>199</v>
      </c>
      <c r="C115" s="145" t="s">
        <v>49</v>
      </c>
      <c r="D115" s="162" t="s">
        <v>196</v>
      </c>
      <c r="E115" s="163" t="s">
        <v>197</v>
      </c>
      <c r="F115" s="123" t="s">
        <v>69</v>
      </c>
      <c r="G115" s="144">
        <v>35000</v>
      </c>
      <c r="H115" s="48"/>
      <c r="I115" s="130">
        <v>0</v>
      </c>
      <c r="J115" s="126">
        <f t="shared" si="100"/>
        <v>1004.5</v>
      </c>
      <c r="K115" s="131">
        <f t="shared" si="101"/>
        <v>2485</v>
      </c>
      <c r="L115" s="132">
        <f t="shared" si="108"/>
        <v>385.00000000000006</v>
      </c>
      <c r="M115" s="127">
        <f t="shared" si="103"/>
        <v>1064</v>
      </c>
      <c r="N115" s="127">
        <f t="shared" si="104"/>
        <v>2481.5</v>
      </c>
      <c r="O115" s="127">
        <v>0</v>
      </c>
      <c r="P115" s="129">
        <f t="shared" si="105"/>
        <v>2068.5</v>
      </c>
      <c r="Q115" s="129">
        <f t="shared" si="106"/>
        <v>5351.5</v>
      </c>
      <c r="R115" s="129">
        <f t="shared" si="102"/>
        <v>32931.5</v>
      </c>
    </row>
    <row r="116" spans="1:18" ht="42" customHeight="1" x14ac:dyDescent="0.35">
      <c r="A116" s="40">
        <f t="shared" si="99"/>
        <v>90</v>
      </c>
      <c r="B116" s="145" t="s">
        <v>200</v>
      </c>
      <c r="C116" s="145" t="s">
        <v>49</v>
      </c>
      <c r="D116" s="161" t="s">
        <v>196</v>
      </c>
      <c r="E116" s="163" t="s">
        <v>201</v>
      </c>
      <c r="F116" s="123" t="s">
        <v>69</v>
      </c>
      <c r="G116" s="144">
        <v>60000</v>
      </c>
      <c r="H116" s="48"/>
      <c r="I116" s="130">
        <v>0</v>
      </c>
      <c r="J116" s="126">
        <f t="shared" si="100"/>
        <v>1722</v>
      </c>
      <c r="K116" s="131">
        <f t="shared" si="101"/>
        <v>4260</v>
      </c>
      <c r="L116" s="132">
        <f t="shared" si="108"/>
        <v>660.00000000000011</v>
      </c>
      <c r="M116" s="127">
        <f t="shared" si="103"/>
        <v>1824</v>
      </c>
      <c r="N116" s="127">
        <f t="shared" si="104"/>
        <v>4254</v>
      </c>
      <c r="O116" s="127">
        <v>0</v>
      </c>
      <c r="P116" s="129">
        <f t="shared" si="105"/>
        <v>3546</v>
      </c>
      <c r="Q116" s="129">
        <f t="shared" si="106"/>
        <v>9174</v>
      </c>
      <c r="R116" s="129">
        <f t="shared" si="102"/>
        <v>56454</v>
      </c>
    </row>
    <row r="117" spans="1:18" ht="42" customHeight="1" x14ac:dyDescent="0.35">
      <c r="A117" s="40">
        <f t="shared" si="99"/>
        <v>91</v>
      </c>
      <c r="B117" s="145" t="s">
        <v>202</v>
      </c>
      <c r="C117" s="145" t="s">
        <v>54</v>
      </c>
      <c r="D117" s="162" t="s">
        <v>196</v>
      </c>
      <c r="E117" s="163" t="s">
        <v>197</v>
      </c>
      <c r="F117" s="123" t="s">
        <v>69</v>
      </c>
      <c r="G117" s="144">
        <v>35000</v>
      </c>
      <c r="H117" s="48"/>
      <c r="I117" s="130">
        <v>0</v>
      </c>
      <c r="J117" s="126">
        <f t="shared" si="100"/>
        <v>1004.5</v>
      </c>
      <c r="K117" s="131">
        <f t="shared" si="101"/>
        <v>2485</v>
      </c>
      <c r="L117" s="132">
        <f t="shared" si="108"/>
        <v>385.00000000000006</v>
      </c>
      <c r="M117" s="127">
        <f t="shared" si="103"/>
        <v>1064</v>
      </c>
      <c r="N117" s="127">
        <f t="shared" si="104"/>
        <v>2481.5</v>
      </c>
      <c r="O117" s="127">
        <v>0</v>
      </c>
      <c r="P117" s="129">
        <f t="shared" si="105"/>
        <v>2068.5</v>
      </c>
      <c r="Q117" s="129">
        <f t="shared" si="106"/>
        <v>5351.5</v>
      </c>
      <c r="R117" s="129">
        <f t="shared" si="102"/>
        <v>32931.5</v>
      </c>
    </row>
    <row r="118" spans="1:18" ht="42" customHeight="1" x14ac:dyDescent="0.35">
      <c r="A118" s="40">
        <f t="shared" si="99"/>
        <v>92</v>
      </c>
      <c r="B118" s="145" t="s">
        <v>203</v>
      </c>
      <c r="C118" s="145" t="s">
        <v>49</v>
      </c>
      <c r="D118" s="161" t="s">
        <v>196</v>
      </c>
      <c r="E118" s="153" t="s">
        <v>197</v>
      </c>
      <c r="F118" s="123" t="s">
        <v>69</v>
      </c>
      <c r="G118" s="144">
        <v>35000</v>
      </c>
      <c r="H118" s="48"/>
      <c r="I118" s="130">
        <v>0</v>
      </c>
      <c r="J118" s="126">
        <f t="shared" si="100"/>
        <v>1004.5</v>
      </c>
      <c r="K118" s="131">
        <f t="shared" si="101"/>
        <v>2485</v>
      </c>
      <c r="L118" s="132">
        <f t="shared" si="108"/>
        <v>385.00000000000006</v>
      </c>
      <c r="M118" s="127">
        <f t="shared" si="103"/>
        <v>1064</v>
      </c>
      <c r="N118" s="127">
        <f t="shared" si="104"/>
        <v>2481.5</v>
      </c>
      <c r="O118" s="127">
        <v>0</v>
      </c>
      <c r="P118" s="129">
        <f t="shared" si="105"/>
        <v>2068.5</v>
      </c>
      <c r="Q118" s="129">
        <f t="shared" si="106"/>
        <v>5351.5</v>
      </c>
      <c r="R118" s="129">
        <f t="shared" si="102"/>
        <v>32931.5</v>
      </c>
    </row>
    <row r="119" spans="1:18" ht="51" customHeight="1" x14ac:dyDescent="0.35">
      <c r="A119" s="40">
        <f t="shared" si="99"/>
        <v>93</v>
      </c>
      <c r="B119" s="145" t="s">
        <v>204</v>
      </c>
      <c r="C119" s="145" t="s">
        <v>49</v>
      </c>
      <c r="D119" s="161" t="s">
        <v>196</v>
      </c>
      <c r="E119" s="153" t="s">
        <v>190</v>
      </c>
      <c r="F119" s="123" t="s">
        <v>69</v>
      </c>
      <c r="G119" s="144">
        <v>27000</v>
      </c>
      <c r="H119" s="48"/>
      <c r="I119" s="130">
        <v>0</v>
      </c>
      <c r="J119" s="126">
        <f t="shared" si="100"/>
        <v>774.9</v>
      </c>
      <c r="K119" s="131">
        <f t="shared" si="101"/>
        <v>1917</v>
      </c>
      <c r="L119" s="132">
        <f t="shared" si="108"/>
        <v>297.00000000000006</v>
      </c>
      <c r="M119" s="127">
        <f t="shared" si="103"/>
        <v>820.8</v>
      </c>
      <c r="N119" s="127">
        <f t="shared" si="104"/>
        <v>1914.3000000000002</v>
      </c>
      <c r="O119" s="127">
        <v>0</v>
      </c>
      <c r="P119" s="129">
        <f t="shared" si="105"/>
        <v>1595.6999999999998</v>
      </c>
      <c r="Q119" s="129">
        <f t="shared" si="106"/>
        <v>4128.3</v>
      </c>
      <c r="R119" s="129">
        <f t="shared" si="102"/>
        <v>25404.3</v>
      </c>
    </row>
    <row r="120" spans="1:18" ht="51" customHeight="1" x14ac:dyDescent="0.35">
      <c r="A120" s="40">
        <f>+A119+1</f>
        <v>94</v>
      </c>
      <c r="B120" s="145" t="s">
        <v>205</v>
      </c>
      <c r="C120" s="145" t="s">
        <v>54</v>
      </c>
      <c r="D120" s="161" t="s">
        <v>196</v>
      </c>
      <c r="E120" s="153" t="s">
        <v>206</v>
      </c>
      <c r="F120" s="123" t="s">
        <v>61</v>
      </c>
      <c r="G120" s="144">
        <v>115000</v>
      </c>
      <c r="H120" s="48"/>
      <c r="I120" s="128">
        <v>0</v>
      </c>
      <c r="J120" s="126">
        <f t="shared" si="100"/>
        <v>3300.5</v>
      </c>
      <c r="K120" s="131">
        <f t="shared" si="101"/>
        <v>8165</v>
      </c>
      <c r="L120" s="128">
        <f t="shared" ref="L120" si="109">77410*1.1%</f>
        <v>851.5100000000001</v>
      </c>
      <c r="M120" s="127">
        <f t="shared" si="103"/>
        <v>3496</v>
      </c>
      <c r="N120" s="127">
        <f t="shared" si="104"/>
        <v>8153.5000000000009</v>
      </c>
      <c r="O120" s="127">
        <v>0</v>
      </c>
      <c r="P120" s="129">
        <f t="shared" si="105"/>
        <v>6796.5</v>
      </c>
      <c r="Q120" s="129">
        <f t="shared" si="106"/>
        <v>17170.010000000002</v>
      </c>
      <c r="R120" s="129">
        <f t="shared" si="102"/>
        <v>108203.5</v>
      </c>
    </row>
    <row r="121" spans="1:18" ht="51" customHeight="1" x14ac:dyDescent="0.35">
      <c r="A121" s="40">
        <f>+A120+1</f>
        <v>95</v>
      </c>
      <c r="B121" s="145" t="s">
        <v>207</v>
      </c>
      <c r="C121" s="145" t="s">
        <v>54</v>
      </c>
      <c r="D121" s="161" t="s">
        <v>196</v>
      </c>
      <c r="E121" s="153" t="s">
        <v>208</v>
      </c>
      <c r="F121" s="123" t="s">
        <v>69</v>
      </c>
      <c r="G121" s="144">
        <v>43000</v>
      </c>
      <c r="H121" s="48"/>
      <c r="I121" s="128">
        <v>0</v>
      </c>
      <c r="J121" s="126">
        <f t="shared" si="100"/>
        <v>1234.0999999999999</v>
      </c>
      <c r="K121" s="131">
        <f t="shared" si="101"/>
        <v>3053</v>
      </c>
      <c r="L121" s="132">
        <f t="shared" ref="L121:L126" si="110">+G121*1.1%</f>
        <v>473.00000000000006</v>
      </c>
      <c r="M121" s="127">
        <f t="shared" si="103"/>
        <v>1307.2</v>
      </c>
      <c r="N121" s="127">
        <f t="shared" si="104"/>
        <v>3048.7000000000003</v>
      </c>
      <c r="O121" s="127">
        <v>1715.46</v>
      </c>
      <c r="P121" s="144">
        <f t="shared" si="105"/>
        <v>4256.76</v>
      </c>
      <c r="Q121" s="144">
        <f t="shared" si="106"/>
        <v>6574.7000000000007</v>
      </c>
      <c r="R121" s="129">
        <f t="shared" si="102"/>
        <v>38743.24</v>
      </c>
    </row>
    <row r="122" spans="1:18" ht="51" customHeight="1" x14ac:dyDescent="0.35">
      <c r="A122" s="40">
        <f t="shared" si="99"/>
        <v>96</v>
      </c>
      <c r="B122" s="145" t="s">
        <v>209</v>
      </c>
      <c r="C122" s="145" t="s">
        <v>49</v>
      </c>
      <c r="D122" s="161" t="s">
        <v>196</v>
      </c>
      <c r="E122" s="153" t="s">
        <v>180</v>
      </c>
      <c r="F122" s="123" t="s">
        <v>69</v>
      </c>
      <c r="G122" s="144">
        <v>34000</v>
      </c>
      <c r="H122" s="48"/>
      <c r="I122" s="130">
        <v>0</v>
      </c>
      <c r="J122" s="126">
        <f t="shared" si="100"/>
        <v>975.8</v>
      </c>
      <c r="K122" s="131">
        <f t="shared" si="101"/>
        <v>2414</v>
      </c>
      <c r="L122" s="132">
        <f t="shared" si="110"/>
        <v>374.00000000000006</v>
      </c>
      <c r="M122" s="127">
        <f t="shared" si="103"/>
        <v>1033.5999999999999</v>
      </c>
      <c r="N122" s="127">
        <f t="shared" si="104"/>
        <v>2410.6000000000004</v>
      </c>
      <c r="O122" s="127">
        <v>0</v>
      </c>
      <c r="P122" s="144">
        <f t="shared" si="105"/>
        <v>2009.3999999999999</v>
      </c>
      <c r="Q122" s="144">
        <f t="shared" si="106"/>
        <v>5198.6000000000004</v>
      </c>
      <c r="R122" s="129">
        <f t="shared" si="102"/>
        <v>31990.6</v>
      </c>
    </row>
    <row r="123" spans="1:18" ht="51" customHeight="1" x14ac:dyDescent="0.35">
      <c r="A123" s="40">
        <f t="shared" si="99"/>
        <v>97</v>
      </c>
      <c r="B123" s="145" t="s">
        <v>210</v>
      </c>
      <c r="C123" s="145" t="s">
        <v>54</v>
      </c>
      <c r="D123" s="161" t="s">
        <v>196</v>
      </c>
      <c r="E123" s="153" t="s">
        <v>211</v>
      </c>
      <c r="F123" s="123" t="s">
        <v>69</v>
      </c>
      <c r="G123" s="144">
        <v>40000</v>
      </c>
      <c r="H123" s="48"/>
      <c r="I123" s="130">
        <v>0</v>
      </c>
      <c r="J123" s="126">
        <f t="shared" si="100"/>
        <v>1148</v>
      </c>
      <c r="K123" s="131">
        <f t="shared" si="101"/>
        <v>2840</v>
      </c>
      <c r="L123" s="132">
        <f t="shared" si="110"/>
        <v>440.00000000000006</v>
      </c>
      <c r="M123" s="127">
        <f t="shared" si="103"/>
        <v>1216</v>
      </c>
      <c r="N123" s="127">
        <f t="shared" si="104"/>
        <v>2836</v>
      </c>
      <c r="O123" s="127">
        <v>0</v>
      </c>
      <c r="P123" s="129">
        <f t="shared" si="105"/>
        <v>2364</v>
      </c>
      <c r="Q123" s="129">
        <f t="shared" si="106"/>
        <v>6116</v>
      </c>
      <c r="R123" s="129">
        <f t="shared" si="102"/>
        <v>37636</v>
      </c>
    </row>
    <row r="124" spans="1:18" ht="51" customHeight="1" x14ac:dyDescent="0.35">
      <c r="A124" s="40">
        <f t="shared" si="99"/>
        <v>98</v>
      </c>
      <c r="B124" s="145" t="s">
        <v>212</v>
      </c>
      <c r="C124" s="145" t="s">
        <v>49</v>
      </c>
      <c r="D124" s="161" t="s">
        <v>196</v>
      </c>
      <c r="E124" s="153" t="s">
        <v>192</v>
      </c>
      <c r="F124" s="123" t="s">
        <v>69</v>
      </c>
      <c r="G124" s="144">
        <v>34000</v>
      </c>
      <c r="H124" s="48"/>
      <c r="I124" s="130">
        <v>0</v>
      </c>
      <c r="J124" s="126">
        <f t="shared" si="100"/>
        <v>975.8</v>
      </c>
      <c r="K124" s="131">
        <f t="shared" si="101"/>
        <v>2414</v>
      </c>
      <c r="L124" s="132">
        <f t="shared" si="110"/>
        <v>374.00000000000006</v>
      </c>
      <c r="M124" s="127">
        <f t="shared" si="103"/>
        <v>1033.5999999999999</v>
      </c>
      <c r="N124" s="127">
        <f t="shared" si="104"/>
        <v>2410.6000000000004</v>
      </c>
      <c r="O124" s="127">
        <v>0</v>
      </c>
      <c r="P124" s="129">
        <f t="shared" si="105"/>
        <v>2009.3999999999999</v>
      </c>
      <c r="Q124" s="129">
        <f t="shared" si="106"/>
        <v>5198.6000000000004</v>
      </c>
      <c r="R124" s="129">
        <f t="shared" si="102"/>
        <v>31990.6</v>
      </c>
    </row>
    <row r="125" spans="1:18" ht="51" customHeight="1" x14ac:dyDescent="0.35">
      <c r="A125" s="40">
        <f t="shared" si="99"/>
        <v>99</v>
      </c>
      <c r="B125" s="145" t="s">
        <v>213</v>
      </c>
      <c r="C125" s="145" t="s">
        <v>49</v>
      </c>
      <c r="D125" s="161" t="s">
        <v>196</v>
      </c>
      <c r="E125" s="122" t="s">
        <v>188</v>
      </c>
      <c r="F125" s="123" t="s">
        <v>69</v>
      </c>
      <c r="G125" s="144">
        <v>30000</v>
      </c>
      <c r="H125" s="48"/>
      <c r="I125" s="130">
        <v>0</v>
      </c>
      <c r="J125" s="126">
        <f t="shared" si="100"/>
        <v>861</v>
      </c>
      <c r="K125" s="131">
        <f t="shared" si="101"/>
        <v>2130</v>
      </c>
      <c r="L125" s="132">
        <f t="shared" si="110"/>
        <v>330.00000000000006</v>
      </c>
      <c r="M125" s="127">
        <f t="shared" si="103"/>
        <v>912</v>
      </c>
      <c r="N125" s="127">
        <f t="shared" si="104"/>
        <v>2127</v>
      </c>
      <c r="O125" s="127">
        <v>0</v>
      </c>
      <c r="P125" s="129">
        <f t="shared" si="105"/>
        <v>1773</v>
      </c>
      <c r="Q125" s="129">
        <f t="shared" si="106"/>
        <v>4587</v>
      </c>
      <c r="R125" s="129">
        <f t="shared" si="102"/>
        <v>28227</v>
      </c>
    </row>
    <row r="126" spans="1:18" ht="51" customHeight="1" x14ac:dyDescent="0.35">
      <c r="A126" s="40">
        <f t="shared" si="99"/>
        <v>100</v>
      </c>
      <c r="B126" s="145" t="s">
        <v>214</v>
      </c>
      <c r="C126" s="145" t="s">
        <v>54</v>
      </c>
      <c r="D126" s="161" t="s">
        <v>196</v>
      </c>
      <c r="E126" s="122" t="s">
        <v>211</v>
      </c>
      <c r="F126" s="123" t="s">
        <v>69</v>
      </c>
      <c r="G126" s="144">
        <v>40000</v>
      </c>
      <c r="H126" s="48"/>
      <c r="I126" s="130">
        <v>0</v>
      </c>
      <c r="J126" s="126">
        <f t="shared" si="100"/>
        <v>1148</v>
      </c>
      <c r="K126" s="131">
        <f t="shared" si="101"/>
        <v>2840</v>
      </c>
      <c r="L126" s="132">
        <f t="shared" si="110"/>
        <v>440.00000000000006</v>
      </c>
      <c r="M126" s="127">
        <f t="shared" si="103"/>
        <v>1216</v>
      </c>
      <c r="N126" s="127">
        <f t="shared" si="104"/>
        <v>2836</v>
      </c>
      <c r="O126" s="127">
        <v>0</v>
      </c>
      <c r="P126" s="129">
        <f t="shared" si="105"/>
        <v>2364</v>
      </c>
      <c r="Q126" s="129">
        <f t="shared" si="106"/>
        <v>6116</v>
      </c>
      <c r="R126" s="129">
        <f t="shared" si="102"/>
        <v>37636</v>
      </c>
    </row>
    <row r="127" spans="1:18" ht="51" customHeight="1" x14ac:dyDescent="0.35">
      <c r="A127" s="40">
        <f>+A126+1</f>
        <v>101</v>
      </c>
      <c r="B127" s="145" t="s">
        <v>215</v>
      </c>
      <c r="C127" s="145" t="s">
        <v>54</v>
      </c>
      <c r="D127" s="161" t="s">
        <v>196</v>
      </c>
      <c r="E127" s="122" t="s">
        <v>216</v>
      </c>
      <c r="F127" s="123" t="s">
        <v>56</v>
      </c>
      <c r="G127" s="144">
        <v>90000</v>
      </c>
      <c r="H127" s="48"/>
      <c r="I127" s="130">
        <v>6968.13</v>
      </c>
      <c r="J127" s="126">
        <f t="shared" si="100"/>
        <v>2583</v>
      </c>
      <c r="K127" s="131">
        <f t="shared" si="101"/>
        <v>6390</v>
      </c>
      <c r="L127" s="128">
        <f t="shared" ref="L127:L128" si="111">77410*1.1%</f>
        <v>851.5100000000001</v>
      </c>
      <c r="M127" s="127">
        <f t="shared" si="103"/>
        <v>2736</v>
      </c>
      <c r="N127" s="127">
        <f t="shared" si="104"/>
        <v>6381</v>
      </c>
      <c r="O127" s="127">
        <f>1715.46*2</f>
        <v>3430.92</v>
      </c>
      <c r="P127" s="129">
        <f t="shared" si="105"/>
        <v>15718.050000000001</v>
      </c>
      <c r="Q127" s="129">
        <f t="shared" si="106"/>
        <v>13622.51</v>
      </c>
      <c r="R127" s="129">
        <f t="shared" si="102"/>
        <v>74281.95</v>
      </c>
    </row>
    <row r="128" spans="1:18" ht="51" customHeight="1" x14ac:dyDescent="0.35">
      <c r="A128" s="40">
        <f t="shared" si="99"/>
        <v>102</v>
      </c>
      <c r="B128" s="145" t="s">
        <v>217</v>
      </c>
      <c r="C128" s="145" t="s">
        <v>49</v>
      </c>
      <c r="D128" s="161" t="s">
        <v>196</v>
      </c>
      <c r="E128" s="122" t="s">
        <v>216</v>
      </c>
      <c r="F128" s="123" t="s">
        <v>56</v>
      </c>
      <c r="G128" s="144">
        <v>90000</v>
      </c>
      <c r="H128" s="48"/>
      <c r="I128" s="130">
        <v>3968.11</v>
      </c>
      <c r="J128" s="126">
        <f t="shared" si="100"/>
        <v>2583</v>
      </c>
      <c r="K128" s="131">
        <f t="shared" si="101"/>
        <v>6390</v>
      </c>
      <c r="L128" s="128">
        <f t="shared" si="111"/>
        <v>851.5100000000001</v>
      </c>
      <c r="M128" s="127">
        <f t="shared" si="103"/>
        <v>2736</v>
      </c>
      <c r="N128" s="127">
        <f t="shared" si="104"/>
        <v>6381</v>
      </c>
      <c r="O128" s="127">
        <v>0</v>
      </c>
      <c r="P128" s="129">
        <f t="shared" si="105"/>
        <v>9287.11</v>
      </c>
      <c r="Q128" s="129">
        <f t="shared" si="106"/>
        <v>13622.51</v>
      </c>
      <c r="R128" s="129">
        <f t="shared" si="102"/>
        <v>80712.89</v>
      </c>
    </row>
    <row r="129" spans="1:18" ht="51" customHeight="1" x14ac:dyDescent="0.35">
      <c r="A129" s="40">
        <f t="shared" si="99"/>
        <v>103</v>
      </c>
      <c r="B129" s="145" t="s">
        <v>218</v>
      </c>
      <c r="C129" s="145" t="s">
        <v>49</v>
      </c>
      <c r="D129" s="161" t="s">
        <v>196</v>
      </c>
      <c r="E129" s="122" t="s">
        <v>190</v>
      </c>
      <c r="F129" s="123" t="s">
        <v>69</v>
      </c>
      <c r="G129" s="144">
        <v>27000</v>
      </c>
      <c r="H129" s="48"/>
      <c r="I129" s="130">
        <v>0</v>
      </c>
      <c r="J129" s="126">
        <f t="shared" si="100"/>
        <v>774.9</v>
      </c>
      <c r="K129" s="131">
        <f t="shared" si="101"/>
        <v>1917</v>
      </c>
      <c r="L129" s="132">
        <f t="shared" ref="L129:L133" si="112">+G129*1.1%</f>
        <v>297.00000000000006</v>
      </c>
      <c r="M129" s="127">
        <f t="shared" si="103"/>
        <v>820.8</v>
      </c>
      <c r="N129" s="127">
        <f t="shared" si="104"/>
        <v>1914.3000000000002</v>
      </c>
      <c r="O129" s="127">
        <v>0</v>
      </c>
      <c r="P129" s="129">
        <f t="shared" si="105"/>
        <v>1595.6999999999998</v>
      </c>
      <c r="Q129" s="129">
        <f t="shared" si="106"/>
        <v>4128.3</v>
      </c>
      <c r="R129" s="129">
        <f t="shared" si="102"/>
        <v>25404.3</v>
      </c>
    </row>
    <row r="130" spans="1:18" ht="51" customHeight="1" x14ac:dyDescent="0.35">
      <c r="A130" s="40">
        <f t="shared" si="99"/>
        <v>104</v>
      </c>
      <c r="B130" s="145" t="s">
        <v>219</v>
      </c>
      <c r="C130" s="145" t="s">
        <v>49</v>
      </c>
      <c r="D130" s="161" t="s">
        <v>196</v>
      </c>
      <c r="E130" s="153" t="s">
        <v>208</v>
      </c>
      <c r="F130" s="123" t="s">
        <v>69</v>
      </c>
      <c r="G130" s="144">
        <v>43000</v>
      </c>
      <c r="H130" s="48"/>
      <c r="I130" s="130">
        <v>0</v>
      </c>
      <c r="J130" s="126">
        <f t="shared" si="100"/>
        <v>1234.0999999999999</v>
      </c>
      <c r="K130" s="131">
        <f t="shared" si="101"/>
        <v>3053</v>
      </c>
      <c r="L130" s="132">
        <f t="shared" si="112"/>
        <v>473.00000000000006</v>
      </c>
      <c r="M130" s="127">
        <f t="shared" si="103"/>
        <v>1307.2</v>
      </c>
      <c r="N130" s="127">
        <f t="shared" si="104"/>
        <v>3048.7000000000003</v>
      </c>
      <c r="O130" s="127">
        <v>0</v>
      </c>
      <c r="P130" s="129">
        <f t="shared" si="105"/>
        <v>2541.3000000000002</v>
      </c>
      <c r="Q130" s="129">
        <f t="shared" si="106"/>
        <v>6574.7000000000007</v>
      </c>
      <c r="R130" s="129">
        <f t="shared" si="102"/>
        <v>40458.699999999997</v>
      </c>
    </row>
    <row r="131" spans="1:18" ht="51" customHeight="1" x14ac:dyDescent="0.35">
      <c r="A131" s="40">
        <f t="shared" si="99"/>
        <v>105</v>
      </c>
      <c r="B131" s="145" t="s">
        <v>220</v>
      </c>
      <c r="C131" s="145" t="s">
        <v>49</v>
      </c>
      <c r="D131" s="161" t="s">
        <v>196</v>
      </c>
      <c r="E131" s="153" t="s">
        <v>180</v>
      </c>
      <c r="F131" s="123" t="s">
        <v>69</v>
      </c>
      <c r="G131" s="144">
        <v>34000</v>
      </c>
      <c r="H131" s="48"/>
      <c r="I131" s="130">
        <v>0</v>
      </c>
      <c r="J131" s="126">
        <f t="shared" si="100"/>
        <v>975.8</v>
      </c>
      <c r="K131" s="131">
        <f t="shared" si="101"/>
        <v>2414</v>
      </c>
      <c r="L131" s="132">
        <f t="shared" si="112"/>
        <v>374.00000000000006</v>
      </c>
      <c r="M131" s="127">
        <f t="shared" si="103"/>
        <v>1033.5999999999999</v>
      </c>
      <c r="N131" s="127">
        <f t="shared" si="104"/>
        <v>2410.6000000000004</v>
      </c>
      <c r="O131" s="127">
        <v>0</v>
      </c>
      <c r="P131" s="129">
        <f t="shared" si="105"/>
        <v>2009.3999999999999</v>
      </c>
      <c r="Q131" s="129">
        <f t="shared" si="106"/>
        <v>5198.6000000000004</v>
      </c>
      <c r="R131" s="129">
        <f t="shared" si="102"/>
        <v>31990.6</v>
      </c>
    </row>
    <row r="132" spans="1:18" ht="51" customHeight="1" x14ac:dyDescent="0.35">
      <c r="A132" s="40">
        <f>+A131+1</f>
        <v>106</v>
      </c>
      <c r="B132" s="145" t="s">
        <v>221</v>
      </c>
      <c r="C132" s="145"/>
      <c r="D132" s="161"/>
      <c r="E132" s="153" t="s">
        <v>192</v>
      </c>
      <c r="F132" s="123" t="s">
        <v>69</v>
      </c>
      <c r="G132" s="144">
        <v>34000</v>
      </c>
      <c r="H132" s="48"/>
      <c r="I132" s="130">
        <v>0</v>
      </c>
      <c r="J132" s="126">
        <f t="shared" si="100"/>
        <v>975.8</v>
      </c>
      <c r="K132" s="131">
        <f t="shared" si="101"/>
        <v>2414</v>
      </c>
      <c r="L132" s="132">
        <f t="shared" si="112"/>
        <v>374.00000000000006</v>
      </c>
      <c r="M132" s="127">
        <f t="shared" si="103"/>
        <v>1033.5999999999999</v>
      </c>
      <c r="N132" s="127">
        <f t="shared" si="104"/>
        <v>2410.6000000000004</v>
      </c>
      <c r="O132" s="127">
        <v>0</v>
      </c>
      <c r="P132" s="129">
        <f t="shared" si="105"/>
        <v>2009.3999999999999</v>
      </c>
      <c r="Q132" s="129">
        <f t="shared" si="106"/>
        <v>5198.6000000000004</v>
      </c>
      <c r="R132" s="129">
        <f t="shared" si="102"/>
        <v>31990.6</v>
      </c>
    </row>
    <row r="133" spans="1:18" ht="51" customHeight="1" x14ac:dyDescent="0.35">
      <c r="A133" s="40">
        <f>+A132+1</f>
        <v>107</v>
      </c>
      <c r="B133" s="122" t="s">
        <v>222</v>
      </c>
      <c r="C133" s="122" t="s">
        <v>49</v>
      </c>
      <c r="D133" s="161" t="s">
        <v>196</v>
      </c>
      <c r="E133" s="122" t="s">
        <v>188</v>
      </c>
      <c r="F133" s="123" t="s">
        <v>69</v>
      </c>
      <c r="G133" s="144">
        <v>30000</v>
      </c>
      <c r="H133" s="48"/>
      <c r="I133" s="130">
        <v>0</v>
      </c>
      <c r="J133" s="126">
        <f t="shared" si="100"/>
        <v>861</v>
      </c>
      <c r="K133" s="131">
        <f t="shared" si="101"/>
        <v>2130</v>
      </c>
      <c r="L133" s="132">
        <f t="shared" si="112"/>
        <v>330.00000000000006</v>
      </c>
      <c r="M133" s="127">
        <f t="shared" si="103"/>
        <v>912</v>
      </c>
      <c r="N133" s="127">
        <f t="shared" si="104"/>
        <v>2127</v>
      </c>
      <c r="O133" s="127">
        <v>0</v>
      </c>
      <c r="P133" s="129">
        <f>I133+J133+M133+O133</f>
        <v>1773</v>
      </c>
      <c r="Q133" s="129">
        <f t="shared" si="106"/>
        <v>4587</v>
      </c>
      <c r="R133" s="129">
        <f t="shared" si="102"/>
        <v>28227</v>
      </c>
    </row>
    <row r="134" spans="1:18" ht="24.75" customHeight="1" x14ac:dyDescent="0.25">
      <c r="A134" s="184" t="s">
        <v>25</v>
      </c>
      <c r="B134" s="184"/>
      <c r="C134" s="184"/>
      <c r="D134" s="184"/>
      <c r="E134" s="184"/>
      <c r="F134" s="41"/>
      <c r="G134" s="49">
        <f t="shared" ref="G134:R134" si="113">SUM(G97:G133)</f>
        <v>2299000</v>
      </c>
      <c r="H134" s="49">
        <f t="shared" si="113"/>
        <v>0</v>
      </c>
      <c r="I134" s="49">
        <f t="shared" si="113"/>
        <v>136712.97999999998</v>
      </c>
      <c r="J134" s="49">
        <f t="shared" si="113"/>
        <v>65981.300000000017</v>
      </c>
      <c r="K134" s="49">
        <f t="shared" si="113"/>
        <v>163229</v>
      </c>
      <c r="L134" s="49">
        <f t="shared" si="113"/>
        <v>19915.61</v>
      </c>
      <c r="M134" s="49">
        <f t="shared" si="113"/>
        <v>69388.759999999995</v>
      </c>
      <c r="N134" s="49">
        <f t="shared" si="113"/>
        <v>161831.02250000002</v>
      </c>
      <c r="O134" s="49">
        <f t="shared" si="113"/>
        <v>12008.22</v>
      </c>
      <c r="P134" s="49">
        <f t="shared" si="113"/>
        <v>284091.26</v>
      </c>
      <c r="Q134" s="49">
        <f t="shared" si="113"/>
        <v>344975.63250000001</v>
      </c>
      <c r="R134" s="49">
        <f t="shared" si="113"/>
        <v>2014908.7400000005</v>
      </c>
    </row>
    <row r="135" spans="1:18" ht="43.5" customHeight="1" x14ac:dyDescent="0.25">
      <c r="A135" s="185" t="s">
        <v>32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</row>
    <row r="136" spans="1:18" ht="30.75" customHeight="1" x14ac:dyDescent="0.35">
      <c r="A136" s="40">
        <f>+A133+1</f>
        <v>108</v>
      </c>
      <c r="B136" s="145" t="s">
        <v>223</v>
      </c>
      <c r="C136" s="145" t="s">
        <v>54</v>
      </c>
      <c r="D136" s="122" t="s">
        <v>32</v>
      </c>
      <c r="E136" s="157" t="s">
        <v>224</v>
      </c>
      <c r="F136" s="143" t="s">
        <v>52</v>
      </c>
      <c r="G136" s="144">
        <v>210000</v>
      </c>
      <c r="H136" s="48"/>
      <c r="I136" s="129">
        <v>37676.46</v>
      </c>
      <c r="J136" s="126">
        <f>G136*2.87/100</f>
        <v>6027</v>
      </c>
      <c r="K136" s="131">
        <f>G136*7.1/100</f>
        <v>14910</v>
      </c>
      <c r="L136" s="128">
        <f t="shared" ref="L136:L145" si="114">77410*1.1%</f>
        <v>851.5100000000001</v>
      </c>
      <c r="M136" s="127">
        <f>193525*3.04%</f>
        <v>5883.16</v>
      </c>
      <c r="N136" s="127">
        <f>193525*7.09%</f>
        <v>13720.922500000001</v>
      </c>
      <c r="O136" s="150">
        <v>1715.46</v>
      </c>
      <c r="P136" s="129">
        <f t="shared" ref="P136:P199" si="115">I136+J136+M136+O136</f>
        <v>51302.079999999994</v>
      </c>
      <c r="Q136" s="129">
        <f t="shared" ref="Q136:Q199" si="116">K136+L136+N136</f>
        <v>29482.432500000003</v>
      </c>
      <c r="R136" s="129">
        <f>G136-P136</f>
        <v>158697.92000000001</v>
      </c>
    </row>
    <row r="137" spans="1:18" ht="48" customHeight="1" x14ac:dyDescent="0.35">
      <c r="A137" s="40">
        <f t="shared" ref="A137:A199" si="117">+A136+1</f>
        <v>109</v>
      </c>
      <c r="B137" s="145" t="s">
        <v>225</v>
      </c>
      <c r="C137" s="145" t="s">
        <v>54</v>
      </c>
      <c r="D137" s="122" t="s">
        <v>32</v>
      </c>
      <c r="E137" s="157" t="s">
        <v>226</v>
      </c>
      <c r="F137" s="143" t="s">
        <v>52</v>
      </c>
      <c r="G137" s="144">
        <v>140000</v>
      </c>
      <c r="H137" s="48"/>
      <c r="I137" s="129">
        <v>21085.48</v>
      </c>
      <c r="J137" s="126">
        <f t="shared" ref="J137:J199" si="118">G137*2.87/100</f>
        <v>4018</v>
      </c>
      <c r="K137" s="131">
        <f t="shared" ref="K137:K199" si="119">G137*7.1/100</f>
        <v>9940</v>
      </c>
      <c r="L137" s="128">
        <f t="shared" si="114"/>
        <v>851.5100000000001</v>
      </c>
      <c r="M137" s="132">
        <f>G137*3.04/100</f>
        <v>4256</v>
      </c>
      <c r="N137" s="127">
        <f>+G137*7.09%</f>
        <v>9926</v>
      </c>
      <c r="O137" s="150">
        <v>1715.46</v>
      </c>
      <c r="P137" s="129">
        <f t="shared" si="115"/>
        <v>31074.94</v>
      </c>
      <c r="Q137" s="129">
        <f t="shared" si="116"/>
        <v>20717.510000000002</v>
      </c>
      <c r="R137" s="129">
        <f t="shared" ref="R137:R199" si="120">G137-P137</f>
        <v>108925.06</v>
      </c>
    </row>
    <row r="138" spans="1:18" ht="45" customHeight="1" x14ac:dyDescent="0.35">
      <c r="A138" s="40">
        <f t="shared" si="117"/>
        <v>110</v>
      </c>
      <c r="B138" s="145" t="s">
        <v>227</v>
      </c>
      <c r="C138" s="145" t="s">
        <v>54</v>
      </c>
      <c r="D138" s="122" t="s">
        <v>32</v>
      </c>
      <c r="E138" s="157" t="s">
        <v>228</v>
      </c>
      <c r="F138" s="143" t="s">
        <v>52</v>
      </c>
      <c r="G138" s="144">
        <v>100000</v>
      </c>
      <c r="H138" s="48"/>
      <c r="I138" s="129">
        <v>12105.37</v>
      </c>
      <c r="J138" s="126">
        <f t="shared" si="118"/>
        <v>2870</v>
      </c>
      <c r="K138" s="131">
        <f t="shared" si="119"/>
        <v>7100</v>
      </c>
      <c r="L138" s="128">
        <f t="shared" si="114"/>
        <v>851.5100000000001</v>
      </c>
      <c r="M138" s="132">
        <f t="shared" ref="M138:M199" si="121">G138*3.04/100</f>
        <v>3040</v>
      </c>
      <c r="N138" s="127">
        <f t="shared" ref="N138:N199" si="122">+G138*7.09%</f>
        <v>7090.0000000000009</v>
      </c>
      <c r="O138" s="150">
        <v>0</v>
      </c>
      <c r="P138" s="129">
        <f t="shared" si="115"/>
        <v>18015.370000000003</v>
      </c>
      <c r="Q138" s="129">
        <f t="shared" si="116"/>
        <v>15041.510000000002</v>
      </c>
      <c r="R138" s="129">
        <f t="shared" si="120"/>
        <v>81984.63</v>
      </c>
    </row>
    <row r="139" spans="1:18" ht="47.25" customHeight="1" x14ac:dyDescent="0.35">
      <c r="A139" s="40">
        <f t="shared" si="117"/>
        <v>111</v>
      </c>
      <c r="B139" s="145" t="s">
        <v>229</v>
      </c>
      <c r="C139" s="145" t="s">
        <v>54</v>
      </c>
      <c r="D139" s="122" t="s">
        <v>32</v>
      </c>
      <c r="E139" s="157" t="s">
        <v>228</v>
      </c>
      <c r="F139" s="143" t="s">
        <v>52</v>
      </c>
      <c r="G139" s="144">
        <v>100000</v>
      </c>
      <c r="H139" s="48"/>
      <c r="I139" s="129">
        <v>11247.64</v>
      </c>
      <c r="J139" s="126">
        <f t="shared" si="118"/>
        <v>2870</v>
      </c>
      <c r="K139" s="131">
        <f t="shared" si="119"/>
        <v>7100</v>
      </c>
      <c r="L139" s="128">
        <f t="shared" si="114"/>
        <v>851.5100000000001</v>
      </c>
      <c r="M139" s="132">
        <f t="shared" si="121"/>
        <v>3040</v>
      </c>
      <c r="N139" s="127">
        <f t="shared" si="122"/>
        <v>7090.0000000000009</v>
      </c>
      <c r="O139" s="150">
        <f>1715.46*2</f>
        <v>3430.92</v>
      </c>
      <c r="P139" s="129">
        <f t="shared" si="115"/>
        <v>20588.559999999998</v>
      </c>
      <c r="Q139" s="129">
        <f t="shared" si="116"/>
        <v>15041.510000000002</v>
      </c>
      <c r="R139" s="129">
        <f t="shared" si="120"/>
        <v>79411.44</v>
      </c>
    </row>
    <row r="140" spans="1:18" ht="51" customHeight="1" x14ac:dyDescent="0.35">
      <c r="A140" s="40">
        <f t="shared" si="117"/>
        <v>112</v>
      </c>
      <c r="B140" s="145" t="s">
        <v>230</v>
      </c>
      <c r="C140" s="145" t="s">
        <v>54</v>
      </c>
      <c r="D140" s="122" t="s">
        <v>32</v>
      </c>
      <c r="E140" s="157" t="s">
        <v>231</v>
      </c>
      <c r="F140" s="143" t="s">
        <v>56</v>
      </c>
      <c r="G140" s="144">
        <v>100000</v>
      </c>
      <c r="H140" s="48"/>
      <c r="I140" s="129">
        <v>12105.37</v>
      </c>
      <c r="J140" s="126">
        <f t="shared" si="118"/>
        <v>2870</v>
      </c>
      <c r="K140" s="131">
        <f t="shared" si="119"/>
        <v>7100</v>
      </c>
      <c r="L140" s="128">
        <f t="shared" si="114"/>
        <v>851.5100000000001</v>
      </c>
      <c r="M140" s="132">
        <f t="shared" si="121"/>
        <v>3040</v>
      </c>
      <c r="N140" s="127">
        <f t="shared" si="122"/>
        <v>7090.0000000000009</v>
      </c>
      <c r="O140" s="150">
        <v>0</v>
      </c>
      <c r="P140" s="129">
        <f t="shared" si="115"/>
        <v>18015.370000000003</v>
      </c>
      <c r="Q140" s="129">
        <f t="shared" si="116"/>
        <v>15041.510000000002</v>
      </c>
      <c r="R140" s="129">
        <f t="shared" si="120"/>
        <v>81984.63</v>
      </c>
    </row>
    <row r="141" spans="1:18" ht="30" customHeight="1" x14ac:dyDescent="0.35">
      <c r="A141" s="40">
        <f t="shared" si="117"/>
        <v>113</v>
      </c>
      <c r="B141" s="145" t="s">
        <v>232</v>
      </c>
      <c r="C141" s="145" t="s">
        <v>54</v>
      </c>
      <c r="D141" s="122" t="s">
        <v>32</v>
      </c>
      <c r="E141" s="157" t="s">
        <v>233</v>
      </c>
      <c r="F141" s="143" t="s">
        <v>52</v>
      </c>
      <c r="G141" s="144">
        <v>100000</v>
      </c>
      <c r="H141" s="48"/>
      <c r="I141" s="129">
        <v>4254.75</v>
      </c>
      <c r="J141" s="126">
        <f t="shared" si="118"/>
        <v>2870</v>
      </c>
      <c r="K141" s="131">
        <f t="shared" si="119"/>
        <v>7100</v>
      </c>
      <c r="L141" s="128">
        <f t="shared" si="114"/>
        <v>851.5100000000001</v>
      </c>
      <c r="M141" s="132">
        <f t="shared" si="121"/>
        <v>3040</v>
      </c>
      <c r="N141" s="127">
        <f t="shared" si="122"/>
        <v>7090.0000000000009</v>
      </c>
      <c r="O141" s="150">
        <v>0</v>
      </c>
      <c r="P141" s="129">
        <f t="shared" si="115"/>
        <v>10164.75</v>
      </c>
      <c r="Q141" s="129">
        <f t="shared" si="116"/>
        <v>15041.510000000002</v>
      </c>
      <c r="R141" s="129">
        <f t="shared" si="120"/>
        <v>89835.25</v>
      </c>
    </row>
    <row r="142" spans="1:18" ht="30" customHeight="1" x14ac:dyDescent="0.35">
      <c r="A142" s="40">
        <f t="shared" si="117"/>
        <v>114</v>
      </c>
      <c r="B142" s="145" t="s">
        <v>234</v>
      </c>
      <c r="C142" s="145" t="s">
        <v>54</v>
      </c>
      <c r="D142" s="122" t="s">
        <v>32</v>
      </c>
      <c r="E142" s="157" t="s">
        <v>235</v>
      </c>
      <c r="F142" s="143" t="s">
        <v>52</v>
      </c>
      <c r="G142" s="144">
        <v>90000</v>
      </c>
      <c r="H142" s="48"/>
      <c r="I142" s="129">
        <v>0</v>
      </c>
      <c r="J142" s="126">
        <f t="shared" si="118"/>
        <v>2583</v>
      </c>
      <c r="K142" s="131">
        <f t="shared" si="119"/>
        <v>6390</v>
      </c>
      <c r="L142" s="128">
        <f t="shared" si="114"/>
        <v>851.5100000000001</v>
      </c>
      <c r="M142" s="132">
        <f t="shared" si="121"/>
        <v>2736</v>
      </c>
      <c r="N142" s="127">
        <f t="shared" si="122"/>
        <v>6381</v>
      </c>
      <c r="O142" s="150">
        <v>1715.46</v>
      </c>
      <c r="P142" s="129">
        <f t="shared" si="115"/>
        <v>7034.46</v>
      </c>
      <c r="Q142" s="129">
        <f t="shared" si="116"/>
        <v>13622.51</v>
      </c>
      <c r="R142" s="129">
        <f t="shared" si="120"/>
        <v>82965.539999999994</v>
      </c>
    </row>
    <row r="143" spans="1:18" ht="45" customHeight="1" x14ac:dyDescent="0.35">
      <c r="A143" s="40">
        <f>+A142+1</f>
        <v>115</v>
      </c>
      <c r="B143" s="145" t="s">
        <v>236</v>
      </c>
      <c r="C143" s="145" t="s">
        <v>54</v>
      </c>
      <c r="D143" s="122" t="s">
        <v>32</v>
      </c>
      <c r="E143" s="157" t="s">
        <v>237</v>
      </c>
      <c r="F143" s="143" t="s">
        <v>56</v>
      </c>
      <c r="G143" s="144">
        <v>90000</v>
      </c>
      <c r="H143" s="48"/>
      <c r="I143" s="129">
        <v>94.22</v>
      </c>
      <c r="J143" s="126">
        <f t="shared" si="118"/>
        <v>2583</v>
      </c>
      <c r="K143" s="131">
        <f t="shared" si="119"/>
        <v>6390</v>
      </c>
      <c r="L143" s="128">
        <f t="shared" si="114"/>
        <v>851.5100000000001</v>
      </c>
      <c r="M143" s="132">
        <f t="shared" si="121"/>
        <v>2736</v>
      </c>
      <c r="N143" s="127">
        <f t="shared" si="122"/>
        <v>6381</v>
      </c>
      <c r="O143" s="150">
        <v>0</v>
      </c>
      <c r="P143" s="129">
        <f t="shared" si="115"/>
        <v>5413.2199999999993</v>
      </c>
      <c r="Q143" s="129">
        <f t="shared" si="116"/>
        <v>13622.51</v>
      </c>
      <c r="R143" s="129">
        <f t="shared" si="120"/>
        <v>84586.78</v>
      </c>
    </row>
    <row r="144" spans="1:18" ht="30" customHeight="1" x14ac:dyDescent="0.35">
      <c r="A144" s="40">
        <f t="shared" si="117"/>
        <v>116</v>
      </c>
      <c r="B144" s="145" t="s">
        <v>238</v>
      </c>
      <c r="C144" s="145" t="s">
        <v>54</v>
      </c>
      <c r="D144" s="122" t="s">
        <v>32</v>
      </c>
      <c r="E144" s="157" t="s">
        <v>237</v>
      </c>
      <c r="F144" s="143" t="s">
        <v>56</v>
      </c>
      <c r="G144" s="144">
        <v>90000</v>
      </c>
      <c r="H144" s="48"/>
      <c r="I144" s="129">
        <v>8817.0300000000007</v>
      </c>
      <c r="J144" s="126">
        <f t="shared" si="118"/>
        <v>2583</v>
      </c>
      <c r="K144" s="131">
        <f t="shared" si="119"/>
        <v>6390</v>
      </c>
      <c r="L144" s="128">
        <f t="shared" si="114"/>
        <v>851.5100000000001</v>
      </c>
      <c r="M144" s="132">
        <f t="shared" si="121"/>
        <v>2736</v>
      </c>
      <c r="N144" s="127">
        <f t="shared" si="122"/>
        <v>6381</v>
      </c>
      <c r="O144" s="150">
        <v>1715.46</v>
      </c>
      <c r="P144" s="129">
        <f t="shared" si="115"/>
        <v>15851.490000000002</v>
      </c>
      <c r="Q144" s="129">
        <f t="shared" si="116"/>
        <v>13622.51</v>
      </c>
      <c r="R144" s="129">
        <f t="shared" si="120"/>
        <v>74148.509999999995</v>
      </c>
    </row>
    <row r="145" spans="1:18" ht="47.25" customHeight="1" x14ac:dyDescent="0.35">
      <c r="A145" s="40">
        <f t="shared" si="117"/>
        <v>117</v>
      </c>
      <c r="B145" s="145" t="s">
        <v>239</v>
      </c>
      <c r="C145" s="145" t="s">
        <v>54</v>
      </c>
      <c r="D145" s="122" t="s">
        <v>32</v>
      </c>
      <c r="E145" s="157" t="s">
        <v>237</v>
      </c>
      <c r="F145" s="143" t="s">
        <v>56</v>
      </c>
      <c r="G145" s="144">
        <v>90000</v>
      </c>
      <c r="H145" s="48"/>
      <c r="I145" s="129">
        <v>9245.8799999999992</v>
      </c>
      <c r="J145" s="126">
        <f t="shared" si="118"/>
        <v>2583</v>
      </c>
      <c r="K145" s="131">
        <f t="shared" si="119"/>
        <v>6390</v>
      </c>
      <c r="L145" s="128">
        <f t="shared" si="114"/>
        <v>851.5100000000001</v>
      </c>
      <c r="M145" s="132">
        <f t="shared" si="121"/>
        <v>2736</v>
      </c>
      <c r="N145" s="127">
        <f t="shared" si="122"/>
        <v>6381</v>
      </c>
      <c r="O145" s="150">
        <v>0</v>
      </c>
      <c r="P145" s="129">
        <f t="shared" si="115"/>
        <v>14564.88</v>
      </c>
      <c r="Q145" s="129">
        <f t="shared" si="116"/>
        <v>13622.51</v>
      </c>
      <c r="R145" s="129">
        <f t="shared" si="120"/>
        <v>75435.12</v>
      </c>
    </row>
    <row r="146" spans="1:18" ht="30" customHeight="1" x14ac:dyDescent="0.35">
      <c r="A146" s="40">
        <f t="shared" si="117"/>
        <v>118</v>
      </c>
      <c r="B146" s="145" t="s">
        <v>240</v>
      </c>
      <c r="C146" s="145" t="s">
        <v>54</v>
      </c>
      <c r="D146" s="122" t="s">
        <v>32</v>
      </c>
      <c r="E146" s="157" t="s">
        <v>241</v>
      </c>
      <c r="F146" s="143" t="s">
        <v>52</v>
      </c>
      <c r="G146" s="144">
        <v>40000</v>
      </c>
      <c r="H146" s="48"/>
      <c r="I146" s="129">
        <v>442.65</v>
      </c>
      <c r="J146" s="126">
        <f t="shared" si="118"/>
        <v>1148</v>
      </c>
      <c r="K146" s="131">
        <f t="shared" si="119"/>
        <v>2840</v>
      </c>
      <c r="L146" s="132">
        <f>+G146*1.1%</f>
        <v>440.00000000000006</v>
      </c>
      <c r="M146" s="132">
        <f t="shared" si="121"/>
        <v>1216</v>
      </c>
      <c r="N146" s="127">
        <f t="shared" si="122"/>
        <v>2836</v>
      </c>
      <c r="O146" s="150">
        <v>0</v>
      </c>
      <c r="P146" s="129">
        <f t="shared" si="115"/>
        <v>2806.65</v>
      </c>
      <c r="Q146" s="129">
        <f t="shared" si="116"/>
        <v>6116</v>
      </c>
      <c r="R146" s="129">
        <f t="shared" si="120"/>
        <v>37193.35</v>
      </c>
    </row>
    <row r="147" spans="1:18" ht="45" customHeight="1" x14ac:dyDescent="0.35">
      <c r="A147" s="40">
        <f>+A146+1</f>
        <v>119</v>
      </c>
      <c r="B147" s="145" t="s">
        <v>242</v>
      </c>
      <c r="C147" s="145" t="s">
        <v>54</v>
      </c>
      <c r="D147" s="122" t="s">
        <v>32</v>
      </c>
      <c r="E147" s="157" t="s">
        <v>243</v>
      </c>
      <c r="F147" s="143" t="s">
        <v>52</v>
      </c>
      <c r="G147" s="144">
        <v>60000</v>
      </c>
      <c r="H147" s="48"/>
      <c r="I147" s="129">
        <v>0</v>
      </c>
      <c r="J147" s="126">
        <f t="shared" si="118"/>
        <v>1722</v>
      </c>
      <c r="K147" s="131">
        <f t="shared" si="119"/>
        <v>4260</v>
      </c>
      <c r="L147" s="132">
        <f t="shared" ref="L147:L157" si="123">+G147*1.1%</f>
        <v>660.00000000000011</v>
      </c>
      <c r="M147" s="132">
        <f t="shared" si="121"/>
        <v>1824</v>
      </c>
      <c r="N147" s="127">
        <f t="shared" si="122"/>
        <v>4254</v>
      </c>
      <c r="O147" s="150">
        <v>0</v>
      </c>
      <c r="P147" s="129">
        <f t="shared" si="115"/>
        <v>3546</v>
      </c>
      <c r="Q147" s="129">
        <f t="shared" si="116"/>
        <v>9174</v>
      </c>
      <c r="R147" s="129">
        <f t="shared" si="120"/>
        <v>56454</v>
      </c>
    </row>
    <row r="148" spans="1:18" ht="48.75" customHeight="1" x14ac:dyDescent="0.35">
      <c r="A148" s="40">
        <f t="shared" si="117"/>
        <v>120</v>
      </c>
      <c r="B148" s="145" t="s">
        <v>244</v>
      </c>
      <c r="C148" s="145" t="s">
        <v>54</v>
      </c>
      <c r="D148" s="122" t="s">
        <v>32</v>
      </c>
      <c r="E148" s="157" t="s">
        <v>245</v>
      </c>
      <c r="F148" s="143" t="s">
        <v>52</v>
      </c>
      <c r="G148" s="144">
        <v>43000</v>
      </c>
      <c r="H148" s="48"/>
      <c r="I148" s="129">
        <v>0</v>
      </c>
      <c r="J148" s="126">
        <f t="shared" si="118"/>
        <v>1234.0999999999999</v>
      </c>
      <c r="K148" s="131">
        <f t="shared" si="119"/>
        <v>3053</v>
      </c>
      <c r="L148" s="132">
        <f t="shared" si="123"/>
        <v>473.00000000000006</v>
      </c>
      <c r="M148" s="132">
        <f t="shared" si="121"/>
        <v>1307.2</v>
      </c>
      <c r="N148" s="127">
        <f t="shared" si="122"/>
        <v>3048.7000000000003</v>
      </c>
      <c r="O148" s="150">
        <v>0</v>
      </c>
      <c r="P148" s="129">
        <f t="shared" si="115"/>
        <v>2541.3000000000002</v>
      </c>
      <c r="Q148" s="129">
        <f t="shared" si="116"/>
        <v>6574.7000000000007</v>
      </c>
      <c r="R148" s="129">
        <f t="shared" si="120"/>
        <v>40458.699999999997</v>
      </c>
    </row>
    <row r="149" spans="1:18" ht="30" customHeight="1" x14ac:dyDescent="0.35">
      <c r="A149" s="40">
        <f t="shared" si="117"/>
        <v>121</v>
      </c>
      <c r="B149" s="145" t="s">
        <v>246</v>
      </c>
      <c r="C149" s="145" t="s">
        <v>54</v>
      </c>
      <c r="D149" s="122" t="s">
        <v>32</v>
      </c>
      <c r="E149" s="157" t="s">
        <v>247</v>
      </c>
      <c r="F149" s="143" t="s">
        <v>52</v>
      </c>
      <c r="G149" s="144">
        <v>43000</v>
      </c>
      <c r="H149" s="48"/>
      <c r="I149" s="129">
        <v>0</v>
      </c>
      <c r="J149" s="126">
        <f t="shared" si="118"/>
        <v>1234.0999999999999</v>
      </c>
      <c r="K149" s="131">
        <f t="shared" si="119"/>
        <v>3053</v>
      </c>
      <c r="L149" s="132">
        <f t="shared" si="123"/>
        <v>473.00000000000006</v>
      </c>
      <c r="M149" s="132">
        <f t="shared" si="121"/>
        <v>1307.2</v>
      </c>
      <c r="N149" s="127">
        <f t="shared" si="122"/>
        <v>3048.7000000000003</v>
      </c>
      <c r="O149" s="150">
        <v>0</v>
      </c>
      <c r="P149" s="129">
        <f t="shared" si="115"/>
        <v>2541.3000000000002</v>
      </c>
      <c r="Q149" s="129">
        <f t="shared" si="116"/>
        <v>6574.7000000000007</v>
      </c>
      <c r="R149" s="129">
        <f t="shared" si="120"/>
        <v>40458.699999999997</v>
      </c>
    </row>
    <row r="150" spans="1:18" ht="30" customHeight="1" x14ac:dyDescent="0.35">
      <c r="A150" s="40">
        <f t="shared" si="117"/>
        <v>122</v>
      </c>
      <c r="B150" s="145" t="s">
        <v>248</v>
      </c>
      <c r="C150" s="145" t="s">
        <v>54</v>
      </c>
      <c r="D150" s="122" t="s">
        <v>32</v>
      </c>
      <c r="E150" s="157" t="s">
        <v>243</v>
      </c>
      <c r="F150" s="143" t="s">
        <v>56</v>
      </c>
      <c r="G150" s="144">
        <v>60000</v>
      </c>
      <c r="H150" s="48"/>
      <c r="I150" s="129">
        <v>0</v>
      </c>
      <c r="J150" s="126">
        <f t="shared" si="118"/>
        <v>1722</v>
      </c>
      <c r="K150" s="131">
        <f t="shared" si="119"/>
        <v>4260</v>
      </c>
      <c r="L150" s="132">
        <f t="shared" si="123"/>
        <v>660.00000000000011</v>
      </c>
      <c r="M150" s="132">
        <f t="shared" si="121"/>
        <v>1824</v>
      </c>
      <c r="N150" s="127">
        <f t="shared" si="122"/>
        <v>4254</v>
      </c>
      <c r="O150" s="150">
        <f>1715.46*2</f>
        <v>3430.92</v>
      </c>
      <c r="P150" s="129">
        <f t="shared" si="115"/>
        <v>6976.92</v>
      </c>
      <c r="Q150" s="129">
        <f t="shared" si="116"/>
        <v>9174</v>
      </c>
      <c r="R150" s="129">
        <f t="shared" si="120"/>
        <v>53023.08</v>
      </c>
    </row>
    <row r="151" spans="1:18" ht="30" customHeight="1" x14ac:dyDescent="0.35">
      <c r="A151" s="40">
        <f t="shared" si="117"/>
        <v>123</v>
      </c>
      <c r="B151" s="145" t="s">
        <v>249</v>
      </c>
      <c r="C151" s="145" t="s">
        <v>49</v>
      </c>
      <c r="D151" s="122" t="s">
        <v>32</v>
      </c>
      <c r="E151" s="157" t="s">
        <v>243</v>
      </c>
      <c r="F151" s="143" t="s">
        <v>56</v>
      </c>
      <c r="G151" s="144">
        <v>60000</v>
      </c>
      <c r="H151" s="48"/>
      <c r="I151" s="129">
        <v>0</v>
      </c>
      <c r="J151" s="126">
        <f t="shared" si="118"/>
        <v>1722</v>
      </c>
      <c r="K151" s="131">
        <f t="shared" si="119"/>
        <v>4260</v>
      </c>
      <c r="L151" s="132">
        <f t="shared" si="123"/>
        <v>660.00000000000011</v>
      </c>
      <c r="M151" s="132">
        <f t="shared" si="121"/>
        <v>1824</v>
      </c>
      <c r="N151" s="127">
        <f t="shared" si="122"/>
        <v>4254</v>
      </c>
      <c r="O151" s="150">
        <v>0</v>
      </c>
      <c r="P151" s="129">
        <f t="shared" si="115"/>
        <v>3546</v>
      </c>
      <c r="Q151" s="129">
        <f t="shared" si="116"/>
        <v>9174</v>
      </c>
      <c r="R151" s="129">
        <f t="shared" si="120"/>
        <v>56454</v>
      </c>
    </row>
    <row r="152" spans="1:18" ht="30" customHeight="1" x14ac:dyDescent="0.35">
      <c r="A152" s="40">
        <f t="shared" si="117"/>
        <v>124</v>
      </c>
      <c r="B152" s="145" t="s">
        <v>250</v>
      </c>
      <c r="C152" s="145" t="s">
        <v>54</v>
      </c>
      <c r="D152" s="122" t="s">
        <v>32</v>
      </c>
      <c r="E152" s="157" t="s">
        <v>243</v>
      </c>
      <c r="F152" s="143" t="s">
        <v>56</v>
      </c>
      <c r="G152" s="144">
        <v>60000</v>
      </c>
      <c r="H152" s="48"/>
      <c r="I152" s="129">
        <v>0</v>
      </c>
      <c r="J152" s="126">
        <f t="shared" si="118"/>
        <v>1722</v>
      </c>
      <c r="K152" s="131">
        <f t="shared" si="119"/>
        <v>4260</v>
      </c>
      <c r="L152" s="132">
        <f t="shared" si="123"/>
        <v>660.00000000000011</v>
      </c>
      <c r="M152" s="132">
        <f t="shared" si="121"/>
        <v>1824</v>
      </c>
      <c r="N152" s="127">
        <f t="shared" si="122"/>
        <v>4254</v>
      </c>
      <c r="O152" s="150">
        <v>0</v>
      </c>
      <c r="P152" s="129">
        <f t="shared" si="115"/>
        <v>3546</v>
      </c>
      <c r="Q152" s="129">
        <f t="shared" si="116"/>
        <v>9174</v>
      </c>
      <c r="R152" s="129">
        <f t="shared" si="120"/>
        <v>56454</v>
      </c>
    </row>
    <row r="153" spans="1:18" ht="35.25" customHeight="1" x14ac:dyDescent="0.35">
      <c r="A153" s="40">
        <f t="shared" si="117"/>
        <v>125</v>
      </c>
      <c r="B153" s="145" t="s">
        <v>251</v>
      </c>
      <c r="C153" s="145" t="s">
        <v>54</v>
      </c>
      <c r="D153" s="122" t="s">
        <v>32</v>
      </c>
      <c r="E153" s="157" t="s">
        <v>243</v>
      </c>
      <c r="F153" s="143" t="s">
        <v>56</v>
      </c>
      <c r="G153" s="144">
        <v>60000</v>
      </c>
      <c r="H153" s="48"/>
      <c r="I153" s="129">
        <v>0</v>
      </c>
      <c r="J153" s="126">
        <f t="shared" si="118"/>
        <v>1722</v>
      </c>
      <c r="K153" s="131">
        <f t="shared" si="119"/>
        <v>4260</v>
      </c>
      <c r="L153" s="132">
        <f t="shared" si="123"/>
        <v>660.00000000000011</v>
      </c>
      <c r="M153" s="132">
        <f t="shared" si="121"/>
        <v>1824</v>
      </c>
      <c r="N153" s="127">
        <f t="shared" si="122"/>
        <v>4254</v>
      </c>
      <c r="O153" s="150">
        <v>0</v>
      </c>
      <c r="P153" s="129">
        <f t="shared" si="115"/>
        <v>3546</v>
      </c>
      <c r="Q153" s="129">
        <f t="shared" si="116"/>
        <v>9174</v>
      </c>
      <c r="R153" s="129">
        <f t="shared" si="120"/>
        <v>56454</v>
      </c>
    </row>
    <row r="154" spans="1:18" ht="39.75" customHeight="1" x14ac:dyDescent="0.35">
      <c r="A154" s="40">
        <f t="shared" si="117"/>
        <v>126</v>
      </c>
      <c r="B154" s="145" t="s">
        <v>252</v>
      </c>
      <c r="C154" s="145" t="s">
        <v>54</v>
      </c>
      <c r="D154" s="122" t="s">
        <v>32</v>
      </c>
      <c r="E154" s="157" t="s">
        <v>243</v>
      </c>
      <c r="F154" s="143" t="s">
        <v>56</v>
      </c>
      <c r="G154" s="144">
        <v>60000</v>
      </c>
      <c r="H154" s="48"/>
      <c r="I154" s="129">
        <v>0</v>
      </c>
      <c r="J154" s="126">
        <f t="shared" si="118"/>
        <v>1722</v>
      </c>
      <c r="K154" s="131">
        <f t="shared" si="119"/>
        <v>4260</v>
      </c>
      <c r="L154" s="132">
        <f t="shared" si="123"/>
        <v>660.00000000000011</v>
      </c>
      <c r="M154" s="132">
        <f t="shared" si="121"/>
        <v>1824</v>
      </c>
      <c r="N154" s="127">
        <f t="shared" si="122"/>
        <v>4254</v>
      </c>
      <c r="O154" s="150">
        <v>1715.46</v>
      </c>
      <c r="P154" s="129">
        <f t="shared" si="115"/>
        <v>5261.46</v>
      </c>
      <c r="Q154" s="129">
        <f t="shared" si="116"/>
        <v>9174</v>
      </c>
      <c r="R154" s="129">
        <f t="shared" si="120"/>
        <v>54738.54</v>
      </c>
    </row>
    <row r="155" spans="1:18" ht="30" customHeight="1" x14ac:dyDescent="0.35">
      <c r="A155" s="40">
        <f t="shared" si="117"/>
        <v>127</v>
      </c>
      <c r="B155" s="145" t="s">
        <v>253</v>
      </c>
      <c r="C155" s="145" t="s">
        <v>49</v>
      </c>
      <c r="D155" s="122" t="s">
        <v>32</v>
      </c>
      <c r="E155" s="157" t="s">
        <v>243</v>
      </c>
      <c r="F155" s="143" t="s">
        <v>56</v>
      </c>
      <c r="G155" s="144">
        <v>60000</v>
      </c>
      <c r="H155" s="48"/>
      <c r="I155" s="129">
        <v>0</v>
      </c>
      <c r="J155" s="126">
        <f t="shared" si="118"/>
        <v>1722</v>
      </c>
      <c r="K155" s="131">
        <f t="shared" si="119"/>
        <v>4260</v>
      </c>
      <c r="L155" s="132">
        <f t="shared" si="123"/>
        <v>660.00000000000011</v>
      </c>
      <c r="M155" s="132">
        <f t="shared" si="121"/>
        <v>1824</v>
      </c>
      <c r="N155" s="127">
        <f t="shared" si="122"/>
        <v>4254</v>
      </c>
      <c r="O155" s="150">
        <v>0</v>
      </c>
      <c r="P155" s="129">
        <f t="shared" si="115"/>
        <v>3546</v>
      </c>
      <c r="Q155" s="129">
        <f t="shared" si="116"/>
        <v>9174</v>
      </c>
      <c r="R155" s="129">
        <f t="shared" si="120"/>
        <v>56454</v>
      </c>
    </row>
    <row r="156" spans="1:18" ht="30" customHeight="1" x14ac:dyDescent="0.35">
      <c r="A156" s="40">
        <f>+A155+1</f>
        <v>128</v>
      </c>
      <c r="B156" s="145" t="s">
        <v>435</v>
      </c>
      <c r="C156" s="145" t="s">
        <v>49</v>
      </c>
      <c r="D156" s="122" t="s">
        <v>32</v>
      </c>
      <c r="E156" s="157" t="s">
        <v>243</v>
      </c>
      <c r="F156" s="143" t="s">
        <v>56</v>
      </c>
      <c r="G156" s="144">
        <v>60000</v>
      </c>
      <c r="H156" s="48"/>
      <c r="I156" s="129">
        <v>3486.68</v>
      </c>
      <c r="J156" s="126">
        <f t="shared" ref="J156" si="124">G156*2.87/100</f>
        <v>1722</v>
      </c>
      <c r="K156" s="131">
        <f t="shared" ref="K156" si="125">G156*7.1/100</f>
        <v>4260</v>
      </c>
      <c r="L156" s="132">
        <f t="shared" ref="L156" si="126">+G156*1.1%</f>
        <v>660.00000000000011</v>
      </c>
      <c r="M156" s="132">
        <f t="shared" ref="M156" si="127">G156*3.04/100</f>
        <v>1824</v>
      </c>
      <c r="N156" s="127">
        <f t="shared" ref="N156" si="128">+G156*7.09%</f>
        <v>4254</v>
      </c>
      <c r="O156" s="150">
        <v>0</v>
      </c>
      <c r="P156" s="129">
        <f t="shared" ref="P156" si="129">I156+J156+M156+O156</f>
        <v>7032.68</v>
      </c>
      <c r="Q156" s="129">
        <f t="shared" ref="Q156" si="130">K156+L156+N156</f>
        <v>9174</v>
      </c>
      <c r="R156" s="129">
        <f t="shared" ref="R156" si="131">G156-P156</f>
        <v>52967.32</v>
      </c>
    </row>
    <row r="157" spans="1:18" ht="30" customHeight="1" x14ac:dyDescent="0.35">
      <c r="A157" s="40">
        <f>+A156+1</f>
        <v>129</v>
      </c>
      <c r="B157" s="145" t="s">
        <v>254</v>
      </c>
      <c r="C157" s="145" t="s">
        <v>49</v>
      </c>
      <c r="D157" s="122" t="s">
        <v>32</v>
      </c>
      <c r="E157" s="157" t="s">
        <v>255</v>
      </c>
      <c r="F157" s="143" t="s">
        <v>69</v>
      </c>
      <c r="G157" s="144">
        <v>43000</v>
      </c>
      <c r="H157" s="48"/>
      <c r="I157" s="129">
        <v>0</v>
      </c>
      <c r="J157" s="126">
        <f t="shared" si="118"/>
        <v>1234.0999999999999</v>
      </c>
      <c r="K157" s="131">
        <f t="shared" si="119"/>
        <v>3053</v>
      </c>
      <c r="L157" s="132">
        <f t="shared" si="123"/>
        <v>473.00000000000006</v>
      </c>
      <c r="M157" s="132">
        <f t="shared" si="121"/>
        <v>1307.2</v>
      </c>
      <c r="N157" s="127">
        <f t="shared" si="122"/>
        <v>3048.7000000000003</v>
      </c>
      <c r="O157" s="150">
        <f>1715.46*2</f>
        <v>3430.92</v>
      </c>
      <c r="P157" s="129">
        <f t="shared" si="115"/>
        <v>5972.22</v>
      </c>
      <c r="Q157" s="129">
        <f t="shared" si="116"/>
        <v>6574.7000000000007</v>
      </c>
      <c r="R157" s="129">
        <f t="shared" si="120"/>
        <v>37027.78</v>
      </c>
    </row>
    <row r="158" spans="1:18" ht="30" customHeight="1" x14ac:dyDescent="0.35">
      <c r="A158" s="40">
        <f t="shared" si="117"/>
        <v>130</v>
      </c>
      <c r="B158" s="145" t="s">
        <v>256</v>
      </c>
      <c r="C158" s="145" t="s">
        <v>54</v>
      </c>
      <c r="D158" s="122" t="s">
        <v>32</v>
      </c>
      <c r="E158" s="157" t="s">
        <v>257</v>
      </c>
      <c r="F158" s="143" t="s">
        <v>69</v>
      </c>
      <c r="G158" s="144">
        <v>90000</v>
      </c>
      <c r="H158" s="48"/>
      <c r="I158" s="129">
        <v>5944.56</v>
      </c>
      <c r="J158" s="126">
        <f t="shared" si="118"/>
        <v>2583</v>
      </c>
      <c r="K158" s="131">
        <f t="shared" si="119"/>
        <v>6390</v>
      </c>
      <c r="L158" s="128">
        <f t="shared" ref="L158" si="132">77410*1.1%</f>
        <v>851.5100000000001</v>
      </c>
      <c r="M158" s="132">
        <f t="shared" si="121"/>
        <v>2736</v>
      </c>
      <c r="N158" s="127">
        <f t="shared" si="122"/>
        <v>6381</v>
      </c>
      <c r="O158" s="150">
        <v>0</v>
      </c>
      <c r="P158" s="129">
        <f t="shared" si="115"/>
        <v>11263.560000000001</v>
      </c>
      <c r="Q158" s="129">
        <f t="shared" si="116"/>
        <v>13622.51</v>
      </c>
      <c r="R158" s="129">
        <f t="shared" si="120"/>
        <v>78736.44</v>
      </c>
    </row>
    <row r="159" spans="1:18" ht="30" customHeight="1" x14ac:dyDescent="0.35">
      <c r="A159" s="40">
        <f t="shared" si="117"/>
        <v>131</v>
      </c>
      <c r="B159" s="145" t="s">
        <v>258</v>
      </c>
      <c r="C159" s="145" t="s">
        <v>54</v>
      </c>
      <c r="D159" s="122" t="s">
        <v>32</v>
      </c>
      <c r="E159" s="157" t="s">
        <v>247</v>
      </c>
      <c r="F159" s="143" t="s">
        <v>69</v>
      </c>
      <c r="G159" s="144">
        <v>43000</v>
      </c>
      <c r="H159" s="48"/>
      <c r="I159" s="129">
        <v>0</v>
      </c>
      <c r="J159" s="126">
        <f t="shared" si="118"/>
        <v>1234.0999999999999</v>
      </c>
      <c r="K159" s="131">
        <f t="shared" si="119"/>
        <v>3053</v>
      </c>
      <c r="L159" s="132">
        <f>+G159*1.1%</f>
        <v>473.00000000000006</v>
      </c>
      <c r="M159" s="132">
        <f t="shared" si="121"/>
        <v>1307.2</v>
      </c>
      <c r="N159" s="127">
        <f t="shared" si="122"/>
        <v>3048.7000000000003</v>
      </c>
      <c r="O159" s="150">
        <v>0</v>
      </c>
      <c r="P159" s="129">
        <f t="shared" si="115"/>
        <v>2541.3000000000002</v>
      </c>
      <c r="Q159" s="129">
        <f t="shared" si="116"/>
        <v>6574.7000000000007</v>
      </c>
      <c r="R159" s="129">
        <f t="shared" si="120"/>
        <v>40458.699999999997</v>
      </c>
    </row>
    <row r="160" spans="1:18" ht="30" customHeight="1" x14ac:dyDescent="0.35">
      <c r="A160" s="40">
        <f t="shared" si="117"/>
        <v>132</v>
      </c>
      <c r="B160" s="145" t="s">
        <v>259</v>
      </c>
      <c r="C160" s="145" t="s">
        <v>54</v>
      </c>
      <c r="D160" s="122" t="s">
        <v>32</v>
      </c>
      <c r="E160" s="157" t="s">
        <v>257</v>
      </c>
      <c r="F160" s="143" t="s">
        <v>69</v>
      </c>
      <c r="G160" s="144">
        <v>90000</v>
      </c>
      <c r="H160" s="48"/>
      <c r="I160" s="129">
        <v>0</v>
      </c>
      <c r="J160" s="126">
        <f t="shared" si="118"/>
        <v>2583</v>
      </c>
      <c r="K160" s="131">
        <f t="shared" si="119"/>
        <v>6390</v>
      </c>
      <c r="L160" s="128">
        <f t="shared" ref="L160" si="133">77410*1.1%</f>
        <v>851.5100000000001</v>
      </c>
      <c r="M160" s="132">
        <f t="shared" si="121"/>
        <v>2736</v>
      </c>
      <c r="N160" s="127">
        <f t="shared" si="122"/>
        <v>6381</v>
      </c>
      <c r="O160" s="150">
        <v>1715.46</v>
      </c>
      <c r="P160" s="129">
        <f t="shared" si="115"/>
        <v>7034.46</v>
      </c>
      <c r="Q160" s="129">
        <f t="shared" si="116"/>
        <v>13622.51</v>
      </c>
      <c r="R160" s="129">
        <f t="shared" si="120"/>
        <v>82965.539999999994</v>
      </c>
    </row>
    <row r="161" spans="1:18" ht="30" customHeight="1" x14ac:dyDescent="0.35">
      <c r="A161" s="40">
        <f t="shared" si="117"/>
        <v>133</v>
      </c>
      <c r="B161" s="145" t="s">
        <v>260</v>
      </c>
      <c r="C161" s="145" t="s">
        <v>54</v>
      </c>
      <c r="D161" s="122" t="s">
        <v>32</v>
      </c>
      <c r="E161" s="157" t="s">
        <v>261</v>
      </c>
      <c r="F161" s="143" t="s">
        <v>69</v>
      </c>
      <c r="G161" s="144">
        <v>40000</v>
      </c>
      <c r="H161" s="48"/>
      <c r="I161" s="129">
        <v>185.33</v>
      </c>
      <c r="J161" s="126">
        <f t="shared" si="118"/>
        <v>1148</v>
      </c>
      <c r="K161" s="131">
        <f t="shared" si="119"/>
        <v>2840</v>
      </c>
      <c r="L161" s="132">
        <f t="shared" ref="L161:L162" si="134">+G161*1.1%</f>
        <v>440.00000000000006</v>
      </c>
      <c r="M161" s="132">
        <f t="shared" si="121"/>
        <v>1216</v>
      </c>
      <c r="N161" s="127">
        <f t="shared" si="122"/>
        <v>2836</v>
      </c>
      <c r="O161" s="150">
        <v>1715.46</v>
      </c>
      <c r="P161" s="129">
        <f t="shared" si="115"/>
        <v>4264.79</v>
      </c>
      <c r="Q161" s="129">
        <f t="shared" si="116"/>
        <v>6116</v>
      </c>
      <c r="R161" s="129">
        <f t="shared" si="120"/>
        <v>35735.21</v>
      </c>
    </row>
    <row r="162" spans="1:18" ht="30" customHeight="1" x14ac:dyDescent="0.35">
      <c r="A162" s="40">
        <f t="shared" si="117"/>
        <v>134</v>
      </c>
      <c r="B162" s="145" t="s">
        <v>262</v>
      </c>
      <c r="C162" s="145" t="s">
        <v>49</v>
      </c>
      <c r="D162" s="122" t="s">
        <v>32</v>
      </c>
      <c r="E162" s="157" t="s">
        <v>245</v>
      </c>
      <c r="F162" s="143" t="s">
        <v>69</v>
      </c>
      <c r="G162" s="144">
        <v>43000</v>
      </c>
      <c r="H162" s="48"/>
      <c r="I162" s="129">
        <v>0</v>
      </c>
      <c r="J162" s="126">
        <f t="shared" si="118"/>
        <v>1234.0999999999999</v>
      </c>
      <c r="K162" s="131">
        <f t="shared" si="119"/>
        <v>3053</v>
      </c>
      <c r="L162" s="132">
        <f t="shared" si="134"/>
        <v>473.00000000000006</v>
      </c>
      <c r="M162" s="132">
        <f t="shared" si="121"/>
        <v>1307.2</v>
      </c>
      <c r="N162" s="127">
        <f t="shared" si="122"/>
        <v>3048.7000000000003</v>
      </c>
      <c r="O162" s="150">
        <v>0</v>
      </c>
      <c r="P162" s="129">
        <f t="shared" si="115"/>
        <v>2541.3000000000002</v>
      </c>
      <c r="Q162" s="129">
        <f t="shared" si="116"/>
        <v>6574.7000000000007</v>
      </c>
      <c r="R162" s="129">
        <f t="shared" si="120"/>
        <v>40458.699999999997</v>
      </c>
    </row>
    <row r="163" spans="1:18" ht="30" customHeight="1" x14ac:dyDescent="0.35">
      <c r="A163" s="40">
        <f t="shared" si="117"/>
        <v>135</v>
      </c>
      <c r="B163" s="145" t="s">
        <v>263</v>
      </c>
      <c r="C163" s="145" t="s">
        <v>54</v>
      </c>
      <c r="D163" s="122" t="s">
        <v>32</v>
      </c>
      <c r="E163" s="157" t="s">
        <v>264</v>
      </c>
      <c r="F163" s="143" t="s">
        <v>69</v>
      </c>
      <c r="G163" s="144">
        <v>100000</v>
      </c>
      <c r="H163" s="48"/>
      <c r="I163" s="129">
        <v>11344.54</v>
      </c>
      <c r="J163" s="126">
        <f t="shared" si="118"/>
        <v>2870</v>
      </c>
      <c r="K163" s="131">
        <f t="shared" si="119"/>
        <v>7100</v>
      </c>
      <c r="L163" s="128">
        <f t="shared" ref="L163" si="135">77410*1.1%</f>
        <v>851.5100000000001</v>
      </c>
      <c r="M163" s="132">
        <f t="shared" si="121"/>
        <v>3040</v>
      </c>
      <c r="N163" s="127">
        <f t="shared" si="122"/>
        <v>7090.0000000000009</v>
      </c>
      <c r="O163" s="150">
        <v>0</v>
      </c>
      <c r="P163" s="129">
        <f t="shared" si="115"/>
        <v>17254.54</v>
      </c>
      <c r="Q163" s="129">
        <f t="shared" si="116"/>
        <v>15041.510000000002</v>
      </c>
      <c r="R163" s="129">
        <f t="shared" si="120"/>
        <v>82745.459999999992</v>
      </c>
    </row>
    <row r="164" spans="1:18" ht="30" customHeight="1" x14ac:dyDescent="0.35">
      <c r="A164" s="40">
        <f t="shared" si="117"/>
        <v>136</v>
      </c>
      <c r="B164" s="145" t="s">
        <v>265</v>
      </c>
      <c r="C164" s="145" t="s">
        <v>54</v>
      </c>
      <c r="D164" s="122" t="s">
        <v>32</v>
      </c>
      <c r="E164" s="157" t="s">
        <v>245</v>
      </c>
      <c r="F164" s="143" t="s">
        <v>69</v>
      </c>
      <c r="G164" s="144">
        <v>43000</v>
      </c>
      <c r="H164" s="48"/>
      <c r="I164" s="129">
        <v>0</v>
      </c>
      <c r="J164" s="126">
        <f t="shared" si="118"/>
        <v>1234.0999999999999</v>
      </c>
      <c r="K164" s="131">
        <f t="shared" si="119"/>
        <v>3053</v>
      </c>
      <c r="L164" s="132">
        <f t="shared" ref="L164:L169" si="136">+G164*1.1%</f>
        <v>473.00000000000006</v>
      </c>
      <c r="M164" s="132">
        <f t="shared" si="121"/>
        <v>1307.2</v>
      </c>
      <c r="N164" s="127">
        <f t="shared" si="122"/>
        <v>3048.7000000000003</v>
      </c>
      <c r="O164" s="150">
        <v>0</v>
      </c>
      <c r="P164" s="129">
        <f t="shared" si="115"/>
        <v>2541.3000000000002</v>
      </c>
      <c r="Q164" s="129">
        <f t="shared" si="116"/>
        <v>6574.7000000000007</v>
      </c>
      <c r="R164" s="129">
        <f t="shared" si="120"/>
        <v>40458.699999999997</v>
      </c>
    </row>
    <row r="165" spans="1:18" ht="30" customHeight="1" x14ac:dyDescent="0.35">
      <c r="A165" s="40">
        <f>+A164+1</f>
        <v>137</v>
      </c>
      <c r="B165" s="145" t="s">
        <v>266</v>
      </c>
      <c r="C165" s="145" t="s">
        <v>54</v>
      </c>
      <c r="D165" s="122" t="s">
        <v>32</v>
      </c>
      <c r="E165" s="157" t="s">
        <v>261</v>
      </c>
      <c r="F165" s="143" t="s">
        <v>69</v>
      </c>
      <c r="G165" s="144">
        <v>40000</v>
      </c>
      <c r="H165" s="48"/>
      <c r="I165" s="129">
        <v>0</v>
      </c>
      <c r="J165" s="126">
        <f t="shared" si="118"/>
        <v>1148</v>
      </c>
      <c r="K165" s="131">
        <f t="shared" si="119"/>
        <v>2840</v>
      </c>
      <c r="L165" s="132">
        <f t="shared" si="136"/>
        <v>440.00000000000006</v>
      </c>
      <c r="M165" s="132">
        <f t="shared" si="121"/>
        <v>1216</v>
      </c>
      <c r="N165" s="127">
        <f t="shared" si="122"/>
        <v>2836</v>
      </c>
      <c r="O165" s="150">
        <v>0</v>
      </c>
      <c r="P165" s="129">
        <f t="shared" si="115"/>
        <v>2364</v>
      </c>
      <c r="Q165" s="129">
        <f t="shared" si="116"/>
        <v>6116</v>
      </c>
      <c r="R165" s="129">
        <f t="shared" si="120"/>
        <v>37636</v>
      </c>
    </row>
    <row r="166" spans="1:18" ht="30" customHeight="1" x14ac:dyDescent="0.35">
      <c r="A166" s="40">
        <f t="shared" si="117"/>
        <v>138</v>
      </c>
      <c r="B166" s="145" t="s">
        <v>267</v>
      </c>
      <c r="C166" s="145" t="s">
        <v>49</v>
      </c>
      <c r="D166" s="122" t="s">
        <v>32</v>
      </c>
      <c r="E166" s="157" t="s">
        <v>441</v>
      </c>
      <c r="F166" s="143" t="s">
        <v>69</v>
      </c>
      <c r="G166" s="144">
        <v>66000</v>
      </c>
      <c r="H166" s="48"/>
      <c r="I166" s="129">
        <v>0</v>
      </c>
      <c r="J166" s="126">
        <f t="shared" si="118"/>
        <v>1894.2</v>
      </c>
      <c r="K166" s="131">
        <f t="shared" si="119"/>
        <v>4686</v>
      </c>
      <c r="L166" s="132">
        <f t="shared" si="136"/>
        <v>726.00000000000011</v>
      </c>
      <c r="M166" s="132">
        <f t="shared" si="121"/>
        <v>2006.4</v>
      </c>
      <c r="N166" s="127">
        <f t="shared" si="122"/>
        <v>4679.4000000000005</v>
      </c>
      <c r="O166" s="150">
        <v>1715.46</v>
      </c>
      <c r="P166" s="129">
        <f t="shared" si="115"/>
        <v>5616.06</v>
      </c>
      <c r="Q166" s="129">
        <f t="shared" si="116"/>
        <v>10091.400000000001</v>
      </c>
      <c r="R166" s="129">
        <f t="shared" si="120"/>
        <v>60383.94</v>
      </c>
    </row>
    <row r="167" spans="1:18" ht="23.25" customHeight="1" x14ac:dyDescent="0.35">
      <c r="A167" s="40">
        <f t="shared" si="117"/>
        <v>139</v>
      </c>
      <c r="B167" s="145" t="s">
        <v>268</v>
      </c>
      <c r="C167" s="145" t="s">
        <v>54</v>
      </c>
      <c r="D167" s="122" t="s">
        <v>32</v>
      </c>
      <c r="E167" s="157" t="s">
        <v>269</v>
      </c>
      <c r="F167" s="143" t="s">
        <v>69</v>
      </c>
      <c r="G167" s="144">
        <v>40000</v>
      </c>
      <c r="H167" s="48"/>
      <c r="I167" s="129">
        <v>0</v>
      </c>
      <c r="J167" s="126">
        <f t="shared" si="118"/>
        <v>1148</v>
      </c>
      <c r="K167" s="131">
        <f t="shared" si="119"/>
        <v>2840</v>
      </c>
      <c r="L167" s="132">
        <f t="shared" si="136"/>
        <v>440.00000000000006</v>
      </c>
      <c r="M167" s="132">
        <f t="shared" si="121"/>
        <v>1216</v>
      </c>
      <c r="N167" s="127">
        <f t="shared" si="122"/>
        <v>2836</v>
      </c>
      <c r="O167" s="150">
        <v>0</v>
      </c>
      <c r="P167" s="129">
        <f t="shared" si="115"/>
        <v>2364</v>
      </c>
      <c r="Q167" s="129">
        <f t="shared" si="116"/>
        <v>6116</v>
      </c>
      <c r="R167" s="129">
        <f t="shared" si="120"/>
        <v>37636</v>
      </c>
    </row>
    <row r="168" spans="1:18" ht="30" customHeight="1" x14ac:dyDescent="0.35">
      <c r="A168" s="40">
        <f t="shared" si="117"/>
        <v>140</v>
      </c>
      <c r="B168" s="145" t="s">
        <v>270</v>
      </c>
      <c r="C168" s="145" t="s">
        <v>54</v>
      </c>
      <c r="D168" s="122" t="s">
        <v>32</v>
      </c>
      <c r="E168" s="157" t="s">
        <v>271</v>
      </c>
      <c r="F168" s="143" t="s">
        <v>69</v>
      </c>
      <c r="G168" s="144">
        <v>43000</v>
      </c>
      <c r="H168" s="48"/>
      <c r="I168" s="129">
        <v>0</v>
      </c>
      <c r="J168" s="126">
        <f t="shared" si="118"/>
        <v>1234.0999999999999</v>
      </c>
      <c r="K168" s="131">
        <f t="shared" si="119"/>
        <v>3053</v>
      </c>
      <c r="L168" s="132">
        <f t="shared" si="136"/>
        <v>473.00000000000006</v>
      </c>
      <c r="M168" s="132">
        <f t="shared" si="121"/>
        <v>1307.2</v>
      </c>
      <c r="N168" s="127">
        <f t="shared" si="122"/>
        <v>3048.7000000000003</v>
      </c>
      <c r="O168" s="150">
        <v>1715.46</v>
      </c>
      <c r="P168" s="129">
        <f t="shared" si="115"/>
        <v>4256.76</v>
      </c>
      <c r="Q168" s="129">
        <f t="shared" si="116"/>
        <v>6574.7000000000007</v>
      </c>
      <c r="R168" s="129">
        <f t="shared" si="120"/>
        <v>38743.24</v>
      </c>
    </row>
    <row r="169" spans="1:18" ht="24" x14ac:dyDescent="0.35">
      <c r="A169" s="40">
        <f t="shared" si="117"/>
        <v>141</v>
      </c>
      <c r="B169" s="122" t="s">
        <v>272</v>
      </c>
      <c r="C169" s="122" t="s">
        <v>54</v>
      </c>
      <c r="D169" s="122" t="s">
        <v>32</v>
      </c>
      <c r="E169" s="122" t="s">
        <v>88</v>
      </c>
      <c r="F169" s="143" t="s">
        <v>69</v>
      </c>
      <c r="G169" s="144">
        <v>43000</v>
      </c>
      <c r="H169" s="48"/>
      <c r="I169" s="130">
        <v>0</v>
      </c>
      <c r="J169" s="126">
        <f t="shared" si="118"/>
        <v>1234.0999999999999</v>
      </c>
      <c r="K169" s="131">
        <f t="shared" si="119"/>
        <v>3053</v>
      </c>
      <c r="L169" s="132">
        <f t="shared" si="136"/>
        <v>473.00000000000006</v>
      </c>
      <c r="M169" s="132">
        <f t="shared" si="121"/>
        <v>1307.2</v>
      </c>
      <c r="N169" s="127">
        <f t="shared" si="122"/>
        <v>3048.7000000000003</v>
      </c>
      <c r="O169" s="150">
        <f>1715.46*2</f>
        <v>3430.92</v>
      </c>
      <c r="P169" s="129">
        <f t="shared" si="115"/>
        <v>5972.22</v>
      </c>
      <c r="Q169" s="129">
        <f t="shared" si="116"/>
        <v>6574.7000000000007</v>
      </c>
      <c r="R169" s="129">
        <f t="shared" si="120"/>
        <v>37027.78</v>
      </c>
    </row>
    <row r="170" spans="1:18" ht="24" x14ac:dyDescent="0.35">
      <c r="A170" s="40">
        <f t="shared" si="117"/>
        <v>142</v>
      </c>
      <c r="B170" s="122" t="s">
        <v>273</v>
      </c>
      <c r="C170" s="122" t="s">
        <v>54</v>
      </c>
      <c r="D170" s="122" t="s">
        <v>32</v>
      </c>
      <c r="E170" s="122" t="s">
        <v>274</v>
      </c>
      <c r="F170" s="143" t="s">
        <v>56</v>
      </c>
      <c r="G170" s="144">
        <v>100000</v>
      </c>
      <c r="H170" s="48"/>
      <c r="I170" s="130">
        <v>12105.35</v>
      </c>
      <c r="J170" s="126">
        <f t="shared" si="118"/>
        <v>2870</v>
      </c>
      <c r="K170" s="131">
        <f t="shared" si="119"/>
        <v>7100</v>
      </c>
      <c r="L170" s="128">
        <f t="shared" ref="L170:L171" si="137">77410*1.1%</f>
        <v>851.5100000000001</v>
      </c>
      <c r="M170" s="132">
        <f t="shared" si="121"/>
        <v>3040</v>
      </c>
      <c r="N170" s="127">
        <f t="shared" si="122"/>
        <v>7090.0000000000009</v>
      </c>
      <c r="O170" s="150">
        <v>0</v>
      </c>
      <c r="P170" s="129">
        <f t="shared" si="115"/>
        <v>18015.349999999999</v>
      </c>
      <c r="Q170" s="129">
        <f t="shared" si="116"/>
        <v>15041.510000000002</v>
      </c>
      <c r="R170" s="129">
        <f t="shared" si="120"/>
        <v>81984.649999999994</v>
      </c>
    </row>
    <row r="171" spans="1:18" ht="24" x14ac:dyDescent="0.35">
      <c r="A171" s="40">
        <f t="shared" si="117"/>
        <v>143</v>
      </c>
      <c r="B171" s="122" t="s">
        <v>275</v>
      </c>
      <c r="C171" s="122" t="s">
        <v>54</v>
      </c>
      <c r="D171" s="122" t="s">
        <v>32</v>
      </c>
      <c r="E171" s="122" t="s">
        <v>276</v>
      </c>
      <c r="F171" s="143" t="s">
        <v>69</v>
      </c>
      <c r="G171" s="144">
        <v>90000</v>
      </c>
      <c r="H171" s="48"/>
      <c r="I171" s="130">
        <v>0</v>
      </c>
      <c r="J171" s="126">
        <f t="shared" si="118"/>
        <v>2583</v>
      </c>
      <c r="K171" s="131">
        <f t="shared" si="119"/>
        <v>6390</v>
      </c>
      <c r="L171" s="128">
        <f t="shared" si="137"/>
        <v>851.5100000000001</v>
      </c>
      <c r="M171" s="132">
        <f t="shared" si="121"/>
        <v>2736</v>
      </c>
      <c r="N171" s="127">
        <f t="shared" si="122"/>
        <v>6381</v>
      </c>
      <c r="O171" s="150">
        <v>0</v>
      </c>
      <c r="P171" s="129">
        <f t="shared" si="115"/>
        <v>5319</v>
      </c>
      <c r="Q171" s="129">
        <f t="shared" si="116"/>
        <v>13622.51</v>
      </c>
      <c r="R171" s="129">
        <f t="shared" si="120"/>
        <v>84681</v>
      </c>
    </row>
    <row r="172" spans="1:18" ht="24.75" customHeight="1" x14ac:dyDescent="0.35">
      <c r="A172" s="40">
        <f t="shared" si="117"/>
        <v>144</v>
      </c>
      <c r="B172" s="145" t="s">
        <v>277</v>
      </c>
      <c r="C172" s="145" t="s">
        <v>54</v>
      </c>
      <c r="D172" s="122" t="s">
        <v>32</v>
      </c>
      <c r="E172" s="145" t="s">
        <v>88</v>
      </c>
      <c r="F172" s="143" t="s">
        <v>69</v>
      </c>
      <c r="G172" s="144">
        <v>43000</v>
      </c>
      <c r="H172" s="48"/>
      <c r="I172" s="129">
        <v>608.74</v>
      </c>
      <c r="J172" s="126">
        <f t="shared" si="118"/>
        <v>1234.0999999999999</v>
      </c>
      <c r="K172" s="131">
        <f t="shared" si="119"/>
        <v>3053</v>
      </c>
      <c r="L172" s="132">
        <f t="shared" ref="L172:L199" si="138">+G172*1.1%</f>
        <v>473.00000000000006</v>
      </c>
      <c r="M172" s="132">
        <f t="shared" si="121"/>
        <v>1307.2</v>
      </c>
      <c r="N172" s="127">
        <f t="shared" si="122"/>
        <v>3048.7000000000003</v>
      </c>
      <c r="O172" s="150">
        <v>1715.46</v>
      </c>
      <c r="P172" s="129">
        <f t="shared" si="115"/>
        <v>4865.5</v>
      </c>
      <c r="Q172" s="129">
        <f t="shared" si="116"/>
        <v>6574.7000000000007</v>
      </c>
      <c r="R172" s="129">
        <f t="shared" si="120"/>
        <v>38134.5</v>
      </c>
    </row>
    <row r="173" spans="1:18" ht="39.75" customHeight="1" x14ac:dyDescent="0.35">
      <c r="A173" s="40">
        <f t="shared" si="117"/>
        <v>145</v>
      </c>
      <c r="B173" s="145" t="s">
        <v>278</v>
      </c>
      <c r="C173" s="145" t="s">
        <v>54</v>
      </c>
      <c r="D173" s="122" t="s">
        <v>32</v>
      </c>
      <c r="E173" s="157" t="s">
        <v>241</v>
      </c>
      <c r="F173" s="143" t="s">
        <v>52</v>
      </c>
      <c r="G173" s="144">
        <v>40000</v>
      </c>
      <c r="H173" s="48"/>
      <c r="I173" s="129">
        <v>0</v>
      </c>
      <c r="J173" s="126">
        <f t="shared" si="118"/>
        <v>1148</v>
      </c>
      <c r="K173" s="131">
        <f t="shared" si="119"/>
        <v>2840</v>
      </c>
      <c r="L173" s="132">
        <f t="shared" si="138"/>
        <v>440.00000000000006</v>
      </c>
      <c r="M173" s="132">
        <f t="shared" si="121"/>
        <v>1216</v>
      </c>
      <c r="N173" s="127">
        <f t="shared" si="122"/>
        <v>2836</v>
      </c>
      <c r="O173" s="150">
        <v>0</v>
      </c>
      <c r="P173" s="129">
        <f t="shared" si="115"/>
        <v>2364</v>
      </c>
      <c r="Q173" s="129">
        <f t="shared" si="116"/>
        <v>6116</v>
      </c>
      <c r="R173" s="129">
        <f t="shared" si="120"/>
        <v>37636</v>
      </c>
    </row>
    <row r="174" spans="1:18" ht="39.75" customHeight="1" x14ac:dyDescent="0.35">
      <c r="A174" s="40">
        <f t="shared" si="117"/>
        <v>146</v>
      </c>
      <c r="B174" s="145" t="s">
        <v>279</v>
      </c>
      <c r="C174" s="145" t="s">
        <v>54</v>
      </c>
      <c r="D174" s="122" t="s">
        <v>32</v>
      </c>
      <c r="E174" s="157" t="s">
        <v>241</v>
      </c>
      <c r="F174" s="143" t="s">
        <v>52</v>
      </c>
      <c r="G174" s="144">
        <v>40000</v>
      </c>
      <c r="H174" s="48"/>
      <c r="I174" s="129">
        <v>0</v>
      </c>
      <c r="J174" s="126">
        <f t="shared" si="118"/>
        <v>1148</v>
      </c>
      <c r="K174" s="131">
        <f t="shared" si="119"/>
        <v>2840</v>
      </c>
      <c r="L174" s="132">
        <f t="shared" si="138"/>
        <v>440.00000000000006</v>
      </c>
      <c r="M174" s="132">
        <f t="shared" si="121"/>
        <v>1216</v>
      </c>
      <c r="N174" s="127">
        <f t="shared" si="122"/>
        <v>2836</v>
      </c>
      <c r="O174" s="150">
        <v>0</v>
      </c>
      <c r="P174" s="129">
        <f t="shared" si="115"/>
        <v>2364</v>
      </c>
      <c r="Q174" s="129">
        <f t="shared" si="116"/>
        <v>6116</v>
      </c>
      <c r="R174" s="129">
        <f t="shared" si="120"/>
        <v>37636</v>
      </c>
    </row>
    <row r="175" spans="1:18" ht="39.75" customHeight="1" x14ac:dyDescent="0.35">
      <c r="A175" s="40">
        <f t="shared" si="117"/>
        <v>147</v>
      </c>
      <c r="B175" s="145" t="s">
        <v>280</v>
      </c>
      <c r="C175" s="145" t="s">
        <v>49</v>
      </c>
      <c r="D175" s="122" t="s">
        <v>32</v>
      </c>
      <c r="E175" s="157" t="s">
        <v>241</v>
      </c>
      <c r="F175" s="143" t="s">
        <v>52</v>
      </c>
      <c r="G175" s="144">
        <v>40000</v>
      </c>
      <c r="H175" s="48"/>
      <c r="I175" s="129">
        <v>0</v>
      </c>
      <c r="J175" s="126">
        <f t="shared" si="118"/>
        <v>1148</v>
      </c>
      <c r="K175" s="131">
        <f t="shared" si="119"/>
        <v>2840</v>
      </c>
      <c r="L175" s="132">
        <f t="shared" si="138"/>
        <v>440.00000000000006</v>
      </c>
      <c r="M175" s="132">
        <f t="shared" si="121"/>
        <v>1216</v>
      </c>
      <c r="N175" s="127">
        <f t="shared" si="122"/>
        <v>2836</v>
      </c>
      <c r="O175" s="150">
        <v>0</v>
      </c>
      <c r="P175" s="129">
        <f t="shared" si="115"/>
        <v>2364</v>
      </c>
      <c r="Q175" s="129">
        <f t="shared" si="116"/>
        <v>6116</v>
      </c>
      <c r="R175" s="129">
        <f t="shared" si="120"/>
        <v>37636</v>
      </c>
    </row>
    <row r="176" spans="1:18" ht="39.75" customHeight="1" x14ac:dyDescent="0.35">
      <c r="A176" s="40">
        <f t="shared" si="117"/>
        <v>148</v>
      </c>
      <c r="B176" s="145" t="s">
        <v>281</v>
      </c>
      <c r="C176" s="145" t="s">
        <v>54</v>
      </c>
      <c r="D176" s="122" t="s">
        <v>32</v>
      </c>
      <c r="E176" s="157" t="s">
        <v>241</v>
      </c>
      <c r="F176" s="143" t="s">
        <v>52</v>
      </c>
      <c r="G176" s="144">
        <v>40000</v>
      </c>
      <c r="H176" s="48"/>
      <c r="I176" s="129">
        <v>0</v>
      </c>
      <c r="J176" s="126">
        <f t="shared" si="118"/>
        <v>1148</v>
      </c>
      <c r="K176" s="131">
        <f t="shared" si="119"/>
        <v>2840</v>
      </c>
      <c r="L176" s="132">
        <f t="shared" si="138"/>
        <v>440.00000000000006</v>
      </c>
      <c r="M176" s="132">
        <f t="shared" si="121"/>
        <v>1216</v>
      </c>
      <c r="N176" s="127">
        <f t="shared" si="122"/>
        <v>2836</v>
      </c>
      <c r="O176" s="150">
        <v>0</v>
      </c>
      <c r="P176" s="129">
        <f t="shared" si="115"/>
        <v>2364</v>
      </c>
      <c r="Q176" s="129">
        <f t="shared" si="116"/>
        <v>6116</v>
      </c>
      <c r="R176" s="129">
        <f t="shared" si="120"/>
        <v>37636</v>
      </c>
    </row>
    <row r="177" spans="1:18" ht="39.75" customHeight="1" x14ac:dyDescent="0.35">
      <c r="A177" s="40">
        <f t="shared" si="117"/>
        <v>149</v>
      </c>
      <c r="B177" s="145" t="s">
        <v>282</v>
      </c>
      <c r="C177" s="145" t="s">
        <v>49</v>
      </c>
      <c r="D177" s="122" t="s">
        <v>32</v>
      </c>
      <c r="E177" s="157" t="s">
        <v>241</v>
      </c>
      <c r="F177" s="143" t="s">
        <v>52</v>
      </c>
      <c r="G177" s="144">
        <v>40000</v>
      </c>
      <c r="H177" s="48"/>
      <c r="I177" s="129">
        <v>0</v>
      </c>
      <c r="J177" s="126">
        <f t="shared" si="118"/>
        <v>1148</v>
      </c>
      <c r="K177" s="131">
        <f t="shared" si="119"/>
        <v>2840</v>
      </c>
      <c r="L177" s="132">
        <f t="shared" si="138"/>
        <v>440.00000000000006</v>
      </c>
      <c r="M177" s="132">
        <f t="shared" si="121"/>
        <v>1216</v>
      </c>
      <c r="N177" s="127">
        <f t="shared" si="122"/>
        <v>2836</v>
      </c>
      <c r="O177" s="150">
        <v>0</v>
      </c>
      <c r="P177" s="129">
        <f t="shared" si="115"/>
        <v>2364</v>
      </c>
      <c r="Q177" s="129">
        <f t="shared" si="116"/>
        <v>6116</v>
      </c>
      <c r="R177" s="129">
        <f t="shared" si="120"/>
        <v>37636</v>
      </c>
    </row>
    <row r="178" spans="1:18" ht="39.75" customHeight="1" x14ac:dyDescent="0.35">
      <c r="A178" s="40">
        <f t="shared" si="117"/>
        <v>150</v>
      </c>
      <c r="B178" s="145" t="s">
        <v>283</v>
      </c>
      <c r="C178" s="145" t="s">
        <v>49</v>
      </c>
      <c r="D178" s="122" t="s">
        <v>32</v>
      </c>
      <c r="E178" s="157" t="s">
        <v>241</v>
      </c>
      <c r="F178" s="143" t="s">
        <v>52</v>
      </c>
      <c r="G178" s="144">
        <v>40000</v>
      </c>
      <c r="H178" s="48"/>
      <c r="I178" s="129">
        <v>0</v>
      </c>
      <c r="J178" s="126">
        <f t="shared" si="118"/>
        <v>1148</v>
      </c>
      <c r="K178" s="131">
        <f t="shared" si="119"/>
        <v>2840</v>
      </c>
      <c r="L178" s="132">
        <f t="shared" si="138"/>
        <v>440.00000000000006</v>
      </c>
      <c r="M178" s="132">
        <f t="shared" si="121"/>
        <v>1216</v>
      </c>
      <c r="N178" s="127">
        <f t="shared" si="122"/>
        <v>2836</v>
      </c>
      <c r="O178" s="150">
        <v>0</v>
      </c>
      <c r="P178" s="129">
        <f t="shared" si="115"/>
        <v>2364</v>
      </c>
      <c r="Q178" s="129">
        <f t="shared" si="116"/>
        <v>6116</v>
      </c>
      <c r="R178" s="129">
        <f t="shared" si="120"/>
        <v>37636</v>
      </c>
    </row>
    <row r="179" spans="1:18" ht="39.75" customHeight="1" x14ac:dyDescent="0.35">
      <c r="A179" s="40">
        <f t="shared" si="117"/>
        <v>151</v>
      </c>
      <c r="B179" s="145" t="s">
        <v>284</v>
      </c>
      <c r="C179" s="145" t="s">
        <v>54</v>
      </c>
      <c r="D179" s="122" t="s">
        <v>32</v>
      </c>
      <c r="E179" s="157" t="s">
        <v>241</v>
      </c>
      <c r="F179" s="143" t="s">
        <v>52</v>
      </c>
      <c r="G179" s="144">
        <v>40000</v>
      </c>
      <c r="H179" s="48"/>
      <c r="I179" s="129">
        <v>0</v>
      </c>
      <c r="J179" s="126">
        <f t="shared" si="118"/>
        <v>1148</v>
      </c>
      <c r="K179" s="131">
        <f t="shared" si="119"/>
        <v>2840</v>
      </c>
      <c r="L179" s="132">
        <f t="shared" si="138"/>
        <v>440.00000000000006</v>
      </c>
      <c r="M179" s="132">
        <f t="shared" si="121"/>
        <v>1216</v>
      </c>
      <c r="N179" s="127">
        <f t="shared" si="122"/>
        <v>2836</v>
      </c>
      <c r="O179" s="150">
        <v>1715.46</v>
      </c>
      <c r="P179" s="129">
        <f t="shared" si="115"/>
        <v>4079.46</v>
      </c>
      <c r="Q179" s="129">
        <f t="shared" si="116"/>
        <v>6116</v>
      </c>
      <c r="R179" s="129">
        <f t="shared" si="120"/>
        <v>35920.54</v>
      </c>
    </row>
    <row r="180" spans="1:18" ht="39.75" customHeight="1" x14ac:dyDescent="0.35">
      <c r="A180" s="40">
        <f t="shared" si="117"/>
        <v>152</v>
      </c>
      <c r="B180" s="145" t="s">
        <v>285</v>
      </c>
      <c r="C180" s="145" t="s">
        <v>49</v>
      </c>
      <c r="D180" s="122" t="s">
        <v>32</v>
      </c>
      <c r="E180" s="157" t="s">
        <v>241</v>
      </c>
      <c r="F180" s="143" t="s">
        <v>52</v>
      </c>
      <c r="G180" s="144">
        <v>40000</v>
      </c>
      <c r="H180" s="48"/>
      <c r="I180" s="129">
        <v>442.65</v>
      </c>
      <c r="J180" s="126">
        <f t="shared" si="118"/>
        <v>1148</v>
      </c>
      <c r="K180" s="131">
        <f t="shared" si="119"/>
        <v>2840</v>
      </c>
      <c r="L180" s="132">
        <f t="shared" si="138"/>
        <v>440.00000000000006</v>
      </c>
      <c r="M180" s="132">
        <f t="shared" si="121"/>
        <v>1216</v>
      </c>
      <c r="N180" s="127">
        <f t="shared" si="122"/>
        <v>2836</v>
      </c>
      <c r="O180" s="150">
        <v>0</v>
      </c>
      <c r="P180" s="129">
        <f t="shared" si="115"/>
        <v>2806.65</v>
      </c>
      <c r="Q180" s="129">
        <f t="shared" si="116"/>
        <v>6116</v>
      </c>
      <c r="R180" s="129">
        <f t="shared" si="120"/>
        <v>37193.35</v>
      </c>
    </row>
    <row r="181" spans="1:18" ht="39.75" customHeight="1" x14ac:dyDescent="0.35">
      <c r="A181" s="40">
        <f t="shared" si="117"/>
        <v>153</v>
      </c>
      <c r="B181" s="145" t="s">
        <v>286</v>
      </c>
      <c r="C181" s="145" t="s">
        <v>49</v>
      </c>
      <c r="D181" s="122" t="s">
        <v>32</v>
      </c>
      <c r="E181" s="157" t="s">
        <v>241</v>
      </c>
      <c r="F181" s="143" t="s">
        <v>52</v>
      </c>
      <c r="G181" s="144">
        <v>40000</v>
      </c>
      <c r="H181" s="48"/>
      <c r="I181" s="129">
        <v>0</v>
      </c>
      <c r="J181" s="126">
        <f t="shared" si="118"/>
        <v>1148</v>
      </c>
      <c r="K181" s="131">
        <f t="shared" si="119"/>
        <v>2840</v>
      </c>
      <c r="L181" s="132">
        <f t="shared" si="138"/>
        <v>440.00000000000006</v>
      </c>
      <c r="M181" s="132">
        <f t="shared" si="121"/>
        <v>1216</v>
      </c>
      <c r="N181" s="127">
        <f t="shared" si="122"/>
        <v>2836</v>
      </c>
      <c r="O181" s="150">
        <v>0</v>
      </c>
      <c r="P181" s="129">
        <f t="shared" si="115"/>
        <v>2364</v>
      </c>
      <c r="Q181" s="129">
        <f t="shared" si="116"/>
        <v>6116</v>
      </c>
      <c r="R181" s="129">
        <f t="shared" si="120"/>
        <v>37636</v>
      </c>
    </row>
    <row r="182" spans="1:18" ht="39.75" customHeight="1" x14ac:dyDescent="0.35">
      <c r="A182" s="40">
        <f t="shared" si="117"/>
        <v>154</v>
      </c>
      <c r="B182" s="145" t="s">
        <v>287</v>
      </c>
      <c r="C182" s="145" t="s">
        <v>54</v>
      </c>
      <c r="D182" s="122" t="s">
        <v>32</v>
      </c>
      <c r="E182" s="157" t="s">
        <v>288</v>
      </c>
      <c r="F182" s="143" t="s">
        <v>56</v>
      </c>
      <c r="G182" s="144">
        <v>60000</v>
      </c>
      <c r="H182" s="48"/>
      <c r="I182" s="129">
        <v>0</v>
      </c>
      <c r="J182" s="126">
        <f t="shared" si="118"/>
        <v>1722</v>
      </c>
      <c r="K182" s="131">
        <f t="shared" si="119"/>
        <v>4260</v>
      </c>
      <c r="L182" s="132">
        <f t="shared" si="138"/>
        <v>660.00000000000011</v>
      </c>
      <c r="M182" s="132">
        <f t="shared" si="121"/>
        <v>1824</v>
      </c>
      <c r="N182" s="127">
        <f t="shared" si="122"/>
        <v>4254</v>
      </c>
      <c r="O182" s="150">
        <v>0</v>
      </c>
      <c r="P182" s="129">
        <f t="shared" si="115"/>
        <v>3546</v>
      </c>
      <c r="Q182" s="129">
        <f t="shared" si="116"/>
        <v>9174</v>
      </c>
      <c r="R182" s="129">
        <f t="shared" si="120"/>
        <v>56454</v>
      </c>
    </row>
    <row r="183" spans="1:18" ht="39.75" customHeight="1" x14ac:dyDescent="0.35">
      <c r="A183" s="40">
        <f t="shared" si="117"/>
        <v>155</v>
      </c>
      <c r="B183" s="145" t="s">
        <v>289</v>
      </c>
      <c r="C183" s="145" t="s">
        <v>54</v>
      </c>
      <c r="D183" s="122" t="s">
        <v>32</v>
      </c>
      <c r="E183" s="157" t="s">
        <v>288</v>
      </c>
      <c r="F183" s="143" t="s">
        <v>56</v>
      </c>
      <c r="G183" s="144">
        <v>60000</v>
      </c>
      <c r="H183" s="48"/>
      <c r="I183" s="129">
        <v>0</v>
      </c>
      <c r="J183" s="126">
        <f t="shared" si="118"/>
        <v>1722</v>
      </c>
      <c r="K183" s="131">
        <f t="shared" si="119"/>
        <v>4260</v>
      </c>
      <c r="L183" s="132">
        <f t="shared" si="138"/>
        <v>660.00000000000011</v>
      </c>
      <c r="M183" s="132">
        <f t="shared" si="121"/>
        <v>1824</v>
      </c>
      <c r="N183" s="127">
        <f t="shared" si="122"/>
        <v>4254</v>
      </c>
      <c r="O183" s="150">
        <v>0</v>
      </c>
      <c r="P183" s="129">
        <f t="shared" si="115"/>
        <v>3546</v>
      </c>
      <c r="Q183" s="129">
        <f t="shared" si="116"/>
        <v>9174</v>
      </c>
      <c r="R183" s="129">
        <f t="shared" si="120"/>
        <v>56454</v>
      </c>
    </row>
    <row r="184" spans="1:18" ht="39.75" customHeight="1" x14ac:dyDescent="0.35">
      <c r="A184" s="40">
        <f t="shared" si="117"/>
        <v>156</v>
      </c>
      <c r="B184" s="145" t="s">
        <v>290</v>
      </c>
      <c r="C184" s="145" t="s">
        <v>54</v>
      </c>
      <c r="D184" s="122" t="s">
        <v>32</v>
      </c>
      <c r="E184" s="157" t="s">
        <v>243</v>
      </c>
      <c r="F184" s="143" t="s">
        <v>56</v>
      </c>
      <c r="G184" s="144">
        <v>60000</v>
      </c>
      <c r="H184" s="48"/>
      <c r="I184" s="129">
        <v>0</v>
      </c>
      <c r="J184" s="126">
        <f t="shared" si="118"/>
        <v>1722</v>
      </c>
      <c r="K184" s="131">
        <f t="shared" si="119"/>
        <v>4260</v>
      </c>
      <c r="L184" s="132">
        <f t="shared" si="138"/>
        <v>660.00000000000011</v>
      </c>
      <c r="M184" s="132">
        <f t="shared" si="121"/>
        <v>1824</v>
      </c>
      <c r="N184" s="127">
        <f t="shared" si="122"/>
        <v>4254</v>
      </c>
      <c r="O184" s="150">
        <v>0</v>
      </c>
      <c r="P184" s="129">
        <f t="shared" si="115"/>
        <v>3546</v>
      </c>
      <c r="Q184" s="129">
        <f t="shared" si="116"/>
        <v>9174</v>
      </c>
      <c r="R184" s="129">
        <f t="shared" si="120"/>
        <v>56454</v>
      </c>
    </row>
    <row r="185" spans="1:18" ht="39.75" customHeight="1" x14ac:dyDescent="0.35">
      <c r="A185" s="40">
        <f t="shared" si="117"/>
        <v>157</v>
      </c>
      <c r="B185" s="145" t="s">
        <v>291</v>
      </c>
      <c r="C185" s="145" t="s">
        <v>54</v>
      </c>
      <c r="D185" s="122" t="s">
        <v>32</v>
      </c>
      <c r="E185" s="157" t="s">
        <v>243</v>
      </c>
      <c r="F185" s="143" t="s">
        <v>56</v>
      </c>
      <c r="G185" s="144">
        <v>60000</v>
      </c>
      <c r="H185" s="48"/>
      <c r="I185" s="129">
        <v>0</v>
      </c>
      <c r="J185" s="126">
        <f t="shared" si="118"/>
        <v>1722</v>
      </c>
      <c r="K185" s="131">
        <f t="shared" si="119"/>
        <v>4260</v>
      </c>
      <c r="L185" s="132">
        <f t="shared" si="138"/>
        <v>660.00000000000011</v>
      </c>
      <c r="M185" s="132">
        <f t="shared" si="121"/>
        <v>1824</v>
      </c>
      <c r="N185" s="127">
        <f t="shared" si="122"/>
        <v>4254</v>
      </c>
      <c r="O185" s="150">
        <v>0</v>
      </c>
      <c r="P185" s="129">
        <f t="shared" si="115"/>
        <v>3546</v>
      </c>
      <c r="Q185" s="129">
        <f t="shared" si="116"/>
        <v>9174</v>
      </c>
      <c r="R185" s="129">
        <f t="shared" si="120"/>
        <v>56454</v>
      </c>
    </row>
    <row r="186" spans="1:18" ht="39.75" customHeight="1" x14ac:dyDescent="0.35">
      <c r="A186" s="40">
        <f t="shared" si="117"/>
        <v>158</v>
      </c>
      <c r="B186" s="145" t="s">
        <v>292</v>
      </c>
      <c r="C186" s="145" t="s">
        <v>54</v>
      </c>
      <c r="D186" s="122" t="s">
        <v>32</v>
      </c>
      <c r="E186" s="157" t="s">
        <v>243</v>
      </c>
      <c r="F186" s="143" t="s">
        <v>56</v>
      </c>
      <c r="G186" s="144">
        <v>60000</v>
      </c>
      <c r="H186" s="48"/>
      <c r="I186" s="129">
        <v>0</v>
      </c>
      <c r="J186" s="126">
        <f t="shared" si="118"/>
        <v>1722</v>
      </c>
      <c r="K186" s="131">
        <f t="shared" si="119"/>
        <v>4260</v>
      </c>
      <c r="L186" s="132">
        <f t="shared" si="138"/>
        <v>660.00000000000011</v>
      </c>
      <c r="M186" s="132">
        <f t="shared" si="121"/>
        <v>1824</v>
      </c>
      <c r="N186" s="127">
        <f t="shared" si="122"/>
        <v>4254</v>
      </c>
      <c r="O186" s="150">
        <v>0</v>
      </c>
      <c r="P186" s="129">
        <f t="shared" si="115"/>
        <v>3546</v>
      </c>
      <c r="Q186" s="129">
        <f t="shared" si="116"/>
        <v>9174</v>
      </c>
      <c r="R186" s="129">
        <f t="shared" si="120"/>
        <v>56454</v>
      </c>
    </row>
    <row r="187" spans="1:18" ht="39.75" customHeight="1" x14ac:dyDescent="0.35">
      <c r="A187" s="40">
        <f t="shared" si="117"/>
        <v>159</v>
      </c>
      <c r="B187" s="145" t="s">
        <v>293</v>
      </c>
      <c r="C187" s="145" t="s">
        <v>54</v>
      </c>
      <c r="D187" s="122" t="s">
        <v>32</v>
      </c>
      <c r="E187" s="157" t="s">
        <v>261</v>
      </c>
      <c r="F187" s="143" t="s">
        <v>52</v>
      </c>
      <c r="G187" s="144">
        <v>40000</v>
      </c>
      <c r="H187" s="48"/>
      <c r="I187" s="129">
        <v>0</v>
      </c>
      <c r="J187" s="126">
        <f t="shared" si="118"/>
        <v>1148</v>
      </c>
      <c r="K187" s="131">
        <f t="shared" si="119"/>
        <v>2840</v>
      </c>
      <c r="L187" s="132">
        <f t="shared" si="138"/>
        <v>440.00000000000006</v>
      </c>
      <c r="M187" s="132">
        <f t="shared" si="121"/>
        <v>1216</v>
      </c>
      <c r="N187" s="127">
        <f t="shared" si="122"/>
        <v>2836</v>
      </c>
      <c r="O187" s="150">
        <v>0</v>
      </c>
      <c r="P187" s="129">
        <f t="shared" si="115"/>
        <v>2364</v>
      </c>
      <c r="Q187" s="129">
        <f t="shared" si="116"/>
        <v>6116</v>
      </c>
      <c r="R187" s="129">
        <f t="shared" si="120"/>
        <v>37636</v>
      </c>
    </row>
    <row r="188" spans="1:18" ht="39.75" customHeight="1" x14ac:dyDescent="0.35">
      <c r="A188" s="40">
        <f t="shared" si="117"/>
        <v>160</v>
      </c>
      <c r="B188" s="145" t="s">
        <v>294</v>
      </c>
      <c r="C188" s="145" t="s">
        <v>54</v>
      </c>
      <c r="D188" s="122" t="s">
        <v>32</v>
      </c>
      <c r="E188" s="157" t="s">
        <v>241</v>
      </c>
      <c r="F188" s="143" t="s">
        <v>52</v>
      </c>
      <c r="G188" s="144">
        <v>40000</v>
      </c>
      <c r="H188" s="48"/>
      <c r="I188" s="129">
        <v>0</v>
      </c>
      <c r="J188" s="126">
        <f t="shared" si="118"/>
        <v>1148</v>
      </c>
      <c r="K188" s="131">
        <f t="shared" si="119"/>
        <v>2840</v>
      </c>
      <c r="L188" s="132">
        <f t="shared" si="138"/>
        <v>440.00000000000006</v>
      </c>
      <c r="M188" s="132">
        <f t="shared" si="121"/>
        <v>1216</v>
      </c>
      <c r="N188" s="127">
        <f t="shared" si="122"/>
        <v>2836</v>
      </c>
      <c r="O188" s="150">
        <v>0</v>
      </c>
      <c r="P188" s="129">
        <f t="shared" si="115"/>
        <v>2364</v>
      </c>
      <c r="Q188" s="129">
        <f t="shared" si="116"/>
        <v>6116</v>
      </c>
      <c r="R188" s="129">
        <f t="shared" si="120"/>
        <v>37636</v>
      </c>
    </row>
    <row r="189" spans="1:18" ht="39.75" customHeight="1" x14ac:dyDescent="0.35">
      <c r="A189" s="40">
        <f t="shared" si="117"/>
        <v>161</v>
      </c>
      <c r="B189" s="145" t="s">
        <v>295</v>
      </c>
      <c r="C189" s="145" t="s">
        <v>49</v>
      </c>
      <c r="D189" s="122" t="s">
        <v>32</v>
      </c>
      <c r="E189" s="157" t="s">
        <v>241</v>
      </c>
      <c r="F189" s="143" t="s">
        <v>52</v>
      </c>
      <c r="G189" s="144">
        <v>40000</v>
      </c>
      <c r="H189" s="48"/>
      <c r="I189" s="129">
        <v>442.65</v>
      </c>
      <c r="J189" s="126">
        <f t="shared" si="118"/>
        <v>1148</v>
      </c>
      <c r="K189" s="131">
        <f t="shared" si="119"/>
        <v>2840</v>
      </c>
      <c r="L189" s="132">
        <f t="shared" si="138"/>
        <v>440.00000000000006</v>
      </c>
      <c r="M189" s="132">
        <f t="shared" si="121"/>
        <v>1216</v>
      </c>
      <c r="N189" s="127">
        <f t="shared" si="122"/>
        <v>2836</v>
      </c>
      <c r="O189" s="150">
        <v>0</v>
      </c>
      <c r="P189" s="129">
        <f t="shared" si="115"/>
        <v>2806.65</v>
      </c>
      <c r="Q189" s="129">
        <f t="shared" si="116"/>
        <v>6116</v>
      </c>
      <c r="R189" s="129">
        <f t="shared" si="120"/>
        <v>37193.35</v>
      </c>
    </row>
    <row r="190" spans="1:18" ht="39.75" customHeight="1" x14ac:dyDescent="0.35">
      <c r="A190" s="40">
        <f t="shared" si="117"/>
        <v>162</v>
      </c>
      <c r="B190" s="145" t="s">
        <v>296</v>
      </c>
      <c r="C190" s="145" t="s">
        <v>49</v>
      </c>
      <c r="D190" s="122" t="s">
        <v>32</v>
      </c>
      <c r="E190" s="157" t="s">
        <v>241</v>
      </c>
      <c r="F190" s="143" t="s">
        <v>52</v>
      </c>
      <c r="G190" s="144">
        <v>40000</v>
      </c>
      <c r="H190" s="48"/>
      <c r="I190" s="129">
        <v>442.65</v>
      </c>
      <c r="J190" s="126">
        <f t="shared" si="118"/>
        <v>1148</v>
      </c>
      <c r="K190" s="131">
        <f t="shared" si="119"/>
        <v>2840</v>
      </c>
      <c r="L190" s="132">
        <f t="shared" si="138"/>
        <v>440.00000000000006</v>
      </c>
      <c r="M190" s="132">
        <f t="shared" si="121"/>
        <v>1216</v>
      </c>
      <c r="N190" s="127">
        <f t="shared" si="122"/>
        <v>2836</v>
      </c>
      <c r="O190" s="150">
        <v>0</v>
      </c>
      <c r="P190" s="129">
        <f t="shared" si="115"/>
        <v>2806.65</v>
      </c>
      <c r="Q190" s="129">
        <f t="shared" si="116"/>
        <v>6116</v>
      </c>
      <c r="R190" s="129">
        <f t="shared" si="120"/>
        <v>37193.35</v>
      </c>
    </row>
    <row r="191" spans="1:18" ht="39.75" customHeight="1" x14ac:dyDescent="0.35">
      <c r="A191" s="40">
        <f t="shared" si="117"/>
        <v>163</v>
      </c>
      <c r="B191" s="145" t="s">
        <v>297</v>
      </c>
      <c r="C191" s="145" t="s">
        <v>54</v>
      </c>
      <c r="D191" s="122" t="s">
        <v>32</v>
      </c>
      <c r="E191" s="157" t="s">
        <v>241</v>
      </c>
      <c r="F191" s="143" t="s">
        <v>52</v>
      </c>
      <c r="G191" s="144">
        <v>40000</v>
      </c>
      <c r="H191" s="48"/>
      <c r="I191" s="129">
        <v>0</v>
      </c>
      <c r="J191" s="126">
        <f t="shared" si="118"/>
        <v>1148</v>
      </c>
      <c r="K191" s="131">
        <f t="shared" si="119"/>
        <v>2840</v>
      </c>
      <c r="L191" s="132">
        <f t="shared" si="138"/>
        <v>440.00000000000006</v>
      </c>
      <c r="M191" s="132">
        <f t="shared" si="121"/>
        <v>1216</v>
      </c>
      <c r="N191" s="127">
        <f t="shared" si="122"/>
        <v>2836</v>
      </c>
      <c r="O191" s="150">
        <v>1715.46</v>
      </c>
      <c r="P191" s="129">
        <f t="shared" si="115"/>
        <v>4079.46</v>
      </c>
      <c r="Q191" s="129">
        <f t="shared" si="116"/>
        <v>6116</v>
      </c>
      <c r="R191" s="129">
        <f t="shared" si="120"/>
        <v>35920.54</v>
      </c>
    </row>
    <row r="192" spans="1:18" ht="39.75" customHeight="1" x14ac:dyDescent="0.35">
      <c r="A192" s="40">
        <f t="shared" si="117"/>
        <v>164</v>
      </c>
      <c r="B192" s="145" t="s">
        <v>298</v>
      </c>
      <c r="C192" s="145" t="s">
        <v>54</v>
      </c>
      <c r="D192" s="122" t="s">
        <v>32</v>
      </c>
      <c r="E192" s="157" t="s">
        <v>241</v>
      </c>
      <c r="F192" s="143" t="s">
        <v>52</v>
      </c>
      <c r="G192" s="144">
        <v>40000</v>
      </c>
      <c r="H192" s="48"/>
      <c r="I192" s="129">
        <v>0</v>
      </c>
      <c r="J192" s="126">
        <f t="shared" si="118"/>
        <v>1148</v>
      </c>
      <c r="K192" s="131">
        <f t="shared" si="119"/>
        <v>2840</v>
      </c>
      <c r="L192" s="132">
        <f t="shared" si="138"/>
        <v>440.00000000000006</v>
      </c>
      <c r="M192" s="132">
        <f t="shared" si="121"/>
        <v>1216</v>
      </c>
      <c r="N192" s="127">
        <f t="shared" si="122"/>
        <v>2836</v>
      </c>
      <c r="O192" s="150">
        <v>0</v>
      </c>
      <c r="P192" s="129">
        <f t="shared" si="115"/>
        <v>2364</v>
      </c>
      <c r="Q192" s="129">
        <f t="shared" si="116"/>
        <v>6116</v>
      </c>
      <c r="R192" s="129">
        <f t="shared" si="120"/>
        <v>37636</v>
      </c>
    </row>
    <row r="193" spans="1:18" ht="39.75" customHeight="1" x14ac:dyDescent="0.35">
      <c r="A193" s="40">
        <f t="shared" si="117"/>
        <v>165</v>
      </c>
      <c r="B193" s="145" t="s">
        <v>299</v>
      </c>
      <c r="C193" s="145" t="s">
        <v>54</v>
      </c>
      <c r="D193" s="122" t="s">
        <v>32</v>
      </c>
      <c r="E193" s="157" t="s">
        <v>211</v>
      </c>
      <c r="F193" s="143" t="s">
        <v>52</v>
      </c>
      <c r="G193" s="144">
        <v>40000</v>
      </c>
      <c r="H193" s="48"/>
      <c r="I193" s="129">
        <v>0</v>
      </c>
      <c r="J193" s="126">
        <f t="shared" si="118"/>
        <v>1148</v>
      </c>
      <c r="K193" s="131">
        <f t="shared" si="119"/>
        <v>2840</v>
      </c>
      <c r="L193" s="132">
        <f t="shared" si="138"/>
        <v>440.00000000000006</v>
      </c>
      <c r="M193" s="132">
        <f t="shared" si="121"/>
        <v>1216</v>
      </c>
      <c r="N193" s="127">
        <f t="shared" si="122"/>
        <v>2836</v>
      </c>
      <c r="O193" s="150">
        <v>1715.46</v>
      </c>
      <c r="P193" s="129">
        <f t="shared" si="115"/>
        <v>4079.46</v>
      </c>
      <c r="Q193" s="129">
        <f t="shared" si="116"/>
        <v>6116</v>
      </c>
      <c r="R193" s="129">
        <f t="shared" si="120"/>
        <v>35920.54</v>
      </c>
    </row>
    <row r="194" spans="1:18" ht="39.75" customHeight="1" x14ac:dyDescent="0.35">
      <c r="A194" s="40">
        <f t="shared" si="117"/>
        <v>166</v>
      </c>
      <c r="B194" s="145" t="s">
        <v>300</v>
      </c>
      <c r="C194" s="145" t="s">
        <v>54</v>
      </c>
      <c r="D194" s="122" t="s">
        <v>32</v>
      </c>
      <c r="E194" s="157" t="s">
        <v>241</v>
      </c>
      <c r="F194" s="143" t="s">
        <v>52</v>
      </c>
      <c r="G194" s="144">
        <v>40000</v>
      </c>
      <c r="H194" s="48"/>
      <c r="I194" s="129">
        <v>0</v>
      </c>
      <c r="J194" s="126">
        <f t="shared" si="118"/>
        <v>1148</v>
      </c>
      <c r="K194" s="131">
        <f t="shared" si="119"/>
        <v>2840</v>
      </c>
      <c r="L194" s="132">
        <f t="shared" si="138"/>
        <v>440.00000000000006</v>
      </c>
      <c r="M194" s="132">
        <f t="shared" si="121"/>
        <v>1216</v>
      </c>
      <c r="N194" s="127">
        <f t="shared" si="122"/>
        <v>2836</v>
      </c>
      <c r="O194" s="150">
        <v>0</v>
      </c>
      <c r="P194" s="129">
        <f t="shared" si="115"/>
        <v>2364</v>
      </c>
      <c r="Q194" s="129">
        <f t="shared" si="116"/>
        <v>6116</v>
      </c>
      <c r="R194" s="129">
        <f t="shared" si="120"/>
        <v>37636</v>
      </c>
    </row>
    <row r="195" spans="1:18" ht="39.75" customHeight="1" x14ac:dyDescent="0.35">
      <c r="A195" s="40">
        <f t="shared" si="117"/>
        <v>167</v>
      </c>
      <c r="B195" s="145" t="s">
        <v>301</v>
      </c>
      <c r="C195" s="145" t="s">
        <v>49</v>
      </c>
      <c r="D195" s="122" t="s">
        <v>32</v>
      </c>
      <c r="E195" s="157" t="s">
        <v>241</v>
      </c>
      <c r="F195" s="123" t="s">
        <v>52</v>
      </c>
      <c r="G195" s="144">
        <v>40000</v>
      </c>
      <c r="H195" s="48"/>
      <c r="I195" s="129">
        <v>0</v>
      </c>
      <c r="J195" s="126">
        <f t="shared" si="118"/>
        <v>1148</v>
      </c>
      <c r="K195" s="131">
        <f t="shared" si="119"/>
        <v>2840</v>
      </c>
      <c r="L195" s="132">
        <f t="shared" si="138"/>
        <v>440.00000000000006</v>
      </c>
      <c r="M195" s="132">
        <f t="shared" si="121"/>
        <v>1216</v>
      </c>
      <c r="N195" s="127">
        <f t="shared" si="122"/>
        <v>2836</v>
      </c>
      <c r="O195" s="127">
        <v>0</v>
      </c>
      <c r="P195" s="129">
        <f>I195+J195+M195+O195</f>
        <v>2364</v>
      </c>
      <c r="Q195" s="129">
        <f>K195+L195+N195</f>
        <v>6116</v>
      </c>
      <c r="R195" s="129">
        <f t="shared" si="120"/>
        <v>37636</v>
      </c>
    </row>
    <row r="196" spans="1:18" ht="51" customHeight="1" x14ac:dyDescent="0.35">
      <c r="A196" s="40">
        <f t="shared" si="117"/>
        <v>168</v>
      </c>
      <c r="B196" s="145" t="s">
        <v>302</v>
      </c>
      <c r="C196" s="145" t="s">
        <v>49</v>
      </c>
      <c r="D196" s="122" t="s">
        <v>32</v>
      </c>
      <c r="E196" s="157" t="s">
        <v>241</v>
      </c>
      <c r="F196" s="123" t="s">
        <v>52</v>
      </c>
      <c r="G196" s="144">
        <v>40000</v>
      </c>
      <c r="H196" s="48"/>
      <c r="I196" s="129">
        <v>442.65</v>
      </c>
      <c r="J196" s="126">
        <f t="shared" si="118"/>
        <v>1148</v>
      </c>
      <c r="K196" s="131">
        <f t="shared" si="119"/>
        <v>2840</v>
      </c>
      <c r="L196" s="132">
        <f t="shared" si="138"/>
        <v>440.00000000000006</v>
      </c>
      <c r="M196" s="132">
        <f t="shared" si="121"/>
        <v>1216</v>
      </c>
      <c r="N196" s="127">
        <f t="shared" si="122"/>
        <v>2836</v>
      </c>
      <c r="O196" s="127">
        <v>0</v>
      </c>
      <c r="P196" s="129">
        <f t="shared" ref="P196:P198" si="139">I196+J196+M196+O196</f>
        <v>2806.65</v>
      </c>
      <c r="Q196" s="129">
        <f t="shared" ref="Q196:Q198" si="140">K196+L196+N196</f>
        <v>6116</v>
      </c>
      <c r="R196" s="129">
        <f t="shared" si="120"/>
        <v>37193.35</v>
      </c>
    </row>
    <row r="197" spans="1:18" ht="51" customHeight="1" x14ac:dyDescent="0.35">
      <c r="A197" s="40">
        <f t="shared" si="117"/>
        <v>169</v>
      </c>
      <c r="B197" s="145" t="s">
        <v>303</v>
      </c>
      <c r="C197" s="145" t="s">
        <v>49</v>
      </c>
      <c r="D197" s="122" t="s">
        <v>32</v>
      </c>
      <c r="E197" s="157" t="s">
        <v>241</v>
      </c>
      <c r="F197" s="123" t="s">
        <v>52</v>
      </c>
      <c r="G197" s="144">
        <v>40000</v>
      </c>
      <c r="H197" s="48"/>
      <c r="I197" s="129">
        <v>0</v>
      </c>
      <c r="J197" s="126">
        <f t="shared" si="118"/>
        <v>1148</v>
      </c>
      <c r="K197" s="131">
        <f t="shared" si="119"/>
        <v>2840</v>
      </c>
      <c r="L197" s="132">
        <f t="shared" si="138"/>
        <v>440.00000000000006</v>
      </c>
      <c r="M197" s="132">
        <f t="shared" si="121"/>
        <v>1216</v>
      </c>
      <c r="N197" s="127">
        <f t="shared" si="122"/>
        <v>2836</v>
      </c>
      <c r="O197" s="127">
        <v>0</v>
      </c>
      <c r="P197" s="129">
        <f t="shared" si="139"/>
        <v>2364</v>
      </c>
      <c r="Q197" s="129">
        <f t="shared" si="140"/>
        <v>6116</v>
      </c>
      <c r="R197" s="129">
        <f t="shared" si="120"/>
        <v>37636</v>
      </c>
    </row>
    <row r="198" spans="1:18" ht="51" customHeight="1" x14ac:dyDescent="0.35">
      <c r="A198" s="40">
        <f t="shared" si="117"/>
        <v>170</v>
      </c>
      <c r="B198" s="145" t="s">
        <v>304</v>
      </c>
      <c r="C198" s="145" t="s">
        <v>54</v>
      </c>
      <c r="D198" s="122" t="s">
        <v>32</v>
      </c>
      <c r="E198" s="157" t="s">
        <v>241</v>
      </c>
      <c r="F198" s="123" t="s">
        <v>52</v>
      </c>
      <c r="G198" s="144">
        <v>40000</v>
      </c>
      <c r="H198" s="48"/>
      <c r="I198" s="129">
        <v>442.65</v>
      </c>
      <c r="J198" s="126">
        <f t="shared" si="118"/>
        <v>1148</v>
      </c>
      <c r="K198" s="131">
        <f t="shared" si="119"/>
        <v>2840</v>
      </c>
      <c r="L198" s="132">
        <f t="shared" si="138"/>
        <v>440.00000000000006</v>
      </c>
      <c r="M198" s="132">
        <f t="shared" si="121"/>
        <v>1216</v>
      </c>
      <c r="N198" s="127">
        <f t="shared" si="122"/>
        <v>2836</v>
      </c>
      <c r="O198" s="127">
        <v>0</v>
      </c>
      <c r="P198" s="129">
        <f t="shared" si="139"/>
        <v>2806.65</v>
      </c>
      <c r="Q198" s="129">
        <f t="shared" si="140"/>
        <v>6116</v>
      </c>
      <c r="R198" s="129">
        <f t="shared" si="120"/>
        <v>37193.35</v>
      </c>
    </row>
    <row r="199" spans="1:18" ht="51" customHeight="1" x14ac:dyDescent="0.35">
      <c r="A199" s="40">
        <f t="shared" si="117"/>
        <v>171</v>
      </c>
      <c r="B199" s="145" t="s">
        <v>305</v>
      </c>
      <c r="C199" s="145" t="s">
        <v>54</v>
      </c>
      <c r="D199" s="122" t="s">
        <v>32</v>
      </c>
      <c r="E199" s="157" t="s">
        <v>241</v>
      </c>
      <c r="F199" s="143" t="s">
        <v>52</v>
      </c>
      <c r="G199" s="144">
        <v>40000</v>
      </c>
      <c r="H199" s="48"/>
      <c r="I199" s="129">
        <v>0</v>
      </c>
      <c r="J199" s="126">
        <f t="shared" si="118"/>
        <v>1148</v>
      </c>
      <c r="K199" s="131">
        <f t="shared" si="119"/>
        <v>2840</v>
      </c>
      <c r="L199" s="132">
        <f t="shared" si="138"/>
        <v>440.00000000000006</v>
      </c>
      <c r="M199" s="132">
        <f t="shared" si="121"/>
        <v>1216</v>
      </c>
      <c r="N199" s="127">
        <f t="shared" si="122"/>
        <v>2836</v>
      </c>
      <c r="O199" s="150">
        <v>0</v>
      </c>
      <c r="P199" s="129">
        <f t="shared" si="115"/>
        <v>2364</v>
      </c>
      <c r="Q199" s="129">
        <f t="shared" si="116"/>
        <v>6116</v>
      </c>
      <c r="R199" s="129">
        <f t="shared" si="120"/>
        <v>37636</v>
      </c>
    </row>
    <row r="200" spans="1:18" ht="27.75" customHeight="1" x14ac:dyDescent="0.25">
      <c r="A200" s="184" t="s">
        <v>25</v>
      </c>
      <c r="B200" s="184"/>
      <c r="C200" s="184"/>
      <c r="D200" s="184"/>
      <c r="E200" s="184"/>
      <c r="F200" s="41"/>
      <c r="G200" s="49">
        <f t="shared" ref="G200:R200" si="141">SUM(G136:G199)</f>
        <v>3853000</v>
      </c>
      <c r="H200" s="49">
        <f t="shared" si="141"/>
        <v>0</v>
      </c>
      <c r="I200" s="49">
        <f t="shared" si="141"/>
        <v>152963.29999999996</v>
      </c>
      <c r="J200" s="49">
        <f t="shared" si="141"/>
        <v>110581.1</v>
      </c>
      <c r="K200" s="49">
        <f t="shared" si="141"/>
        <v>273563</v>
      </c>
      <c r="L200" s="49">
        <f t="shared" si="141"/>
        <v>37775.649999999994</v>
      </c>
      <c r="M200" s="49">
        <f t="shared" si="141"/>
        <v>116630.35999999997</v>
      </c>
      <c r="N200" s="49">
        <f t="shared" si="141"/>
        <v>272009.62250000006</v>
      </c>
      <c r="O200" s="49">
        <f t="shared" si="141"/>
        <v>36024.659999999989</v>
      </c>
      <c r="P200" s="49">
        <f t="shared" si="141"/>
        <v>416199.42</v>
      </c>
      <c r="Q200" s="49">
        <f t="shared" si="141"/>
        <v>583348.2725000002</v>
      </c>
      <c r="R200" s="49">
        <f t="shared" si="141"/>
        <v>3436800.58</v>
      </c>
    </row>
    <row r="201" spans="1:18" ht="43.5" customHeight="1" x14ac:dyDescent="0.25">
      <c r="A201" s="185" t="s">
        <v>33</v>
      </c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</row>
    <row r="202" spans="1:18" ht="43.5" customHeight="1" x14ac:dyDescent="0.35">
      <c r="A202" s="40">
        <f>+A199+1</f>
        <v>172</v>
      </c>
      <c r="B202" s="122" t="s">
        <v>306</v>
      </c>
      <c r="C202" s="122" t="s">
        <v>54</v>
      </c>
      <c r="D202" s="122" t="s">
        <v>33</v>
      </c>
      <c r="E202" s="164" t="s">
        <v>307</v>
      </c>
      <c r="F202" s="123" t="s">
        <v>56</v>
      </c>
      <c r="G202" s="144">
        <v>210000</v>
      </c>
      <c r="H202" s="48"/>
      <c r="I202" s="130">
        <v>37676.46</v>
      </c>
      <c r="J202" s="126">
        <f>G202*2.87/100</f>
        <v>6027</v>
      </c>
      <c r="K202" s="131">
        <f>G202*7.1/100</f>
        <v>14910</v>
      </c>
      <c r="L202" s="128">
        <f t="shared" ref="L202:L217" si="142">77410*1.1%</f>
        <v>851.5100000000001</v>
      </c>
      <c r="M202" s="132">
        <f>193525*3.04%</f>
        <v>5883.16</v>
      </c>
      <c r="N202" s="127">
        <f>193525*7.09%</f>
        <v>13720.922500000001</v>
      </c>
      <c r="O202" s="135">
        <v>1715.46</v>
      </c>
      <c r="P202" s="129">
        <f t="shared" ref="P202:P247" si="143">I202+J202+M202+O202</f>
        <v>51302.079999999994</v>
      </c>
      <c r="Q202" s="129">
        <f t="shared" ref="Q202:Q247" si="144">K202+L202+N202</f>
        <v>29482.432500000003</v>
      </c>
      <c r="R202" s="129">
        <f>G202-P202</f>
        <v>158697.92000000001</v>
      </c>
    </row>
    <row r="203" spans="1:18" ht="43.5" customHeight="1" x14ac:dyDescent="0.35">
      <c r="A203" s="40">
        <f t="shared" ref="A203:A247" si="145">+A202+1</f>
        <v>173</v>
      </c>
      <c r="B203" s="122" t="s">
        <v>308</v>
      </c>
      <c r="C203" s="122" t="s">
        <v>49</v>
      </c>
      <c r="D203" s="122" t="s">
        <v>33</v>
      </c>
      <c r="E203" s="164" t="s">
        <v>309</v>
      </c>
      <c r="F203" s="123" t="s">
        <v>52</v>
      </c>
      <c r="G203" s="144">
        <v>100000</v>
      </c>
      <c r="H203" s="48"/>
      <c r="I203" s="130">
        <v>12105.37</v>
      </c>
      <c r="J203" s="126">
        <f t="shared" ref="J203:J247" si="146">G203*2.87/100</f>
        <v>2870</v>
      </c>
      <c r="K203" s="131">
        <f t="shared" ref="K203:K247" si="147">G203*7.1/100</f>
        <v>7100</v>
      </c>
      <c r="L203" s="128">
        <f t="shared" si="142"/>
        <v>851.5100000000001</v>
      </c>
      <c r="M203" s="132">
        <f>G203*3.04/100</f>
        <v>3040</v>
      </c>
      <c r="N203" s="127">
        <f>+G203*7.09%</f>
        <v>7090.0000000000009</v>
      </c>
      <c r="O203" s="135">
        <v>0</v>
      </c>
      <c r="P203" s="129">
        <f t="shared" si="143"/>
        <v>18015.370000000003</v>
      </c>
      <c r="Q203" s="129">
        <f t="shared" si="144"/>
        <v>15041.510000000002</v>
      </c>
      <c r="R203" s="129">
        <f t="shared" ref="R203:R247" si="148">G203-P203</f>
        <v>81984.63</v>
      </c>
    </row>
    <row r="204" spans="1:18" ht="43.5" customHeight="1" x14ac:dyDescent="0.35">
      <c r="A204" s="40">
        <f t="shared" si="145"/>
        <v>174</v>
      </c>
      <c r="B204" s="122" t="s">
        <v>310</v>
      </c>
      <c r="C204" s="122" t="s">
        <v>49</v>
      </c>
      <c r="D204" s="122" t="s">
        <v>33</v>
      </c>
      <c r="E204" s="164" t="s">
        <v>311</v>
      </c>
      <c r="F204" s="123" t="s">
        <v>52</v>
      </c>
      <c r="G204" s="144">
        <v>120000</v>
      </c>
      <c r="H204" s="48"/>
      <c r="I204" s="130">
        <v>5889.68</v>
      </c>
      <c r="J204" s="126">
        <f t="shared" si="146"/>
        <v>3444</v>
      </c>
      <c r="K204" s="131">
        <f t="shared" si="147"/>
        <v>8520</v>
      </c>
      <c r="L204" s="128">
        <f t="shared" si="142"/>
        <v>851.5100000000001</v>
      </c>
      <c r="M204" s="132">
        <f t="shared" ref="M204:M247" si="149">G204*3.04/100</f>
        <v>3648</v>
      </c>
      <c r="N204" s="127">
        <f t="shared" ref="N204:N247" si="150">+G204*7.09%</f>
        <v>8508</v>
      </c>
      <c r="O204" s="135">
        <f>1715.46*2</f>
        <v>3430.92</v>
      </c>
      <c r="P204" s="129">
        <f t="shared" si="143"/>
        <v>16412.599999999999</v>
      </c>
      <c r="Q204" s="129">
        <f t="shared" si="144"/>
        <v>17879.510000000002</v>
      </c>
      <c r="R204" s="129">
        <f t="shared" si="148"/>
        <v>103587.4</v>
      </c>
    </row>
    <row r="205" spans="1:18" ht="43.5" customHeight="1" x14ac:dyDescent="0.35">
      <c r="A205" s="40">
        <f t="shared" si="145"/>
        <v>175</v>
      </c>
      <c r="B205" s="122" t="s">
        <v>312</v>
      </c>
      <c r="C205" s="122" t="s">
        <v>54</v>
      </c>
      <c r="D205" s="122" t="s">
        <v>33</v>
      </c>
      <c r="E205" s="164" t="s">
        <v>309</v>
      </c>
      <c r="F205" s="123" t="s">
        <v>52</v>
      </c>
      <c r="G205" s="144">
        <v>100000</v>
      </c>
      <c r="H205" s="48"/>
      <c r="I205" s="130">
        <v>12105.37</v>
      </c>
      <c r="J205" s="126">
        <f t="shared" si="146"/>
        <v>2870</v>
      </c>
      <c r="K205" s="131">
        <f t="shared" si="147"/>
        <v>7100</v>
      </c>
      <c r="L205" s="128">
        <f t="shared" si="142"/>
        <v>851.5100000000001</v>
      </c>
      <c r="M205" s="132">
        <f t="shared" si="149"/>
        <v>3040</v>
      </c>
      <c r="N205" s="127">
        <f t="shared" si="150"/>
        <v>7090.0000000000009</v>
      </c>
      <c r="O205" s="135">
        <v>0</v>
      </c>
      <c r="P205" s="129">
        <f t="shared" si="143"/>
        <v>18015.370000000003</v>
      </c>
      <c r="Q205" s="129">
        <f t="shared" si="144"/>
        <v>15041.510000000002</v>
      </c>
      <c r="R205" s="129">
        <f t="shared" si="148"/>
        <v>81984.63</v>
      </c>
    </row>
    <row r="206" spans="1:18" ht="43.5" customHeight="1" x14ac:dyDescent="0.35">
      <c r="A206" s="40">
        <f t="shared" si="145"/>
        <v>176</v>
      </c>
      <c r="B206" s="122" t="s">
        <v>313</v>
      </c>
      <c r="C206" s="122" t="s">
        <v>49</v>
      </c>
      <c r="D206" s="122" t="s">
        <v>33</v>
      </c>
      <c r="E206" s="164" t="s">
        <v>309</v>
      </c>
      <c r="F206" s="123" t="s">
        <v>52</v>
      </c>
      <c r="G206" s="144">
        <v>100000</v>
      </c>
      <c r="H206" s="48"/>
      <c r="I206" s="130">
        <v>1733.26</v>
      </c>
      <c r="J206" s="126">
        <f t="shared" si="146"/>
        <v>2870</v>
      </c>
      <c r="K206" s="131">
        <f t="shared" si="147"/>
        <v>7100</v>
      </c>
      <c r="L206" s="128">
        <f t="shared" si="142"/>
        <v>851.5100000000001</v>
      </c>
      <c r="M206" s="132">
        <f t="shared" si="149"/>
        <v>3040</v>
      </c>
      <c r="N206" s="127">
        <f t="shared" si="150"/>
        <v>7090.0000000000009</v>
      </c>
      <c r="O206" s="135">
        <v>0</v>
      </c>
      <c r="P206" s="129">
        <f t="shared" si="143"/>
        <v>7643.26</v>
      </c>
      <c r="Q206" s="129">
        <f t="shared" si="144"/>
        <v>15041.510000000002</v>
      </c>
      <c r="R206" s="129">
        <f t="shared" si="148"/>
        <v>92356.74</v>
      </c>
    </row>
    <row r="207" spans="1:18" ht="43.5" customHeight="1" x14ac:dyDescent="0.35">
      <c r="A207" s="40">
        <f t="shared" si="145"/>
        <v>177</v>
      </c>
      <c r="B207" s="122" t="s">
        <v>314</v>
      </c>
      <c r="C207" s="122" t="s">
        <v>49</v>
      </c>
      <c r="D207" s="122" t="s">
        <v>33</v>
      </c>
      <c r="E207" s="164" t="s">
        <v>315</v>
      </c>
      <c r="F207" s="123" t="s">
        <v>52</v>
      </c>
      <c r="G207" s="144">
        <v>160000</v>
      </c>
      <c r="H207" s="48"/>
      <c r="I207" s="130">
        <f>12105.37+14113.5</f>
        <v>26218.870000000003</v>
      </c>
      <c r="J207" s="126">
        <f t="shared" si="146"/>
        <v>4592</v>
      </c>
      <c r="K207" s="131">
        <f t="shared" si="147"/>
        <v>11360</v>
      </c>
      <c r="L207" s="128">
        <f t="shared" si="142"/>
        <v>851.5100000000001</v>
      </c>
      <c r="M207" s="132">
        <f t="shared" si="149"/>
        <v>4864</v>
      </c>
      <c r="N207" s="127">
        <f t="shared" si="150"/>
        <v>11344</v>
      </c>
      <c r="O207" s="135">
        <v>0</v>
      </c>
      <c r="P207" s="129">
        <f t="shared" si="143"/>
        <v>35674.870000000003</v>
      </c>
      <c r="Q207" s="129">
        <f t="shared" si="144"/>
        <v>23555.510000000002</v>
      </c>
      <c r="R207" s="129">
        <f t="shared" si="148"/>
        <v>124325.13</v>
      </c>
    </row>
    <row r="208" spans="1:18" ht="43.5" customHeight="1" x14ac:dyDescent="0.35">
      <c r="A208" s="40">
        <f t="shared" si="145"/>
        <v>178</v>
      </c>
      <c r="B208" s="122" t="s">
        <v>316</v>
      </c>
      <c r="C208" s="122" t="s">
        <v>49</v>
      </c>
      <c r="D208" s="122" t="s">
        <v>33</v>
      </c>
      <c r="E208" s="164" t="s">
        <v>317</v>
      </c>
      <c r="F208" s="123" t="s">
        <v>52</v>
      </c>
      <c r="G208" s="144">
        <f>85000+55000</f>
        <v>140000</v>
      </c>
      <c r="H208" s="48"/>
      <c r="I208" s="130">
        <f>7719.26+12937.38</f>
        <v>20656.64</v>
      </c>
      <c r="J208" s="126">
        <f t="shared" si="146"/>
        <v>4018</v>
      </c>
      <c r="K208" s="131">
        <f t="shared" si="147"/>
        <v>9940</v>
      </c>
      <c r="L208" s="128">
        <f t="shared" si="142"/>
        <v>851.5100000000001</v>
      </c>
      <c r="M208" s="132">
        <f t="shared" si="149"/>
        <v>4256</v>
      </c>
      <c r="N208" s="127">
        <f t="shared" si="150"/>
        <v>9926</v>
      </c>
      <c r="O208" s="135">
        <f>1715.46*2</f>
        <v>3430.92</v>
      </c>
      <c r="P208" s="129">
        <f t="shared" si="143"/>
        <v>32361.559999999998</v>
      </c>
      <c r="Q208" s="129">
        <f t="shared" si="144"/>
        <v>20717.510000000002</v>
      </c>
      <c r="R208" s="129">
        <f t="shared" si="148"/>
        <v>107638.44</v>
      </c>
    </row>
    <row r="209" spans="1:18" ht="43.5" customHeight="1" x14ac:dyDescent="0.35">
      <c r="A209" s="40">
        <f t="shared" si="145"/>
        <v>179</v>
      </c>
      <c r="B209" s="122" t="s">
        <v>318</v>
      </c>
      <c r="C209" s="122" t="s">
        <v>54</v>
      </c>
      <c r="D209" s="122" t="s">
        <v>33</v>
      </c>
      <c r="E209" s="164" t="s">
        <v>319</v>
      </c>
      <c r="F209" s="123" t="s">
        <v>52</v>
      </c>
      <c r="G209" s="144">
        <v>100000</v>
      </c>
      <c r="H209" s="48"/>
      <c r="I209" s="130">
        <v>12105.37</v>
      </c>
      <c r="J209" s="126">
        <f t="shared" si="146"/>
        <v>2870</v>
      </c>
      <c r="K209" s="131">
        <f t="shared" si="147"/>
        <v>7100</v>
      </c>
      <c r="L209" s="128">
        <f t="shared" si="142"/>
        <v>851.5100000000001</v>
      </c>
      <c r="M209" s="132">
        <f t="shared" si="149"/>
        <v>3040</v>
      </c>
      <c r="N209" s="127">
        <f t="shared" si="150"/>
        <v>7090.0000000000009</v>
      </c>
      <c r="O209" s="135">
        <v>0</v>
      </c>
      <c r="P209" s="129">
        <f t="shared" si="143"/>
        <v>18015.370000000003</v>
      </c>
      <c r="Q209" s="129">
        <f t="shared" si="144"/>
        <v>15041.510000000002</v>
      </c>
      <c r="R209" s="129">
        <f t="shared" si="148"/>
        <v>81984.63</v>
      </c>
    </row>
    <row r="210" spans="1:18" ht="43.5" customHeight="1" x14ac:dyDescent="0.35">
      <c r="A210" s="40">
        <f t="shared" si="145"/>
        <v>180</v>
      </c>
      <c r="B210" s="122" t="s">
        <v>320</v>
      </c>
      <c r="C210" s="122" t="s">
        <v>54</v>
      </c>
      <c r="D210" s="122" t="s">
        <v>33</v>
      </c>
      <c r="E210" s="164" t="s">
        <v>321</v>
      </c>
      <c r="F210" s="123" t="s">
        <v>52</v>
      </c>
      <c r="G210" s="144">
        <v>100000</v>
      </c>
      <c r="H210" s="48"/>
      <c r="I210" s="130">
        <v>2211.09</v>
      </c>
      <c r="J210" s="126">
        <f t="shared" si="146"/>
        <v>2870</v>
      </c>
      <c r="K210" s="131">
        <f t="shared" si="147"/>
        <v>7100</v>
      </c>
      <c r="L210" s="128">
        <f t="shared" si="142"/>
        <v>851.5100000000001</v>
      </c>
      <c r="M210" s="132">
        <f t="shared" si="149"/>
        <v>3040</v>
      </c>
      <c r="N210" s="127">
        <f t="shared" si="150"/>
        <v>7090.0000000000009</v>
      </c>
      <c r="O210" s="135">
        <v>0</v>
      </c>
      <c r="P210" s="129">
        <f t="shared" si="143"/>
        <v>8121.09</v>
      </c>
      <c r="Q210" s="129">
        <f t="shared" si="144"/>
        <v>15041.510000000002</v>
      </c>
      <c r="R210" s="129">
        <f t="shared" si="148"/>
        <v>91878.91</v>
      </c>
    </row>
    <row r="211" spans="1:18" ht="33.75" customHeight="1" x14ac:dyDescent="0.35">
      <c r="A211" s="40">
        <f t="shared" si="145"/>
        <v>181</v>
      </c>
      <c r="B211" s="122" t="s">
        <v>322</v>
      </c>
      <c r="C211" s="122" t="s">
        <v>49</v>
      </c>
      <c r="D211" s="122" t="s">
        <v>33</v>
      </c>
      <c r="E211" s="164" t="s">
        <v>321</v>
      </c>
      <c r="F211" s="123" t="s">
        <v>52</v>
      </c>
      <c r="G211" s="144">
        <v>100000</v>
      </c>
      <c r="H211" s="48"/>
      <c r="I211" s="130">
        <v>2211.09</v>
      </c>
      <c r="J211" s="126">
        <f t="shared" si="146"/>
        <v>2870</v>
      </c>
      <c r="K211" s="131">
        <f t="shared" si="147"/>
        <v>7100</v>
      </c>
      <c r="L211" s="128">
        <f t="shared" si="142"/>
        <v>851.5100000000001</v>
      </c>
      <c r="M211" s="132">
        <f t="shared" si="149"/>
        <v>3040</v>
      </c>
      <c r="N211" s="127">
        <f t="shared" si="150"/>
        <v>7090.0000000000009</v>
      </c>
      <c r="O211" s="135">
        <v>0</v>
      </c>
      <c r="P211" s="129">
        <f t="shared" si="143"/>
        <v>8121.09</v>
      </c>
      <c r="Q211" s="129">
        <f t="shared" si="144"/>
        <v>15041.510000000002</v>
      </c>
      <c r="R211" s="129">
        <f t="shared" si="148"/>
        <v>91878.91</v>
      </c>
    </row>
    <row r="212" spans="1:18" ht="28.5" customHeight="1" x14ac:dyDescent="0.35">
      <c r="A212" s="40">
        <f t="shared" si="145"/>
        <v>182</v>
      </c>
      <c r="B212" s="122" t="s">
        <v>323</v>
      </c>
      <c r="C212" s="122" t="s">
        <v>54</v>
      </c>
      <c r="D212" s="122" t="s">
        <v>33</v>
      </c>
      <c r="E212" s="164" t="s">
        <v>321</v>
      </c>
      <c r="F212" s="123" t="s">
        <v>52</v>
      </c>
      <c r="G212" s="144">
        <v>100000</v>
      </c>
      <c r="H212" s="48"/>
      <c r="I212" s="130">
        <v>1824.57</v>
      </c>
      <c r="J212" s="126">
        <f t="shared" si="146"/>
        <v>2870</v>
      </c>
      <c r="K212" s="131">
        <f t="shared" si="147"/>
        <v>7100</v>
      </c>
      <c r="L212" s="128">
        <f t="shared" si="142"/>
        <v>851.5100000000001</v>
      </c>
      <c r="M212" s="132">
        <f t="shared" si="149"/>
        <v>3040</v>
      </c>
      <c r="N212" s="127">
        <f t="shared" si="150"/>
        <v>7090.0000000000009</v>
      </c>
      <c r="O212" s="135">
        <v>1715.46</v>
      </c>
      <c r="P212" s="129">
        <f t="shared" si="143"/>
        <v>9450.0299999999988</v>
      </c>
      <c r="Q212" s="129">
        <f t="shared" si="144"/>
        <v>15041.510000000002</v>
      </c>
      <c r="R212" s="129">
        <f t="shared" si="148"/>
        <v>90549.97</v>
      </c>
    </row>
    <row r="213" spans="1:18" ht="33.75" customHeight="1" x14ac:dyDescent="0.35">
      <c r="A213" s="40">
        <f t="shared" si="145"/>
        <v>183</v>
      </c>
      <c r="B213" s="122" t="s">
        <v>324</v>
      </c>
      <c r="C213" s="122" t="s">
        <v>54</v>
      </c>
      <c r="D213" s="122" t="s">
        <v>33</v>
      </c>
      <c r="E213" s="164" t="s">
        <v>325</v>
      </c>
      <c r="F213" s="123" t="s">
        <v>52</v>
      </c>
      <c r="G213" s="144">
        <v>90000</v>
      </c>
      <c r="H213" s="48"/>
      <c r="I213" s="130">
        <v>0</v>
      </c>
      <c r="J213" s="126">
        <f t="shared" si="146"/>
        <v>2583</v>
      </c>
      <c r="K213" s="131">
        <f t="shared" si="147"/>
        <v>6390</v>
      </c>
      <c r="L213" s="128">
        <f t="shared" si="142"/>
        <v>851.5100000000001</v>
      </c>
      <c r="M213" s="132">
        <f t="shared" si="149"/>
        <v>2736</v>
      </c>
      <c r="N213" s="127">
        <f t="shared" si="150"/>
        <v>6381</v>
      </c>
      <c r="O213" s="135">
        <f>1715.46*2</f>
        <v>3430.92</v>
      </c>
      <c r="P213" s="129">
        <f t="shared" si="143"/>
        <v>8749.92</v>
      </c>
      <c r="Q213" s="129">
        <f t="shared" si="144"/>
        <v>13622.51</v>
      </c>
      <c r="R213" s="129">
        <f t="shared" si="148"/>
        <v>81250.080000000002</v>
      </c>
    </row>
    <row r="214" spans="1:18" ht="43.5" customHeight="1" x14ac:dyDescent="0.35">
      <c r="A214" s="40">
        <f t="shared" si="145"/>
        <v>184</v>
      </c>
      <c r="B214" s="122" t="s">
        <v>326</v>
      </c>
      <c r="C214" s="122" t="s">
        <v>54</v>
      </c>
      <c r="D214" s="122" t="s">
        <v>33</v>
      </c>
      <c r="E214" s="164" t="s">
        <v>325</v>
      </c>
      <c r="F214" s="123" t="s">
        <v>52</v>
      </c>
      <c r="G214" s="144">
        <v>90000</v>
      </c>
      <c r="H214" s="48"/>
      <c r="I214" s="130">
        <v>9245.8799999999992</v>
      </c>
      <c r="J214" s="126">
        <f t="shared" si="146"/>
        <v>2583</v>
      </c>
      <c r="K214" s="131">
        <f t="shared" si="147"/>
        <v>6390</v>
      </c>
      <c r="L214" s="128">
        <f t="shared" si="142"/>
        <v>851.5100000000001</v>
      </c>
      <c r="M214" s="132">
        <f t="shared" si="149"/>
        <v>2736</v>
      </c>
      <c r="N214" s="127">
        <f t="shared" si="150"/>
        <v>6381</v>
      </c>
      <c r="O214" s="135">
        <v>0</v>
      </c>
      <c r="P214" s="129">
        <f t="shared" si="143"/>
        <v>14564.88</v>
      </c>
      <c r="Q214" s="129">
        <f t="shared" si="144"/>
        <v>13622.51</v>
      </c>
      <c r="R214" s="129">
        <f t="shared" si="148"/>
        <v>75435.12</v>
      </c>
    </row>
    <row r="215" spans="1:18" ht="43.5" customHeight="1" x14ac:dyDescent="0.35">
      <c r="A215" s="40">
        <f t="shared" si="145"/>
        <v>185</v>
      </c>
      <c r="B215" s="122" t="s">
        <v>327</v>
      </c>
      <c r="C215" s="122" t="s">
        <v>54</v>
      </c>
      <c r="D215" s="122" t="s">
        <v>33</v>
      </c>
      <c r="E215" s="164" t="s">
        <v>325</v>
      </c>
      <c r="F215" s="123" t="s">
        <v>52</v>
      </c>
      <c r="G215" s="144">
        <v>90000</v>
      </c>
      <c r="H215" s="48"/>
      <c r="I215" s="130">
        <v>7454.68</v>
      </c>
      <c r="J215" s="126">
        <f t="shared" si="146"/>
        <v>2583</v>
      </c>
      <c r="K215" s="131">
        <f t="shared" si="147"/>
        <v>6390</v>
      </c>
      <c r="L215" s="128">
        <f t="shared" si="142"/>
        <v>851.5100000000001</v>
      </c>
      <c r="M215" s="132">
        <f t="shared" si="149"/>
        <v>2736</v>
      </c>
      <c r="N215" s="127">
        <f t="shared" si="150"/>
        <v>6381</v>
      </c>
      <c r="O215" s="135">
        <f>1715.46*2</f>
        <v>3430.92</v>
      </c>
      <c r="P215" s="129">
        <f t="shared" si="143"/>
        <v>16204.6</v>
      </c>
      <c r="Q215" s="129">
        <f t="shared" si="144"/>
        <v>13622.51</v>
      </c>
      <c r="R215" s="129">
        <f t="shared" si="148"/>
        <v>73795.399999999994</v>
      </c>
    </row>
    <row r="216" spans="1:18" ht="43.5" customHeight="1" x14ac:dyDescent="0.35">
      <c r="A216" s="40">
        <f t="shared" si="145"/>
        <v>186</v>
      </c>
      <c r="B216" s="122" t="s">
        <v>328</v>
      </c>
      <c r="C216" s="122" t="s">
        <v>49</v>
      </c>
      <c r="D216" s="122" t="s">
        <v>33</v>
      </c>
      <c r="E216" s="164" t="s">
        <v>325</v>
      </c>
      <c r="F216" s="123" t="s">
        <v>56</v>
      </c>
      <c r="G216" s="144">
        <v>90000</v>
      </c>
      <c r="H216" s="48"/>
      <c r="I216" s="130">
        <v>8817.0300000000007</v>
      </c>
      <c r="J216" s="126">
        <f t="shared" si="146"/>
        <v>2583</v>
      </c>
      <c r="K216" s="131">
        <f t="shared" si="147"/>
        <v>6390</v>
      </c>
      <c r="L216" s="128">
        <f t="shared" si="142"/>
        <v>851.5100000000001</v>
      </c>
      <c r="M216" s="132">
        <f t="shared" si="149"/>
        <v>2736</v>
      </c>
      <c r="N216" s="127">
        <f t="shared" si="150"/>
        <v>6381</v>
      </c>
      <c r="O216" s="135">
        <v>1715.46</v>
      </c>
      <c r="P216" s="129">
        <f t="shared" si="143"/>
        <v>15851.490000000002</v>
      </c>
      <c r="Q216" s="129">
        <f>K216+L216+N216</f>
        <v>13622.51</v>
      </c>
      <c r="R216" s="129">
        <f t="shared" si="148"/>
        <v>74148.509999999995</v>
      </c>
    </row>
    <row r="217" spans="1:18" ht="43.5" customHeight="1" x14ac:dyDescent="0.35">
      <c r="A217" s="40">
        <f t="shared" si="145"/>
        <v>187</v>
      </c>
      <c r="B217" s="122" t="s">
        <v>329</v>
      </c>
      <c r="C217" s="122" t="s">
        <v>54</v>
      </c>
      <c r="D217" s="122" t="s">
        <v>33</v>
      </c>
      <c r="E217" s="164" t="s">
        <v>330</v>
      </c>
      <c r="F217" s="123" t="s">
        <v>52</v>
      </c>
      <c r="G217" s="144">
        <v>100000</v>
      </c>
      <c r="H217" s="48"/>
      <c r="I217" s="130">
        <f>6055.77+5795.99</f>
        <v>11851.76</v>
      </c>
      <c r="J217" s="126">
        <f t="shared" si="146"/>
        <v>2870</v>
      </c>
      <c r="K217" s="131">
        <f t="shared" si="147"/>
        <v>7100</v>
      </c>
      <c r="L217" s="128">
        <f t="shared" si="142"/>
        <v>851.5100000000001</v>
      </c>
      <c r="M217" s="132">
        <f t="shared" si="149"/>
        <v>3040</v>
      </c>
      <c r="N217" s="127">
        <f t="shared" si="150"/>
        <v>7090.0000000000009</v>
      </c>
      <c r="O217" s="135">
        <v>0</v>
      </c>
      <c r="P217" s="129">
        <f t="shared" si="143"/>
        <v>17761.760000000002</v>
      </c>
      <c r="Q217" s="129">
        <f>K217+L217+N217</f>
        <v>15041.510000000002</v>
      </c>
      <c r="R217" s="129">
        <f t="shared" si="148"/>
        <v>82238.239999999991</v>
      </c>
    </row>
    <row r="218" spans="1:18" ht="43.5" customHeight="1" x14ac:dyDescent="0.35">
      <c r="A218" s="40">
        <f t="shared" si="145"/>
        <v>188</v>
      </c>
      <c r="B218" s="122" t="s">
        <v>331</v>
      </c>
      <c r="C218" s="122" t="s">
        <v>54</v>
      </c>
      <c r="D218" s="122" t="s">
        <v>33</v>
      </c>
      <c r="E218" s="164" t="s">
        <v>186</v>
      </c>
      <c r="F218" s="123" t="s">
        <v>69</v>
      </c>
      <c r="G218" s="144">
        <v>43000</v>
      </c>
      <c r="H218" s="48"/>
      <c r="I218" s="130">
        <v>0</v>
      </c>
      <c r="J218" s="126">
        <f t="shared" si="146"/>
        <v>1234.0999999999999</v>
      </c>
      <c r="K218" s="131">
        <f t="shared" si="147"/>
        <v>3053</v>
      </c>
      <c r="L218" s="132">
        <f>+G218*1.1%</f>
        <v>473.00000000000006</v>
      </c>
      <c r="M218" s="132">
        <f t="shared" si="149"/>
        <v>1307.2</v>
      </c>
      <c r="N218" s="127">
        <f t="shared" si="150"/>
        <v>3048.7000000000003</v>
      </c>
      <c r="O218" s="135">
        <v>0</v>
      </c>
      <c r="P218" s="129">
        <f t="shared" si="143"/>
        <v>2541.3000000000002</v>
      </c>
      <c r="Q218" s="129">
        <f t="shared" si="144"/>
        <v>6574.7000000000007</v>
      </c>
      <c r="R218" s="129">
        <f t="shared" si="148"/>
        <v>40458.699999999997</v>
      </c>
    </row>
    <row r="219" spans="1:18" ht="43.5" customHeight="1" x14ac:dyDescent="0.35">
      <c r="A219" s="40">
        <f t="shared" si="145"/>
        <v>189</v>
      </c>
      <c r="B219" s="122" t="s">
        <v>332</v>
      </c>
      <c r="C219" s="122" t="s">
        <v>54</v>
      </c>
      <c r="D219" s="122" t="s">
        <v>33</v>
      </c>
      <c r="E219" s="164" t="s">
        <v>333</v>
      </c>
      <c r="F219" s="123" t="s">
        <v>52</v>
      </c>
      <c r="G219" s="144">
        <v>90000</v>
      </c>
      <c r="H219" s="48"/>
      <c r="I219" s="130">
        <v>4800.99</v>
      </c>
      <c r="J219" s="126">
        <f t="shared" si="146"/>
        <v>2583</v>
      </c>
      <c r="K219" s="131">
        <f t="shared" si="147"/>
        <v>6390</v>
      </c>
      <c r="L219" s="128">
        <f t="shared" ref="L219" si="151">77410*1.1%</f>
        <v>851.5100000000001</v>
      </c>
      <c r="M219" s="132">
        <f t="shared" si="149"/>
        <v>2736</v>
      </c>
      <c r="N219" s="127">
        <f t="shared" si="150"/>
        <v>6381</v>
      </c>
      <c r="O219" s="135">
        <v>0</v>
      </c>
      <c r="P219" s="129">
        <f t="shared" si="143"/>
        <v>10119.99</v>
      </c>
      <c r="Q219" s="129">
        <f t="shared" si="144"/>
        <v>13622.51</v>
      </c>
      <c r="R219" s="129">
        <f t="shared" si="148"/>
        <v>79880.009999999995</v>
      </c>
    </row>
    <row r="220" spans="1:18" ht="43.5" customHeight="1" x14ac:dyDescent="0.35">
      <c r="A220" s="40">
        <f t="shared" si="145"/>
        <v>190</v>
      </c>
      <c r="B220" s="122" t="s">
        <v>334</v>
      </c>
      <c r="C220" s="122" t="s">
        <v>49</v>
      </c>
      <c r="D220" s="122" t="s">
        <v>33</v>
      </c>
      <c r="E220" s="164" t="s">
        <v>335</v>
      </c>
      <c r="F220" s="123" t="s">
        <v>56</v>
      </c>
      <c r="G220" s="165">
        <v>60000</v>
      </c>
      <c r="H220" s="68"/>
      <c r="I220" s="167">
        <v>0</v>
      </c>
      <c r="J220" s="126">
        <f t="shared" si="146"/>
        <v>1722</v>
      </c>
      <c r="K220" s="131">
        <f t="shared" si="147"/>
        <v>4260</v>
      </c>
      <c r="L220" s="132">
        <f>+G220*1.1%</f>
        <v>660.00000000000011</v>
      </c>
      <c r="M220" s="132">
        <f t="shared" si="149"/>
        <v>1824</v>
      </c>
      <c r="N220" s="127">
        <f t="shared" si="150"/>
        <v>4254</v>
      </c>
      <c r="O220" s="135">
        <v>0</v>
      </c>
      <c r="P220" s="129">
        <f t="shared" si="143"/>
        <v>3546</v>
      </c>
      <c r="Q220" s="129">
        <f t="shared" si="144"/>
        <v>9174</v>
      </c>
      <c r="R220" s="129">
        <f t="shared" si="148"/>
        <v>56454</v>
      </c>
    </row>
    <row r="221" spans="1:18" ht="43.5" customHeight="1" x14ac:dyDescent="0.35">
      <c r="A221" s="40">
        <f t="shared" si="145"/>
        <v>191</v>
      </c>
      <c r="B221" s="122" t="s">
        <v>336</v>
      </c>
      <c r="C221" s="122" t="s">
        <v>54</v>
      </c>
      <c r="D221" s="122" t="s">
        <v>33</v>
      </c>
      <c r="E221" s="166" t="s">
        <v>325</v>
      </c>
      <c r="F221" s="123" t="s">
        <v>56</v>
      </c>
      <c r="G221" s="165">
        <v>90000</v>
      </c>
      <c r="H221" s="68"/>
      <c r="I221" s="167">
        <v>0</v>
      </c>
      <c r="J221" s="126">
        <f t="shared" si="146"/>
        <v>2583</v>
      </c>
      <c r="K221" s="131">
        <f t="shared" si="147"/>
        <v>6390</v>
      </c>
      <c r="L221" s="128">
        <f t="shared" ref="L221:L241" si="152">77410*1.1%</f>
        <v>851.5100000000001</v>
      </c>
      <c r="M221" s="132">
        <f t="shared" si="149"/>
        <v>2736</v>
      </c>
      <c r="N221" s="127">
        <f t="shared" si="150"/>
        <v>6381</v>
      </c>
      <c r="O221" s="168">
        <f>1715.46*2</f>
        <v>3430.92</v>
      </c>
      <c r="P221" s="129">
        <f t="shared" si="143"/>
        <v>8749.92</v>
      </c>
      <c r="Q221" s="129">
        <f t="shared" si="144"/>
        <v>13622.51</v>
      </c>
      <c r="R221" s="129">
        <f t="shared" si="148"/>
        <v>81250.080000000002</v>
      </c>
    </row>
    <row r="222" spans="1:18" ht="43.5" customHeight="1" x14ac:dyDescent="0.35">
      <c r="A222" s="40">
        <f t="shared" si="145"/>
        <v>192</v>
      </c>
      <c r="B222" s="122" t="s">
        <v>337</v>
      </c>
      <c r="C222" s="122" t="s">
        <v>54</v>
      </c>
      <c r="D222" s="122" t="s">
        <v>33</v>
      </c>
      <c r="E222" s="166" t="s">
        <v>325</v>
      </c>
      <c r="F222" s="123" t="s">
        <v>56</v>
      </c>
      <c r="G222" s="165">
        <v>90000</v>
      </c>
      <c r="H222" s="68"/>
      <c r="I222" s="167">
        <v>8895.39</v>
      </c>
      <c r="J222" s="126">
        <f t="shared" si="146"/>
        <v>2583</v>
      </c>
      <c r="K222" s="131">
        <f t="shared" si="147"/>
        <v>6390</v>
      </c>
      <c r="L222" s="128">
        <f t="shared" si="152"/>
        <v>851.5100000000001</v>
      </c>
      <c r="M222" s="132">
        <f t="shared" si="149"/>
        <v>2736</v>
      </c>
      <c r="N222" s="127">
        <f t="shared" si="150"/>
        <v>6381</v>
      </c>
      <c r="O222" s="168">
        <f>1715.46*2</f>
        <v>3430.92</v>
      </c>
      <c r="P222" s="129">
        <f t="shared" si="143"/>
        <v>17645.309999999998</v>
      </c>
      <c r="Q222" s="129">
        <f t="shared" si="144"/>
        <v>13622.51</v>
      </c>
      <c r="R222" s="129">
        <f t="shared" si="148"/>
        <v>72354.69</v>
      </c>
    </row>
    <row r="223" spans="1:18" ht="43.5" customHeight="1" x14ac:dyDescent="0.35">
      <c r="A223" s="40">
        <f t="shared" si="145"/>
        <v>193</v>
      </c>
      <c r="B223" s="122" t="s">
        <v>338</v>
      </c>
      <c r="C223" s="122" t="s">
        <v>49</v>
      </c>
      <c r="D223" s="122" t="s">
        <v>33</v>
      </c>
      <c r="E223" s="166" t="s">
        <v>325</v>
      </c>
      <c r="F223" s="123" t="s">
        <v>56</v>
      </c>
      <c r="G223" s="165">
        <v>90000</v>
      </c>
      <c r="H223" s="68"/>
      <c r="I223" s="167">
        <v>6984.23</v>
      </c>
      <c r="J223" s="126">
        <f t="shared" si="146"/>
        <v>2583</v>
      </c>
      <c r="K223" s="131">
        <f t="shared" si="147"/>
        <v>6390</v>
      </c>
      <c r="L223" s="128">
        <f t="shared" si="152"/>
        <v>851.5100000000001</v>
      </c>
      <c r="M223" s="132">
        <f t="shared" si="149"/>
        <v>2736</v>
      </c>
      <c r="N223" s="127">
        <f t="shared" si="150"/>
        <v>6381</v>
      </c>
      <c r="O223" s="168">
        <f>1715.46*2</f>
        <v>3430.92</v>
      </c>
      <c r="P223" s="129">
        <f t="shared" si="143"/>
        <v>15734.15</v>
      </c>
      <c r="Q223" s="129">
        <f t="shared" si="144"/>
        <v>13622.51</v>
      </c>
      <c r="R223" s="129">
        <f t="shared" si="148"/>
        <v>74265.850000000006</v>
      </c>
    </row>
    <row r="224" spans="1:18" ht="43.5" customHeight="1" x14ac:dyDescent="0.35">
      <c r="A224" s="40">
        <f t="shared" si="145"/>
        <v>194</v>
      </c>
      <c r="B224" s="122" t="s">
        <v>339</v>
      </c>
      <c r="C224" s="122" t="s">
        <v>54</v>
      </c>
      <c r="D224" s="122" t="s">
        <v>33</v>
      </c>
      <c r="E224" s="166" t="s">
        <v>325</v>
      </c>
      <c r="F224" s="123" t="s">
        <v>56</v>
      </c>
      <c r="G224" s="165">
        <v>90000</v>
      </c>
      <c r="H224" s="68"/>
      <c r="I224" s="167">
        <v>8003.77</v>
      </c>
      <c r="J224" s="126">
        <f t="shared" si="146"/>
        <v>2583</v>
      </c>
      <c r="K224" s="131">
        <f t="shared" si="147"/>
        <v>6390</v>
      </c>
      <c r="L224" s="128">
        <f t="shared" si="152"/>
        <v>851.5100000000001</v>
      </c>
      <c r="M224" s="132">
        <f t="shared" si="149"/>
        <v>2736</v>
      </c>
      <c r="N224" s="127">
        <f t="shared" si="150"/>
        <v>6381</v>
      </c>
      <c r="O224" s="168">
        <f>1715.46*2</f>
        <v>3430.92</v>
      </c>
      <c r="P224" s="129">
        <f t="shared" si="143"/>
        <v>16753.690000000002</v>
      </c>
      <c r="Q224" s="129">
        <f t="shared" si="144"/>
        <v>13622.51</v>
      </c>
      <c r="R224" s="129">
        <f t="shared" si="148"/>
        <v>73246.31</v>
      </c>
    </row>
    <row r="225" spans="1:18" ht="43.5" customHeight="1" x14ac:dyDescent="0.35">
      <c r="A225" s="40">
        <f t="shared" si="145"/>
        <v>195</v>
      </c>
      <c r="B225" s="122" t="s">
        <v>340</v>
      </c>
      <c r="C225" s="122" t="s">
        <v>49</v>
      </c>
      <c r="D225" s="122" t="s">
        <v>33</v>
      </c>
      <c r="E225" s="166" t="s">
        <v>325</v>
      </c>
      <c r="F225" s="123" t="s">
        <v>56</v>
      </c>
      <c r="G225" s="165">
        <v>90000</v>
      </c>
      <c r="H225" s="68"/>
      <c r="I225" s="167">
        <v>7879.85</v>
      </c>
      <c r="J225" s="126">
        <f t="shared" si="146"/>
        <v>2583</v>
      </c>
      <c r="K225" s="131">
        <f t="shared" si="147"/>
        <v>6390</v>
      </c>
      <c r="L225" s="128">
        <f t="shared" si="152"/>
        <v>851.5100000000001</v>
      </c>
      <c r="M225" s="132">
        <f t="shared" si="149"/>
        <v>2736</v>
      </c>
      <c r="N225" s="127">
        <f t="shared" si="150"/>
        <v>6381</v>
      </c>
      <c r="O225" s="168">
        <v>1715.46</v>
      </c>
      <c r="P225" s="129">
        <f t="shared" si="143"/>
        <v>14914.310000000001</v>
      </c>
      <c r="Q225" s="129">
        <f t="shared" si="144"/>
        <v>13622.51</v>
      </c>
      <c r="R225" s="129">
        <f t="shared" si="148"/>
        <v>75085.69</v>
      </c>
    </row>
    <row r="226" spans="1:18" ht="43.5" customHeight="1" x14ac:dyDescent="0.35">
      <c r="A226" s="40">
        <f t="shared" si="145"/>
        <v>196</v>
      </c>
      <c r="B226" s="122" t="s">
        <v>341</v>
      </c>
      <c r="C226" s="122" t="s">
        <v>54</v>
      </c>
      <c r="D226" s="122" t="s">
        <v>33</v>
      </c>
      <c r="E226" s="166" t="s">
        <v>325</v>
      </c>
      <c r="F226" s="123" t="s">
        <v>56</v>
      </c>
      <c r="G226" s="165">
        <v>90000</v>
      </c>
      <c r="H226" s="68"/>
      <c r="I226" s="167">
        <v>7879.85</v>
      </c>
      <c r="J226" s="126">
        <f t="shared" si="146"/>
        <v>2583</v>
      </c>
      <c r="K226" s="131">
        <f t="shared" si="147"/>
        <v>6390</v>
      </c>
      <c r="L226" s="128">
        <f t="shared" si="152"/>
        <v>851.5100000000001</v>
      </c>
      <c r="M226" s="132">
        <f t="shared" si="149"/>
        <v>2736</v>
      </c>
      <c r="N226" s="127">
        <f t="shared" si="150"/>
        <v>6381</v>
      </c>
      <c r="O226" s="168">
        <v>1715.46</v>
      </c>
      <c r="P226" s="129">
        <f t="shared" si="143"/>
        <v>14914.310000000001</v>
      </c>
      <c r="Q226" s="129">
        <f t="shared" si="144"/>
        <v>13622.51</v>
      </c>
      <c r="R226" s="129">
        <f t="shared" si="148"/>
        <v>75085.69</v>
      </c>
    </row>
    <row r="227" spans="1:18" ht="43.5" customHeight="1" x14ac:dyDescent="0.35">
      <c r="A227" s="40">
        <f t="shared" si="145"/>
        <v>197</v>
      </c>
      <c r="B227" s="122" t="s">
        <v>342</v>
      </c>
      <c r="C227" s="122" t="s">
        <v>54</v>
      </c>
      <c r="D227" s="122" t="s">
        <v>33</v>
      </c>
      <c r="E227" s="166" t="s">
        <v>325</v>
      </c>
      <c r="F227" s="123" t="s">
        <v>56</v>
      </c>
      <c r="G227" s="165">
        <v>90000</v>
      </c>
      <c r="H227" s="68"/>
      <c r="I227" s="167">
        <v>9753.1200000000008</v>
      </c>
      <c r="J227" s="126">
        <f t="shared" si="146"/>
        <v>2583</v>
      </c>
      <c r="K227" s="131">
        <f t="shared" si="147"/>
        <v>6390</v>
      </c>
      <c r="L227" s="128">
        <f t="shared" si="152"/>
        <v>851.5100000000001</v>
      </c>
      <c r="M227" s="132">
        <f t="shared" si="149"/>
        <v>2736</v>
      </c>
      <c r="N227" s="127">
        <f t="shared" si="150"/>
        <v>6381</v>
      </c>
      <c r="O227" s="168">
        <v>0</v>
      </c>
      <c r="P227" s="129">
        <f t="shared" si="143"/>
        <v>15072.12</v>
      </c>
      <c r="Q227" s="129">
        <f t="shared" si="144"/>
        <v>13622.51</v>
      </c>
      <c r="R227" s="129">
        <f t="shared" si="148"/>
        <v>74927.88</v>
      </c>
    </row>
    <row r="228" spans="1:18" ht="43.5" customHeight="1" x14ac:dyDescent="0.35">
      <c r="A228" s="40">
        <f t="shared" si="145"/>
        <v>198</v>
      </c>
      <c r="B228" s="122" t="s">
        <v>343</v>
      </c>
      <c r="C228" s="122" t="s">
        <v>49</v>
      </c>
      <c r="D228" s="122" t="s">
        <v>33</v>
      </c>
      <c r="E228" s="166" t="s">
        <v>325</v>
      </c>
      <c r="F228" s="123" t="s">
        <v>56</v>
      </c>
      <c r="G228" s="165">
        <v>90000</v>
      </c>
      <c r="H228" s="68"/>
      <c r="I228" s="167">
        <v>9753.1200000000008</v>
      </c>
      <c r="J228" s="126">
        <f t="shared" si="146"/>
        <v>2583</v>
      </c>
      <c r="K228" s="131">
        <f t="shared" si="147"/>
        <v>6390</v>
      </c>
      <c r="L228" s="128">
        <f t="shared" si="152"/>
        <v>851.5100000000001</v>
      </c>
      <c r="M228" s="132">
        <f t="shared" si="149"/>
        <v>2736</v>
      </c>
      <c r="N228" s="127">
        <f t="shared" si="150"/>
        <v>6381</v>
      </c>
      <c r="O228" s="168">
        <v>0</v>
      </c>
      <c r="P228" s="129">
        <f t="shared" si="143"/>
        <v>15072.12</v>
      </c>
      <c r="Q228" s="129">
        <f t="shared" si="144"/>
        <v>13622.51</v>
      </c>
      <c r="R228" s="129">
        <f t="shared" si="148"/>
        <v>74927.88</v>
      </c>
    </row>
    <row r="229" spans="1:18" ht="43.5" customHeight="1" x14ac:dyDescent="0.35">
      <c r="A229" s="40">
        <f t="shared" si="145"/>
        <v>199</v>
      </c>
      <c r="B229" s="122" t="s">
        <v>344</v>
      </c>
      <c r="C229" s="122" t="s">
        <v>54</v>
      </c>
      <c r="D229" s="122" t="s">
        <v>33</v>
      </c>
      <c r="E229" s="166" t="s">
        <v>325</v>
      </c>
      <c r="F229" s="123" t="s">
        <v>56</v>
      </c>
      <c r="G229" s="165">
        <v>90000</v>
      </c>
      <c r="H229" s="68"/>
      <c r="I229" s="167">
        <v>8775.43</v>
      </c>
      <c r="J229" s="126">
        <f t="shared" si="146"/>
        <v>2583</v>
      </c>
      <c r="K229" s="131">
        <f t="shared" si="147"/>
        <v>6390</v>
      </c>
      <c r="L229" s="128">
        <f t="shared" si="152"/>
        <v>851.5100000000001</v>
      </c>
      <c r="M229" s="132">
        <f t="shared" si="149"/>
        <v>2736</v>
      </c>
      <c r="N229" s="127">
        <f t="shared" si="150"/>
        <v>6381</v>
      </c>
      <c r="O229" s="168">
        <v>0</v>
      </c>
      <c r="P229" s="129">
        <f t="shared" si="143"/>
        <v>14094.43</v>
      </c>
      <c r="Q229" s="129">
        <f t="shared" si="144"/>
        <v>13622.51</v>
      </c>
      <c r="R229" s="129">
        <f t="shared" si="148"/>
        <v>75905.570000000007</v>
      </c>
    </row>
    <row r="230" spans="1:18" ht="43.5" customHeight="1" x14ac:dyDescent="0.35">
      <c r="A230" s="40">
        <f t="shared" si="145"/>
        <v>200</v>
      </c>
      <c r="B230" s="122" t="s">
        <v>345</v>
      </c>
      <c r="C230" s="122" t="s">
        <v>49</v>
      </c>
      <c r="D230" s="122" t="s">
        <v>33</v>
      </c>
      <c r="E230" s="166" t="s">
        <v>325</v>
      </c>
      <c r="F230" s="123" t="s">
        <v>56</v>
      </c>
      <c r="G230" s="165">
        <v>90000</v>
      </c>
      <c r="H230" s="68"/>
      <c r="I230" s="167">
        <v>8775.43</v>
      </c>
      <c r="J230" s="126">
        <f t="shared" si="146"/>
        <v>2583</v>
      </c>
      <c r="K230" s="131">
        <f t="shared" si="147"/>
        <v>6390</v>
      </c>
      <c r="L230" s="128">
        <f t="shared" si="152"/>
        <v>851.5100000000001</v>
      </c>
      <c r="M230" s="132">
        <f t="shared" si="149"/>
        <v>2736</v>
      </c>
      <c r="N230" s="127">
        <f t="shared" si="150"/>
        <v>6381</v>
      </c>
      <c r="O230" s="168">
        <v>0</v>
      </c>
      <c r="P230" s="129">
        <f t="shared" si="143"/>
        <v>14094.43</v>
      </c>
      <c r="Q230" s="129">
        <f t="shared" si="144"/>
        <v>13622.51</v>
      </c>
      <c r="R230" s="129">
        <f t="shared" si="148"/>
        <v>75905.570000000007</v>
      </c>
    </row>
    <row r="231" spans="1:18" ht="43.5" customHeight="1" x14ac:dyDescent="0.35">
      <c r="A231" s="40">
        <f t="shared" si="145"/>
        <v>201</v>
      </c>
      <c r="B231" s="122" t="s">
        <v>346</v>
      </c>
      <c r="C231" s="122" t="s">
        <v>54</v>
      </c>
      <c r="D231" s="122" t="s">
        <v>33</v>
      </c>
      <c r="E231" s="166" t="s">
        <v>325</v>
      </c>
      <c r="F231" s="123" t="s">
        <v>56</v>
      </c>
      <c r="G231" s="165">
        <v>90000</v>
      </c>
      <c r="H231" s="68"/>
      <c r="I231" s="167">
        <v>9324.25</v>
      </c>
      <c r="J231" s="126">
        <f t="shared" si="146"/>
        <v>2583</v>
      </c>
      <c r="K231" s="131">
        <f t="shared" si="147"/>
        <v>6390</v>
      </c>
      <c r="L231" s="128">
        <f t="shared" si="152"/>
        <v>851.5100000000001</v>
      </c>
      <c r="M231" s="132">
        <f t="shared" si="149"/>
        <v>2736</v>
      </c>
      <c r="N231" s="127">
        <f t="shared" si="150"/>
        <v>6381</v>
      </c>
      <c r="O231" s="168">
        <v>1715.46</v>
      </c>
      <c r="P231" s="129">
        <f t="shared" si="143"/>
        <v>16358.71</v>
      </c>
      <c r="Q231" s="129">
        <f t="shared" si="144"/>
        <v>13622.51</v>
      </c>
      <c r="R231" s="129">
        <f t="shared" si="148"/>
        <v>73641.290000000008</v>
      </c>
    </row>
    <row r="232" spans="1:18" ht="43.5" customHeight="1" x14ac:dyDescent="0.35">
      <c r="A232" s="40">
        <f t="shared" si="145"/>
        <v>202</v>
      </c>
      <c r="B232" s="122" t="s">
        <v>347</v>
      </c>
      <c r="C232" s="122" t="s">
        <v>54</v>
      </c>
      <c r="D232" s="122" t="s">
        <v>33</v>
      </c>
      <c r="E232" s="166" t="s">
        <v>325</v>
      </c>
      <c r="F232" s="123" t="s">
        <v>56</v>
      </c>
      <c r="G232" s="165">
        <v>90000</v>
      </c>
      <c r="H232" s="68"/>
      <c r="I232" s="167">
        <v>8775.43</v>
      </c>
      <c r="J232" s="126">
        <f t="shared" si="146"/>
        <v>2583</v>
      </c>
      <c r="K232" s="131">
        <f t="shared" si="147"/>
        <v>6390</v>
      </c>
      <c r="L232" s="128">
        <f t="shared" si="152"/>
        <v>851.5100000000001</v>
      </c>
      <c r="M232" s="132">
        <f t="shared" si="149"/>
        <v>2736</v>
      </c>
      <c r="N232" s="127">
        <f t="shared" si="150"/>
        <v>6381</v>
      </c>
      <c r="O232" s="168">
        <v>0</v>
      </c>
      <c r="P232" s="129">
        <f t="shared" si="143"/>
        <v>14094.43</v>
      </c>
      <c r="Q232" s="129">
        <f t="shared" si="144"/>
        <v>13622.51</v>
      </c>
      <c r="R232" s="129">
        <f t="shared" si="148"/>
        <v>75905.570000000007</v>
      </c>
    </row>
    <row r="233" spans="1:18" ht="43.5" customHeight="1" x14ac:dyDescent="0.35">
      <c r="A233" s="40">
        <f t="shared" si="145"/>
        <v>203</v>
      </c>
      <c r="B233" s="122" t="s">
        <v>348</v>
      </c>
      <c r="C233" s="122" t="s">
        <v>54</v>
      </c>
      <c r="D233" s="122" t="s">
        <v>33</v>
      </c>
      <c r="E233" s="166" t="s">
        <v>325</v>
      </c>
      <c r="F233" s="123" t="s">
        <v>56</v>
      </c>
      <c r="G233" s="165">
        <v>90000</v>
      </c>
      <c r="H233" s="68"/>
      <c r="I233" s="167">
        <v>8775.43</v>
      </c>
      <c r="J233" s="126">
        <f t="shared" si="146"/>
        <v>2583</v>
      </c>
      <c r="K233" s="131">
        <f t="shared" si="147"/>
        <v>6390</v>
      </c>
      <c r="L233" s="128">
        <f t="shared" si="152"/>
        <v>851.5100000000001</v>
      </c>
      <c r="M233" s="132">
        <f t="shared" si="149"/>
        <v>2736</v>
      </c>
      <c r="N233" s="127">
        <f t="shared" si="150"/>
        <v>6381</v>
      </c>
      <c r="O233" s="168">
        <v>0</v>
      </c>
      <c r="P233" s="129">
        <f t="shared" si="143"/>
        <v>14094.43</v>
      </c>
      <c r="Q233" s="129">
        <f t="shared" si="144"/>
        <v>13622.51</v>
      </c>
      <c r="R233" s="129">
        <f t="shared" si="148"/>
        <v>75905.570000000007</v>
      </c>
    </row>
    <row r="234" spans="1:18" ht="43.5" customHeight="1" x14ac:dyDescent="0.35">
      <c r="A234" s="40">
        <f t="shared" si="145"/>
        <v>204</v>
      </c>
      <c r="B234" s="122" t="s">
        <v>349</v>
      </c>
      <c r="C234" s="122" t="s">
        <v>54</v>
      </c>
      <c r="D234" s="122" t="s">
        <v>33</v>
      </c>
      <c r="E234" s="166" t="s">
        <v>325</v>
      </c>
      <c r="F234" s="123" t="s">
        <v>56</v>
      </c>
      <c r="G234" s="165">
        <v>90000</v>
      </c>
      <c r="H234" s="68"/>
      <c r="I234" s="167">
        <v>8606.36</v>
      </c>
      <c r="J234" s="126">
        <f t="shared" si="146"/>
        <v>2583</v>
      </c>
      <c r="K234" s="131">
        <f t="shared" si="147"/>
        <v>6390</v>
      </c>
      <c r="L234" s="128">
        <f t="shared" si="152"/>
        <v>851.5100000000001</v>
      </c>
      <c r="M234" s="132">
        <f t="shared" si="149"/>
        <v>2736</v>
      </c>
      <c r="N234" s="127">
        <f t="shared" si="150"/>
        <v>6381</v>
      </c>
      <c r="O234" s="168">
        <v>0</v>
      </c>
      <c r="P234" s="129">
        <f t="shared" si="143"/>
        <v>13925.36</v>
      </c>
      <c r="Q234" s="129">
        <f t="shared" si="144"/>
        <v>13622.51</v>
      </c>
      <c r="R234" s="129">
        <f t="shared" si="148"/>
        <v>76074.64</v>
      </c>
    </row>
    <row r="235" spans="1:18" ht="43.5" customHeight="1" x14ac:dyDescent="0.35">
      <c r="A235" s="40">
        <f t="shared" si="145"/>
        <v>205</v>
      </c>
      <c r="B235" s="122" t="s">
        <v>350</v>
      </c>
      <c r="C235" s="122" t="s">
        <v>54</v>
      </c>
      <c r="D235" s="122" t="s">
        <v>33</v>
      </c>
      <c r="E235" s="166" t="s">
        <v>325</v>
      </c>
      <c r="F235" s="123" t="s">
        <v>56</v>
      </c>
      <c r="G235" s="165">
        <v>90000</v>
      </c>
      <c r="H235" s="68"/>
      <c r="I235" s="167">
        <v>7879.85</v>
      </c>
      <c r="J235" s="126">
        <f t="shared" si="146"/>
        <v>2583</v>
      </c>
      <c r="K235" s="131">
        <f t="shared" si="147"/>
        <v>6390</v>
      </c>
      <c r="L235" s="128">
        <f t="shared" si="152"/>
        <v>851.5100000000001</v>
      </c>
      <c r="M235" s="132">
        <f t="shared" si="149"/>
        <v>2736</v>
      </c>
      <c r="N235" s="127">
        <f t="shared" si="150"/>
        <v>6381</v>
      </c>
      <c r="O235" s="168">
        <v>1715.46</v>
      </c>
      <c r="P235" s="129">
        <f t="shared" si="143"/>
        <v>14914.310000000001</v>
      </c>
      <c r="Q235" s="129">
        <f t="shared" si="144"/>
        <v>13622.51</v>
      </c>
      <c r="R235" s="129">
        <f t="shared" si="148"/>
        <v>75085.69</v>
      </c>
    </row>
    <row r="236" spans="1:18" ht="43.5" customHeight="1" x14ac:dyDescent="0.35">
      <c r="A236" s="40">
        <f t="shared" si="145"/>
        <v>206</v>
      </c>
      <c r="B236" s="122" t="s">
        <v>351</v>
      </c>
      <c r="C236" s="122" t="s">
        <v>54</v>
      </c>
      <c r="D236" s="122" t="s">
        <v>33</v>
      </c>
      <c r="E236" s="166" t="s">
        <v>325</v>
      </c>
      <c r="F236" s="123" t="s">
        <v>56</v>
      </c>
      <c r="G236" s="165">
        <v>90000</v>
      </c>
      <c r="H236" s="68"/>
      <c r="I236" s="167">
        <v>7879.85</v>
      </c>
      <c r="J236" s="126">
        <f t="shared" si="146"/>
        <v>2583</v>
      </c>
      <c r="K236" s="131">
        <f t="shared" si="147"/>
        <v>6390</v>
      </c>
      <c r="L236" s="128">
        <f t="shared" si="152"/>
        <v>851.5100000000001</v>
      </c>
      <c r="M236" s="132">
        <f t="shared" si="149"/>
        <v>2736</v>
      </c>
      <c r="N236" s="127">
        <f t="shared" si="150"/>
        <v>6381</v>
      </c>
      <c r="O236" s="168">
        <v>1715.46</v>
      </c>
      <c r="P236" s="129">
        <f t="shared" si="143"/>
        <v>14914.310000000001</v>
      </c>
      <c r="Q236" s="129">
        <f t="shared" si="144"/>
        <v>13622.51</v>
      </c>
      <c r="R236" s="129">
        <f t="shared" si="148"/>
        <v>75085.69</v>
      </c>
    </row>
    <row r="237" spans="1:18" ht="43.5" customHeight="1" x14ac:dyDescent="0.35">
      <c r="A237" s="40">
        <f t="shared" si="145"/>
        <v>207</v>
      </c>
      <c r="B237" s="122" t="s">
        <v>352</v>
      </c>
      <c r="C237" s="122" t="s">
        <v>54</v>
      </c>
      <c r="D237" s="122" t="s">
        <v>33</v>
      </c>
      <c r="E237" s="166" t="s">
        <v>325</v>
      </c>
      <c r="F237" s="123" t="s">
        <v>56</v>
      </c>
      <c r="G237" s="165">
        <v>90000</v>
      </c>
      <c r="H237" s="68"/>
      <c r="I237" s="167">
        <v>2002.71</v>
      </c>
      <c r="J237" s="126">
        <f t="shared" si="146"/>
        <v>2583</v>
      </c>
      <c r="K237" s="131">
        <f t="shared" si="147"/>
        <v>6390</v>
      </c>
      <c r="L237" s="128">
        <f t="shared" si="152"/>
        <v>851.5100000000001</v>
      </c>
      <c r="M237" s="132">
        <f t="shared" si="149"/>
        <v>2736</v>
      </c>
      <c r="N237" s="127">
        <f t="shared" si="150"/>
        <v>6381</v>
      </c>
      <c r="O237" s="168">
        <v>0</v>
      </c>
      <c r="P237" s="129">
        <f t="shared" si="143"/>
        <v>7321.71</v>
      </c>
      <c r="Q237" s="129">
        <f t="shared" si="144"/>
        <v>13622.51</v>
      </c>
      <c r="R237" s="129">
        <f t="shared" si="148"/>
        <v>82678.289999999994</v>
      </c>
    </row>
    <row r="238" spans="1:18" ht="43.5" customHeight="1" x14ac:dyDescent="0.35">
      <c r="A238" s="40">
        <f>+A237+1</f>
        <v>208</v>
      </c>
      <c r="B238" s="122" t="s">
        <v>432</v>
      </c>
      <c r="C238" s="122" t="s">
        <v>54</v>
      </c>
      <c r="D238" s="122" t="s">
        <v>33</v>
      </c>
      <c r="E238" s="166" t="s">
        <v>325</v>
      </c>
      <c r="F238" s="123" t="s">
        <v>56</v>
      </c>
      <c r="G238" s="165">
        <v>90000</v>
      </c>
      <c r="H238" s="68"/>
      <c r="I238" s="167">
        <v>9753.1200000000008</v>
      </c>
      <c r="J238" s="126">
        <f t="shared" si="146"/>
        <v>2583</v>
      </c>
      <c r="K238" s="131">
        <f t="shared" si="147"/>
        <v>6390</v>
      </c>
      <c r="L238" s="128">
        <f t="shared" si="152"/>
        <v>851.5100000000001</v>
      </c>
      <c r="M238" s="132">
        <f t="shared" si="149"/>
        <v>2736</v>
      </c>
      <c r="N238" s="127">
        <f t="shared" si="150"/>
        <v>6381</v>
      </c>
      <c r="O238" s="168">
        <v>0</v>
      </c>
      <c r="P238" s="129">
        <f t="shared" si="143"/>
        <v>15072.12</v>
      </c>
      <c r="Q238" s="129">
        <f t="shared" si="144"/>
        <v>13622.51</v>
      </c>
      <c r="R238" s="129">
        <f t="shared" si="148"/>
        <v>74927.88</v>
      </c>
    </row>
    <row r="239" spans="1:18" ht="43.5" customHeight="1" x14ac:dyDescent="0.35">
      <c r="A239" s="40">
        <f>+A238+1</f>
        <v>209</v>
      </c>
      <c r="B239" s="122" t="s">
        <v>436</v>
      </c>
      <c r="C239" s="122" t="s">
        <v>49</v>
      </c>
      <c r="D239" s="122" t="s">
        <v>33</v>
      </c>
      <c r="E239" s="166" t="s">
        <v>325</v>
      </c>
      <c r="F239" s="123" t="s">
        <v>56</v>
      </c>
      <c r="G239" s="165">
        <v>90000</v>
      </c>
      <c r="H239" s="68"/>
      <c r="I239" s="167">
        <v>4758.2299999999996</v>
      </c>
      <c r="J239" s="126">
        <f t="shared" si="146"/>
        <v>2583</v>
      </c>
      <c r="K239" s="131">
        <f t="shared" si="147"/>
        <v>6390</v>
      </c>
      <c r="L239" s="128">
        <f t="shared" si="152"/>
        <v>851.5100000000001</v>
      </c>
      <c r="M239" s="132">
        <f t="shared" si="149"/>
        <v>2736</v>
      </c>
      <c r="N239" s="127">
        <f t="shared" si="150"/>
        <v>6381</v>
      </c>
      <c r="O239" s="168">
        <v>0</v>
      </c>
      <c r="P239" s="129">
        <f t="shared" ref="P239:P240" si="153">I239+J239+M239+O239</f>
        <v>10077.23</v>
      </c>
      <c r="Q239" s="129">
        <f t="shared" ref="Q239:Q240" si="154">K239+L239+N239</f>
        <v>13622.51</v>
      </c>
      <c r="R239" s="129">
        <f t="shared" ref="R239:R240" si="155">G239-P239</f>
        <v>79922.77</v>
      </c>
    </row>
    <row r="240" spans="1:18" ht="43.5" customHeight="1" x14ac:dyDescent="0.35">
      <c r="A240" s="40">
        <f>+A239+1</f>
        <v>210</v>
      </c>
      <c r="B240" s="122" t="s">
        <v>437</v>
      </c>
      <c r="C240" s="122" t="s">
        <v>49</v>
      </c>
      <c r="D240" s="122" t="s">
        <v>33</v>
      </c>
      <c r="E240" s="166" t="s">
        <v>325</v>
      </c>
      <c r="F240" s="123" t="s">
        <v>56</v>
      </c>
      <c r="G240" s="165">
        <v>90000</v>
      </c>
      <c r="H240" s="68"/>
      <c r="I240" s="167">
        <v>440.63</v>
      </c>
      <c r="J240" s="126">
        <f t="shared" si="146"/>
        <v>2583</v>
      </c>
      <c r="K240" s="131">
        <f t="shared" si="147"/>
        <v>6390</v>
      </c>
      <c r="L240" s="128">
        <f t="shared" si="152"/>
        <v>851.5100000000001</v>
      </c>
      <c r="M240" s="132">
        <f t="shared" si="149"/>
        <v>2736</v>
      </c>
      <c r="N240" s="127">
        <f t="shared" si="150"/>
        <v>6381</v>
      </c>
      <c r="O240" s="168">
        <v>0</v>
      </c>
      <c r="P240" s="129">
        <f t="shared" si="153"/>
        <v>5759.63</v>
      </c>
      <c r="Q240" s="129">
        <f t="shared" si="154"/>
        <v>13622.51</v>
      </c>
      <c r="R240" s="129">
        <f t="shared" si="155"/>
        <v>84240.37</v>
      </c>
    </row>
    <row r="241" spans="1:18" ht="43.5" customHeight="1" x14ac:dyDescent="0.35">
      <c r="A241" s="40">
        <f>+A240+1</f>
        <v>211</v>
      </c>
      <c r="B241" s="122" t="s">
        <v>438</v>
      </c>
      <c r="C241" s="122" t="s">
        <v>54</v>
      </c>
      <c r="D241" s="122" t="s">
        <v>33</v>
      </c>
      <c r="E241" s="166" t="s">
        <v>325</v>
      </c>
      <c r="F241" s="123" t="s">
        <v>56</v>
      </c>
      <c r="G241" s="165">
        <v>90000</v>
      </c>
      <c r="H241" s="68"/>
      <c r="I241" s="167">
        <v>9753.1200000000008</v>
      </c>
      <c r="J241" s="126">
        <f t="shared" ref="J241" si="156">G241*2.87/100</f>
        <v>2583</v>
      </c>
      <c r="K241" s="131">
        <f t="shared" ref="K241" si="157">G241*7.1/100</f>
        <v>6390</v>
      </c>
      <c r="L241" s="128">
        <f t="shared" si="152"/>
        <v>851.5100000000001</v>
      </c>
      <c r="M241" s="132">
        <f t="shared" ref="M241" si="158">G241*3.04/100</f>
        <v>2736</v>
      </c>
      <c r="N241" s="127">
        <f t="shared" ref="N241" si="159">+G241*7.09%</f>
        <v>6381</v>
      </c>
      <c r="O241" s="168">
        <v>0</v>
      </c>
      <c r="P241" s="129">
        <f t="shared" ref="P241" si="160">I241+J241+M241+O241</f>
        <v>15072.12</v>
      </c>
      <c r="Q241" s="129">
        <f t="shared" ref="Q241" si="161">K241+L241+N241</f>
        <v>13622.51</v>
      </c>
      <c r="R241" s="129">
        <f t="shared" ref="R241" si="162">G241-P241</f>
        <v>74927.88</v>
      </c>
    </row>
    <row r="242" spans="1:18" ht="43.5" customHeight="1" x14ac:dyDescent="0.35">
      <c r="A242" s="40">
        <f>+A241+1</f>
        <v>212</v>
      </c>
      <c r="B242" s="122" t="s">
        <v>353</v>
      </c>
      <c r="C242" s="122" t="s">
        <v>49</v>
      </c>
      <c r="D242" s="122" t="s">
        <v>33</v>
      </c>
      <c r="E242" s="166" t="s">
        <v>335</v>
      </c>
      <c r="F242" s="123" t="s">
        <v>56</v>
      </c>
      <c r="G242" s="165">
        <v>60000</v>
      </c>
      <c r="H242" s="68"/>
      <c r="I242" s="167">
        <v>3486.68</v>
      </c>
      <c r="J242" s="126">
        <f t="shared" si="146"/>
        <v>1722</v>
      </c>
      <c r="K242" s="131">
        <f t="shared" si="147"/>
        <v>4260</v>
      </c>
      <c r="L242" s="132">
        <f t="shared" ref="L242:L247" si="163">+G242*1.1%</f>
        <v>660.00000000000011</v>
      </c>
      <c r="M242" s="132">
        <f t="shared" si="149"/>
        <v>1824</v>
      </c>
      <c r="N242" s="127">
        <f t="shared" si="150"/>
        <v>4254</v>
      </c>
      <c r="O242" s="168">
        <v>0</v>
      </c>
      <c r="P242" s="129">
        <f t="shared" si="143"/>
        <v>7032.68</v>
      </c>
      <c r="Q242" s="129">
        <f t="shared" si="144"/>
        <v>9174</v>
      </c>
      <c r="R242" s="129">
        <f t="shared" si="148"/>
        <v>52967.32</v>
      </c>
    </row>
    <row r="243" spans="1:18" ht="43.5" customHeight="1" x14ac:dyDescent="0.35">
      <c r="A243" s="40">
        <f t="shared" si="145"/>
        <v>213</v>
      </c>
      <c r="B243" s="122" t="s">
        <v>354</v>
      </c>
      <c r="C243" s="122" t="s">
        <v>54</v>
      </c>
      <c r="D243" s="122" t="s">
        <v>33</v>
      </c>
      <c r="E243" s="164" t="s">
        <v>186</v>
      </c>
      <c r="F243" s="123" t="s">
        <v>69</v>
      </c>
      <c r="G243" s="144">
        <v>43000</v>
      </c>
      <c r="H243" s="48"/>
      <c r="I243" s="130">
        <v>0</v>
      </c>
      <c r="J243" s="126">
        <f t="shared" si="146"/>
        <v>1234.0999999999999</v>
      </c>
      <c r="K243" s="131">
        <f t="shared" si="147"/>
        <v>3053</v>
      </c>
      <c r="L243" s="132">
        <f t="shared" si="163"/>
        <v>473.00000000000006</v>
      </c>
      <c r="M243" s="132">
        <f t="shared" si="149"/>
        <v>1307.2</v>
      </c>
      <c r="N243" s="127">
        <f t="shared" si="150"/>
        <v>3048.7000000000003</v>
      </c>
      <c r="O243" s="135">
        <v>0</v>
      </c>
      <c r="P243" s="129">
        <f t="shared" si="143"/>
        <v>2541.3000000000002</v>
      </c>
      <c r="Q243" s="129">
        <f t="shared" si="144"/>
        <v>6574.7000000000007</v>
      </c>
      <c r="R243" s="129">
        <f t="shared" si="148"/>
        <v>40458.699999999997</v>
      </c>
    </row>
    <row r="244" spans="1:18" ht="43.5" customHeight="1" x14ac:dyDescent="0.35">
      <c r="A244" s="40">
        <f t="shared" si="145"/>
        <v>214</v>
      </c>
      <c r="B244" s="122" t="s">
        <v>355</v>
      </c>
      <c r="C244" s="122" t="s">
        <v>54</v>
      </c>
      <c r="D244" s="122" t="s">
        <v>33</v>
      </c>
      <c r="E244" s="164" t="s">
        <v>186</v>
      </c>
      <c r="F244" s="123" t="s">
        <v>69</v>
      </c>
      <c r="G244" s="144">
        <v>43000</v>
      </c>
      <c r="H244" s="48"/>
      <c r="I244" s="130">
        <v>0</v>
      </c>
      <c r="J244" s="126">
        <f t="shared" si="146"/>
        <v>1234.0999999999999</v>
      </c>
      <c r="K244" s="131">
        <f t="shared" si="147"/>
        <v>3053</v>
      </c>
      <c r="L244" s="132">
        <f t="shared" si="163"/>
        <v>473.00000000000006</v>
      </c>
      <c r="M244" s="132">
        <f t="shared" si="149"/>
        <v>1307.2</v>
      </c>
      <c r="N244" s="127">
        <f t="shared" si="150"/>
        <v>3048.7000000000003</v>
      </c>
      <c r="O244" s="135">
        <v>0</v>
      </c>
      <c r="P244" s="129">
        <f t="shared" si="143"/>
        <v>2541.3000000000002</v>
      </c>
      <c r="Q244" s="129">
        <f t="shared" si="144"/>
        <v>6574.7000000000007</v>
      </c>
      <c r="R244" s="129">
        <f t="shared" si="148"/>
        <v>40458.699999999997</v>
      </c>
    </row>
    <row r="245" spans="1:18" ht="43.5" customHeight="1" x14ac:dyDescent="0.35">
      <c r="A245" s="40">
        <f t="shared" si="145"/>
        <v>215</v>
      </c>
      <c r="B245" s="122" t="s">
        <v>356</v>
      </c>
      <c r="C245" s="122" t="s">
        <v>54</v>
      </c>
      <c r="D245" s="122" t="s">
        <v>33</v>
      </c>
      <c r="E245" s="164" t="s">
        <v>186</v>
      </c>
      <c r="F245" s="123" t="s">
        <v>69</v>
      </c>
      <c r="G245" s="144">
        <v>43000</v>
      </c>
      <c r="H245" s="48"/>
      <c r="I245" s="130">
        <v>0</v>
      </c>
      <c r="J245" s="126">
        <f t="shared" si="146"/>
        <v>1234.0999999999999</v>
      </c>
      <c r="K245" s="131">
        <f t="shared" si="147"/>
        <v>3053</v>
      </c>
      <c r="L245" s="132">
        <f t="shared" si="163"/>
        <v>473.00000000000006</v>
      </c>
      <c r="M245" s="132">
        <f t="shared" si="149"/>
        <v>1307.2</v>
      </c>
      <c r="N245" s="127">
        <f t="shared" si="150"/>
        <v>3048.7000000000003</v>
      </c>
      <c r="O245" s="135">
        <v>0</v>
      </c>
      <c r="P245" s="129">
        <f t="shared" si="143"/>
        <v>2541.3000000000002</v>
      </c>
      <c r="Q245" s="129">
        <f t="shared" si="144"/>
        <v>6574.7000000000007</v>
      </c>
      <c r="R245" s="129">
        <f t="shared" si="148"/>
        <v>40458.699999999997</v>
      </c>
    </row>
    <row r="246" spans="1:18" ht="43.5" customHeight="1" x14ac:dyDescent="0.35">
      <c r="A246" s="40">
        <f t="shared" si="145"/>
        <v>216</v>
      </c>
      <c r="B246" s="122" t="s">
        <v>357</v>
      </c>
      <c r="C246" s="122" t="s">
        <v>49</v>
      </c>
      <c r="D246" s="122" t="s">
        <v>33</v>
      </c>
      <c r="E246" s="166" t="s">
        <v>335</v>
      </c>
      <c r="F246" s="123" t="s">
        <v>56</v>
      </c>
      <c r="G246" s="165">
        <v>60000</v>
      </c>
      <c r="H246" s="68"/>
      <c r="I246" s="167">
        <v>0</v>
      </c>
      <c r="J246" s="126">
        <f t="shared" si="146"/>
        <v>1722</v>
      </c>
      <c r="K246" s="131">
        <f t="shared" si="147"/>
        <v>4260</v>
      </c>
      <c r="L246" s="132">
        <f t="shared" si="163"/>
        <v>660.00000000000011</v>
      </c>
      <c r="M246" s="132">
        <f t="shared" si="149"/>
        <v>1824</v>
      </c>
      <c r="N246" s="127">
        <f t="shared" si="150"/>
        <v>4254</v>
      </c>
      <c r="O246" s="168">
        <v>0</v>
      </c>
      <c r="P246" s="129">
        <f t="shared" si="143"/>
        <v>3546</v>
      </c>
      <c r="Q246" s="129">
        <f t="shared" si="144"/>
        <v>9174</v>
      </c>
      <c r="R246" s="129">
        <f t="shared" si="148"/>
        <v>56454</v>
      </c>
    </row>
    <row r="247" spans="1:18" ht="43.5" customHeight="1" x14ac:dyDescent="0.35">
      <c r="A247" s="40">
        <f t="shared" si="145"/>
        <v>217</v>
      </c>
      <c r="B247" s="122" t="s">
        <v>358</v>
      </c>
      <c r="C247" s="122" t="s">
        <v>54</v>
      </c>
      <c r="D247" s="122" t="s">
        <v>33</v>
      </c>
      <c r="E247" s="166" t="s">
        <v>335</v>
      </c>
      <c r="F247" s="123" t="s">
        <v>56</v>
      </c>
      <c r="G247" s="165">
        <v>60000</v>
      </c>
      <c r="H247" s="165"/>
      <c r="I247" s="165">
        <v>3143.58</v>
      </c>
      <c r="J247" s="126">
        <f t="shared" si="146"/>
        <v>1722</v>
      </c>
      <c r="K247" s="131">
        <f t="shared" si="147"/>
        <v>4260</v>
      </c>
      <c r="L247" s="132">
        <f t="shared" si="163"/>
        <v>660.00000000000011</v>
      </c>
      <c r="M247" s="132">
        <f t="shared" si="149"/>
        <v>1824</v>
      </c>
      <c r="N247" s="127">
        <f t="shared" si="150"/>
        <v>4254</v>
      </c>
      <c r="O247" s="168">
        <v>1715.46</v>
      </c>
      <c r="P247" s="129">
        <f t="shared" si="143"/>
        <v>8405.0400000000009</v>
      </c>
      <c r="Q247" s="129">
        <f t="shared" si="144"/>
        <v>9174</v>
      </c>
      <c r="R247" s="129">
        <f t="shared" si="148"/>
        <v>51594.96</v>
      </c>
    </row>
    <row r="248" spans="1:18" ht="26.25" customHeight="1" thickBot="1" x14ac:dyDescent="0.3">
      <c r="A248" s="186" t="s">
        <v>25</v>
      </c>
      <c r="B248" s="187"/>
      <c r="C248" s="187"/>
      <c r="D248" s="187"/>
      <c r="E248" s="188"/>
      <c r="F248" s="57"/>
      <c r="G248" s="69">
        <f t="shared" ref="G248:R248" si="164">SUM(G202:G247)</f>
        <v>4182000</v>
      </c>
      <c r="H248" s="69">
        <f t="shared" si="164"/>
        <v>0</v>
      </c>
      <c r="I248" s="69">
        <f t="shared" si="164"/>
        <v>338187.53999999992</v>
      </c>
      <c r="J248" s="69">
        <f t="shared" si="164"/>
        <v>120023.40000000002</v>
      </c>
      <c r="K248" s="69">
        <f t="shared" si="164"/>
        <v>296922</v>
      </c>
      <c r="L248" s="69">
        <f t="shared" si="164"/>
        <v>36889.379999999968</v>
      </c>
      <c r="M248" s="69">
        <f t="shared" si="164"/>
        <v>126631.95999999999</v>
      </c>
      <c r="N248" s="69">
        <f t="shared" si="164"/>
        <v>295335.72250000003</v>
      </c>
      <c r="O248" s="69">
        <f t="shared" si="164"/>
        <v>42886.499999999985</v>
      </c>
      <c r="P248" s="69">
        <f t="shared" si="164"/>
        <v>627729.40000000014</v>
      </c>
      <c r="Q248" s="69">
        <f t="shared" si="164"/>
        <v>629147.10250000015</v>
      </c>
      <c r="R248" s="69">
        <f t="shared" si="164"/>
        <v>3554270.5999999996</v>
      </c>
    </row>
    <row r="249" spans="1:18" ht="43.5" customHeight="1" x14ac:dyDescent="0.25">
      <c r="A249" s="185" t="s">
        <v>34</v>
      </c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</row>
    <row r="250" spans="1:18" ht="38.25" customHeight="1" x14ac:dyDescent="0.35">
      <c r="A250" s="40">
        <f>+A247+1</f>
        <v>218</v>
      </c>
      <c r="B250" s="122" t="s">
        <v>359</v>
      </c>
      <c r="C250" s="122" t="s">
        <v>49</v>
      </c>
      <c r="D250" s="122" t="s">
        <v>34</v>
      </c>
      <c r="E250" s="122" t="s">
        <v>360</v>
      </c>
      <c r="F250" s="123" t="s">
        <v>52</v>
      </c>
      <c r="G250" s="144">
        <v>310000</v>
      </c>
      <c r="H250" s="48"/>
      <c r="I250" s="130">
        <v>62387.83</v>
      </c>
      <c r="J250" s="126">
        <f>+G250*2.87%</f>
        <v>8897</v>
      </c>
      <c r="K250" s="127">
        <f>+G250*7.1%</f>
        <v>22009.999999999996</v>
      </c>
      <c r="L250" s="128">
        <f t="shared" ref="L250:L276" si="165">77410*1.1%</f>
        <v>851.5100000000001</v>
      </c>
      <c r="M250" s="127">
        <f>193525*3.04%</f>
        <v>5883.16</v>
      </c>
      <c r="N250" s="127">
        <f>193525*7.09%</f>
        <v>13720.922500000001</v>
      </c>
      <c r="O250" s="125">
        <v>0</v>
      </c>
      <c r="P250" s="129">
        <f t="shared" ref="P250:P284" si="166">I250+J250+M250+O250</f>
        <v>77167.990000000005</v>
      </c>
      <c r="Q250" s="129">
        <f t="shared" ref="Q250:Q267" si="167">K250+L250+N250</f>
        <v>36582.432499999995</v>
      </c>
      <c r="R250" s="129">
        <f>G250-P250</f>
        <v>232832.01</v>
      </c>
    </row>
    <row r="251" spans="1:18" ht="38.25" customHeight="1" x14ac:dyDescent="0.35">
      <c r="A251" s="40">
        <f t="shared" ref="A251:A284" si="168">+A250+1</f>
        <v>219</v>
      </c>
      <c r="B251" s="122" t="s">
        <v>361</v>
      </c>
      <c r="C251" s="122" t="s">
        <v>49</v>
      </c>
      <c r="D251" s="122" t="s">
        <v>34</v>
      </c>
      <c r="E251" s="122" t="s">
        <v>362</v>
      </c>
      <c r="F251" s="123" t="s">
        <v>52</v>
      </c>
      <c r="G251" s="144">
        <v>190000</v>
      </c>
      <c r="H251" s="48"/>
      <c r="I251" s="130">
        <v>32846.75</v>
      </c>
      <c r="J251" s="126">
        <f t="shared" ref="J251:J285" si="169">+G251*2.87%</f>
        <v>5453</v>
      </c>
      <c r="K251" s="127">
        <f t="shared" ref="K251:K285" si="170">+G251*7.1%</f>
        <v>13489.999999999998</v>
      </c>
      <c r="L251" s="128">
        <f t="shared" si="165"/>
        <v>851.5100000000001</v>
      </c>
      <c r="M251" s="127">
        <f>+G251*3.04%</f>
        <v>5776</v>
      </c>
      <c r="N251" s="127">
        <f>+G251*7.09%</f>
        <v>13471</v>
      </c>
      <c r="O251" s="125">
        <v>1715.46</v>
      </c>
      <c r="P251" s="129">
        <f t="shared" si="166"/>
        <v>45791.21</v>
      </c>
      <c r="Q251" s="129">
        <f t="shared" si="167"/>
        <v>27812.51</v>
      </c>
      <c r="R251" s="129">
        <f t="shared" ref="R251:R285" si="171">G251-P251</f>
        <v>144208.79</v>
      </c>
    </row>
    <row r="252" spans="1:18" ht="38.25" customHeight="1" x14ac:dyDescent="0.35">
      <c r="A252" s="40">
        <f t="shared" si="168"/>
        <v>220</v>
      </c>
      <c r="B252" s="122" t="s">
        <v>363</v>
      </c>
      <c r="C252" s="122" t="s">
        <v>49</v>
      </c>
      <c r="D252" s="122" t="s">
        <v>34</v>
      </c>
      <c r="E252" s="122" t="s">
        <v>364</v>
      </c>
      <c r="F252" s="123" t="s">
        <v>52</v>
      </c>
      <c r="G252" s="144">
        <v>190000</v>
      </c>
      <c r="H252" s="48"/>
      <c r="I252" s="130">
        <v>32846.75</v>
      </c>
      <c r="J252" s="126">
        <f t="shared" si="169"/>
        <v>5453</v>
      </c>
      <c r="K252" s="127">
        <f t="shared" si="170"/>
        <v>13489.999999999998</v>
      </c>
      <c r="L252" s="128">
        <f t="shared" si="165"/>
        <v>851.5100000000001</v>
      </c>
      <c r="M252" s="127">
        <f t="shared" ref="M252:M255" si="172">+G252*3.04%</f>
        <v>5776</v>
      </c>
      <c r="N252" s="127">
        <f t="shared" ref="N252:N255" si="173">+G252*7.09%</f>
        <v>13471</v>
      </c>
      <c r="O252" s="125">
        <v>1715.46</v>
      </c>
      <c r="P252" s="129">
        <f t="shared" si="166"/>
        <v>45791.21</v>
      </c>
      <c r="Q252" s="129">
        <f t="shared" si="167"/>
        <v>27812.51</v>
      </c>
      <c r="R252" s="129">
        <f t="shared" si="171"/>
        <v>144208.79</v>
      </c>
    </row>
    <row r="253" spans="1:18" ht="38.25" customHeight="1" x14ac:dyDescent="0.35">
      <c r="A253" s="40">
        <f t="shared" si="168"/>
        <v>221</v>
      </c>
      <c r="B253" s="122" t="s">
        <v>365</v>
      </c>
      <c r="C253" s="122" t="s">
        <v>49</v>
      </c>
      <c r="D253" s="122" t="s">
        <v>34</v>
      </c>
      <c r="E253" s="122" t="s">
        <v>366</v>
      </c>
      <c r="F253" s="123" t="s">
        <v>52</v>
      </c>
      <c r="G253" s="144">
        <v>190000</v>
      </c>
      <c r="H253" s="48"/>
      <c r="I253" s="130">
        <v>33275.61</v>
      </c>
      <c r="J253" s="126">
        <f t="shared" si="169"/>
        <v>5453</v>
      </c>
      <c r="K253" s="127">
        <f t="shared" si="170"/>
        <v>13489.999999999998</v>
      </c>
      <c r="L253" s="128">
        <f t="shared" si="165"/>
        <v>851.5100000000001</v>
      </c>
      <c r="M253" s="127">
        <f t="shared" si="172"/>
        <v>5776</v>
      </c>
      <c r="N253" s="127">
        <f t="shared" si="173"/>
        <v>13471</v>
      </c>
      <c r="O253" s="125">
        <v>0</v>
      </c>
      <c r="P253" s="129">
        <f>I253+J253+M253+O253</f>
        <v>44504.61</v>
      </c>
      <c r="Q253" s="129">
        <f>K253+L253+N253</f>
        <v>27812.51</v>
      </c>
      <c r="R253" s="129">
        <f t="shared" si="171"/>
        <v>145495.39000000001</v>
      </c>
    </row>
    <row r="254" spans="1:18" ht="38.25" customHeight="1" x14ac:dyDescent="0.35">
      <c r="A254" s="40">
        <f t="shared" si="168"/>
        <v>222</v>
      </c>
      <c r="B254" s="122" t="s">
        <v>367</v>
      </c>
      <c r="C254" s="122" t="s">
        <v>49</v>
      </c>
      <c r="D254" s="122" t="s">
        <v>34</v>
      </c>
      <c r="E254" s="122" t="s">
        <v>368</v>
      </c>
      <c r="F254" s="123" t="s">
        <v>52</v>
      </c>
      <c r="G254" s="144">
        <v>190000</v>
      </c>
      <c r="H254" s="48"/>
      <c r="I254" s="130">
        <v>33275.620000000003</v>
      </c>
      <c r="J254" s="126">
        <f t="shared" si="169"/>
        <v>5453</v>
      </c>
      <c r="K254" s="127">
        <f t="shared" si="170"/>
        <v>13489.999999999998</v>
      </c>
      <c r="L254" s="128">
        <f t="shared" si="165"/>
        <v>851.5100000000001</v>
      </c>
      <c r="M254" s="127">
        <f t="shared" si="172"/>
        <v>5776</v>
      </c>
      <c r="N254" s="127">
        <f t="shared" si="173"/>
        <v>13471</v>
      </c>
      <c r="O254" s="125">
        <v>0</v>
      </c>
      <c r="P254" s="129">
        <f t="shared" si="166"/>
        <v>44504.62</v>
      </c>
      <c r="Q254" s="129">
        <f t="shared" si="167"/>
        <v>27812.51</v>
      </c>
      <c r="R254" s="129">
        <f t="shared" si="171"/>
        <v>145495.38</v>
      </c>
    </row>
    <row r="255" spans="1:18" ht="38.25" customHeight="1" x14ac:dyDescent="0.35">
      <c r="A255" s="40">
        <f t="shared" si="168"/>
        <v>223</v>
      </c>
      <c r="B255" s="122" t="s">
        <v>369</v>
      </c>
      <c r="C255" s="122" t="s">
        <v>54</v>
      </c>
      <c r="D255" s="122" t="s">
        <v>34</v>
      </c>
      <c r="E255" s="164" t="s">
        <v>370</v>
      </c>
      <c r="F255" s="123" t="s">
        <v>52</v>
      </c>
      <c r="G255" s="144">
        <v>190000</v>
      </c>
      <c r="H255" s="48"/>
      <c r="I255" s="130">
        <v>32417.85</v>
      </c>
      <c r="J255" s="126">
        <f t="shared" si="169"/>
        <v>5453</v>
      </c>
      <c r="K255" s="127">
        <f t="shared" si="170"/>
        <v>13489.999999999998</v>
      </c>
      <c r="L255" s="128">
        <f t="shared" si="165"/>
        <v>851.5100000000001</v>
      </c>
      <c r="M255" s="127">
        <f t="shared" si="172"/>
        <v>5776</v>
      </c>
      <c r="N255" s="127">
        <f t="shared" si="173"/>
        <v>13471</v>
      </c>
      <c r="O255" s="135">
        <f>1715.46*2</f>
        <v>3430.92</v>
      </c>
      <c r="P255" s="129">
        <f>I255+J255+M255+O255</f>
        <v>47077.77</v>
      </c>
      <c r="Q255" s="129">
        <f>K255+L255+N255</f>
        <v>27812.51</v>
      </c>
      <c r="R255" s="129">
        <f t="shared" si="171"/>
        <v>142922.23000000001</v>
      </c>
    </row>
    <row r="256" spans="1:18" ht="38.25" customHeight="1" x14ac:dyDescent="0.35">
      <c r="A256" s="40">
        <f t="shared" si="168"/>
        <v>224</v>
      </c>
      <c r="B256" s="122" t="s">
        <v>371</v>
      </c>
      <c r="C256" s="122" t="s">
        <v>49</v>
      </c>
      <c r="D256" s="122" t="s">
        <v>34</v>
      </c>
      <c r="E256" s="122" t="s">
        <v>372</v>
      </c>
      <c r="F256" s="123" t="s">
        <v>56</v>
      </c>
      <c r="G256" s="144">
        <v>140000</v>
      </c>
      <c r="H256" s="48"/>
      <c r="I256" s="130">
        <v>15298.65</v>
      </c>
      <c r="J256" s="126">
        <f t="shared" si="169"/>
        <v>4018</v>
      </c>
      <c r="K256" s="127">
        <f t="shared" si="170"/>
        <v>9940</v>
      </c>
      <c r="L256" s="128">
        <f t="shared" si="165"/>
        <v>851.5100000000001</v>
      </c>
      <c r="M256" s="169">
        <f>G256*3.04/100</f>
        <v>4256</v>
      </c>
      <c r="N256" s="127">
        <f>+G256*7.09%</f>
        <v>9926</v>
      </c>
      <c r="O256" s="125">
        <f>1715.46*2</f>
        <v>3430.92</v>
      </c>
      <c r="P256" s="129">
        <f t="shared" si="166"/>
        <v>27003.57</v>
      </c>
      <c r="Q256" s="129">
        <f t="shared" si="167"/>
        <v>20717.510000000002</v>
      </c>
      <c r="R256" s="129">
        <f t="shared" si="171"/>
        <v>112996.43</v>
      </c>
    </row>
    <row r="257" spans="1:18" ht="38.25" customHeight="1" x14ac:dyDescent="0.35">
      <c r="A257" s="40">
        <f t="shared" si="168"/>
        <v>225</v>
      </c>
      <c r="B257" s="122" t="s">
        <v>373</v>
      </c>
      <c r="C257" s="122" t="s">
        <v>49</v>
      </c>
      <c r="D257" s="122" t="s">
        <v>34</v>
      </c>
      <c r="E257" s="122" t="s">
        <v>374</v>
      </c>
      <c r="F257" s="123" t="s">
        <v>52</v>
      </c>
      <c r="G257" s="144">
        <v>140000</v>
      </c>
      <c r="H257" s="48"/>
      <c r="I257" s="130">
        <v>21514.37</v>
      </c>
      <c r="J257" s="126">
        <f t="shared" si="169"/>
        <v>4018</v>
      </c>
      <c r="K257" s="127">
        <f t="shared" si="170"/>
        <v>9940</v>
      </c>
      <c r="L257" s="128">
        <f t="shared" si="165"/>
        <v>851.5100000000001</v>
      </c>
      <c r="M257" s="169">
        <f t="shared" ref="M257:M262" si="174">G257*3.04/100</f>
        <v>4256</v>
      </c>
      <c r="N257" s="127">
        <f t="shared" ref="N257:N262" si="175">+G257*7.09%</f>
        <v>9926</v>
      </c>
      <c r="O257" s="125">
        <v>0</v>
      </c>
      <c r="P257" s="129">
        <f t="shared" si="166"/>
        <v>29788.37</v>
      </c>
      <c r="Q257" s="129">
        <f t="shared" si="167"/>
        <v>20717.510000000002</v>
      </c>
      <c r="R257" s="129">
        <f t="shared" si="171"/>
        <v>110211.63</v>
      </c>
    </row>
    <row r="258" spans="1:18" ht="38.25" customHeight="1" x14ac:dyDescent="0.35">
      <c r="A258" s="40">
        <f t="shared" si="168"/>
        <v>226</v>
      </c>
      <c r="B258" s="122" t="s">
        <v>375</v>
      </c>
      <c r="C258" s="122" t="s">
        <v>49</v>
      </c>
      <c r="D258" s="122" t="s">
        <v>34</v>
      </c>
      <c r="E258" s="122" t="s">
        <v>376</v>
      </c>
      <c r="F258" s="123" t="s">
        <v>52</v>
      </c>
      <c r="G258" s="144">
        <v>140000</v>
      </c>
      <c r="H258" s="48"/>
      <c r="I258" s="130">
        <v>21514.34</v>
      </c>
      <c r="J258" s="126">
        <f t="shared" si="169"/>
        <v>4018</v>
      </c>
      <c r="K258" s="127">
        <f t="shared" si="170"/>
        <v>9940</v>
      </c>
      <c r="L258" s="128">
        <f t="shared" si="165"/>
        <v>851.5100000000001</v>
      </c>
      <c r="M258" s="169">
        <f t="shared" si="174"/>
        <v>4256</v>
      </c>
      <c r="N258" s="127">
        <f t="shared" si="175"/>
        <v>9926</v>
      </c>
      <c r="O258" s="125">
        <v>0</v>
      </c>
      <c r="P258" s="129">
        <f t="shared" si="166"/>
        <v>29788.34</v>
      </c>
      <c r="Q258" s="129">
        <f t="shared" si="167"/>
        <v>20717.510000000002</v>
      </c>
      <c r="R258" s="129">
        <f t="shared" si="171"/>
        <v>110211.66</v>
      </c>
    </row>
    <row r="259" spans="1:18" ht="38.25" customHeight="1" x14ac:dyDescent="0.35">
      <c r="A259" s="40">
        <f t="shared" si="168"/>
        <v>227</v>
      </c>
      <c r="B259" s="122" t="s">
        <v>377</v>
      </c>
      <c r="C259" s="122" t="s">
        <v>54</v>
      </c>
      <c r="D259" s="122" t="s">
        <v>34</v>
      </c>
      <c r="E259" s="122" t="s">
        <v>378</v>
      </c>
      <c r="F259" s="123" t="s">
        <v>56</v>
      </c>
      <c r="G259" s="144">
        <v>140000</v>
      </c>
      <c r="H259" s="48"/>
      <c r="I259" s="130">
        <v>16156.38</v>
      </c>
      <c r="J259" s="126">
        <f t="shared" si="169"/>
        <v>4018</v>
      </c>
      <c r="K259" s="127">
        <f t="shared" si="170"/>
        <v>9940</v>
      </c>
      <c r="L259" s="128">
        <f t="shared" si="165"/>
        <v>851.5100000000001</v>
      </c>
      <c r="M259" s="169">
        <f t="shared" si="174"/>
        <v>4256</v>
      </c>
      <c r="N259" s="127">
        <f t="shared" si="175"/>
        <v>9926</v>
      </c>
      <c r="O259" s="125">
        <v>1715.46</v>
      </c>
      <c r="P259" s="129">
        <f t="shared" si="166"/>
        <v>26145.839999999997</v>
      </c>
      <c r="Q259" s="129">
        <f t="shared" si="167"/>
        <v>20717.510000000002</v>
      </c>
      <c r="R259" s="129">
        <f t="shared" si="171"/>
        <v>113854.16</v>
      </c>
    </row>
    <row r="260" spans="1:18" ht="38.25" customHeight="1" x14ac:dyDescent="0.35">
      <c r="A260" s="40">
        <f t="shared" si="168"/>
        <v>228</v>
      </c>
      <c r="B260" s="122" t="s">
        <v>379</v>
      </c>
      <c r="C260" s="122" t="s">
        <v>49</v>
      </c>
      <c r="D260" s="122" t="s">
        <v>34</v>
      </c>
      <c r="E260" s="122" t="s">
        <v>380</v>
      </c>
      <c r="F260" s="123" t="s">
        <v>52</v>
      </c>
      <c r="G260" s="144">
        <v>140000</v>
      </c>
      <c r="H260" s="48"/>
      <c r="I260" s="130">
        <v>21085.48</v>
      </c>
      <c r="J260" s="126">
        <f t="shared" si="169"/>
        <v>4018</v>
      </c>
      <c r="K260" s="127">
        <f t="shared" si="170"/>
        <v>9940</v>
      </c>
      <c r="L260" s="128">
        <f t="shared" si="165"/>
        <v>851.5100000000001</v>
      </c>
      <c r="M260" s="169">
        <f t="shared" si="174"/>
        <v>4256</v>
      </c>
      <c r="N260" s="127">
        <f t="shared" si="175"/>
        <v>9926</v>
      </c>
      <c r="O260" s="125">
        <v>1715.46</v>
      </c>
      <c r="P260" s="129">
        <f>I260+J260+M260+O260</f>
        <v>31074.94</v>
      </c>
      <c r="Q260" s="129">
        <f>K260+L260+N260</f>
        <v>20717.510000000002</v>
      </c>
      <c r="R260" s="129">
        <f t="shared" si="171"/>
        <v>108925.06</v>
      </c>
    </row>
    <row r="261" spans="1:18" ht="38.25" customHeight="1" x14ac:dyDescent="0.35">
      <c r="A261" s="40">
        <f t="shared" si="168"/>
        <v>229</v>
      </c>
      <c r="B261" s="122" t="s">
        <v>381</v>
      </c>
      <c r="C261" s="122" t="s">
        <v>54</v>
      </c>
      <c r="D261" s="122" t="s">
        <v>34</v>
      </c>
      <c r="E261" s="122" t="s">
        <v>382</v>
      </c>
      <c r="F261" s="123" t="s">
        <v>56</v>
      </c>
      <c r="G261" s="144">
        <v>140000</v>
      </c>
      <c r="H261" s="48"/>
      <c r="I261" s="130">
        <v>21514.34</v>
      </c>
      <c r="J261" s="126">
        <f t="shared" si="169"/>
        <v>4018</v>
      </c>
      <c r="K261" s="127">
        <f t="shared" si="170"/>
        <v>9940</v>
      </c>
      <c r="L261" s="128">
        <f t="shared" si="165"/>
        <v>851.5100000000001</v>
      </c>
      <c r="M261" s="169">
        <f t="shared" si="174"/>
        <v>4256</v>
      </c>
      <c r="N261" s="127">
        <f t="shared" si="175"/>
        <v>9926</v>
      </c>
      <c r="O261" s="125">
        <v>0</v>
      </c>
      <c r="P261" s="129">
        <f>I261+J261+M261+O261</f>
        <v>29788.34</v>
      </c>
      <c r="Q261" s="129">
        <f>K261+L261+N261</f>
        <v>20717.510000000002</v>
      </c>
      <c r="R261" s="129">
        <f t="shared" si="171"/>
        <v>110211.66</v>
      </c>
    </row>
    <row r="262" spans="1:18" ht="38.25" customHeight="1" x14ac:dyDescent="0.35">
      <c r="A262" s="40">
        <f t="shared" si="168"/>
        <v>230</v>
      </c>
      <c r="B262" s="122" t="s">
        <v>383</v>
      </c>
      <c r="C262" s="122" t="s">
        <v>49</v>
      </c>
      <c r="D262" s="122" t="s">
        <v>34</v>
      </c>
      <c r="E262" s="122" t="s">
        <v>384</v>
      </c>
      <c r="F262" s="123" t="s">
        <v>56</v>
      </c>
      <c r="G262" s="144">
        <v>140000</v>
      </c>
      <c r="H262" s="48"/>
      <c r="I262" s="130">
        <v>17014.11</v>
      </c>
      <c r="J262" s="126">
        <f t="shared" si="169"/>
        <v>4018</v>
      </c>
      <c r="K262" s="127">
        <f t="shared" si="170"/>
        <v>9940</v>
      </c>
      <c r="L262" s="128">
        <f t="shared" si="165"/>
        <v>851.5100000000001</v>
      </c>
      <c r="M262" s="169">
        <f t="shared" si="174"/>
        <v>4256</v>
      </c>
      <c r="N262" s="127">
        <f t="shared" si="175"/>
        <v>9926</v>
      </c>
      <c r="O262" s="125">
        <v>0</v>
      </c>
      <c r="P262" s="129">
        <f>I262+J262+M262+O262</f>
        <v>25288.11</v>
      </c>
      <c r="Q262" s="129">
        <f>K262+L262+N262</f>
        <v>20717.510000000002</v>
      </c>
      <c r="R262" s="129">
        <f t="shared" si="171"/>
        <v>114711.89</v>
      </c>
    </row>
    <row r="263" spans="1:18" ht="38.25" customHeight="1" x14ac:dyDescent="0.35">
      <c r="A263" s="40">
        <f>+A262+1</f>
        <v>231</v>
      </c>
      <c r="B263" s="122" t="s">
        <v>385</v>
      </c>
      <c r="C263" s="122" t="s">
        <v>49</v>
      </c>
      <c r="D263" s="122" t="s">
        <v>34</v>
      </c>
      <c r="E263" s="122" t="s">
        <v>386</v>
      </c>
      <c r="F263" s="123" t="s">
        <v>52</v>
      </c>
      <c r="G263" s="144">
        <v>200000</v>
      </c>
      <c r="H263" s="48"/>
      <c r="I263" s="130">
        <v>35677.08</v>
      </c>
      <c r="J263" s="126">
        <f t="shared" si="169"/>
        <v>5740</v>
      </c>
      <c r="K263" s="127">
        <f t="shared" si="170"/>
        <v>14199.999999999998</v>
      </c>
      <c r="L263" s="128">
        <f t="shared" si="165"/>
        <v>851.5100000000001</v>
      </c>
      <c r="M263" s="169">
        <f>193525*3.04%</f>
        <v>5883.16</v>
      </c>
      <c r="N263" s="127">
        <f>193525*7.09%</f>
        <v>13720.922500000001</v>
      </c>
      <c r="O263" s="125">
        <v>0</v>
      </c>
      <c r="P263" s="129">
        <f>I263+J263+M263+O263</f>
        <v>47300.240000000005</v>
      </c>
      <c r="Q263" s="129">
        <f>K263+L263+N263</f>
        <v>28772.432499999999</v>
      </c>
      <c r="R263" s="129">
        <f t="shared" si="171"/>
        <v>152699.76</v>
      </c>
    </row>
    <row r="264" spans="1:18" ht="38.25" customHeight="1" x14ac:dyDescent="0.35">
      <c r="A264" s="40">
        <f>+A263+1</f>
        <v>232</v>
      </c>
      <c r="B264" s="122" t="s">
        <v>387</v>
      </c>
      <c r="C264" s="122" t="s">
        <v>49</v>
      </c>
      <c r="D264" s="122" t="s">
        <v>34</v>
      </c>
      <c r="E264" s="122" t="s">
        <v>388</v>
      </c>
      <c r="F264" s="123" t="s">
        <v>52</v>
      </c>
      <c r="G264" s="144">
        <v>140000</v>
      </c>
      <c r="H264" s="48"/>
      <c r="I264" s="130">
        <f>11247.64+9409</f>
        <v>20656.64</v>
      </c>
      <c r="J264" s="126">
        <f t="shared" si="169"/>
        <v>4018</v>
      </c>
      <c r="K264" s="127">
        <f t="shared" si="170"/>
        <v>9940</v>
      </c>
      <c r="L264" s="128">
        <f t="shared" si="165"/>
        <v>851.5100000000001</v>
      </c>
      <c r="M264" s="169">
        <f t="shared" ref="M264:M285" si="176">G264*3.04/100</f>
        <v>4256</v>
      </c>
      <c r="N264" s="127">
        <f t="shared" ref="N264:N285" si="177">+G264*7.09%</f>
        <v>9926</v>
      </c>
      <c r="O264" s="125">
        <f>1715.46*2</f>
        <v>3430.92</v>
      </c>
      <c r="P264" s="129">
        <f t="shared" si="166"/>
        <v>32361.559999999998</v>
      </c>
      <c r="Q264" s="129">
        <f>K264+L264+N264</f>
        <v>20717.510000000002</v>
      </c>
      <c r="R264" s="129">
        <f t="shared" si="171"/>
        <v>107638.44</v>
      </c>
    </row>
    <row r="265" spans="1:18" ht="38.25" customHeight="1" x14ac:dyDescent="0.35">
      <c r="A265" s="40">
        <f t="shared" si="168"/>
        <v>233</v>
      </c>
      <c r="B265" s="122" t="s">
        <v>389</v>
      </c>
      <c r="C265" s="122" t="s">
        <v>49</v>
      </c>
      <c r="D265" s="122" t="s">
        <v>34</v>
      </c>
      <c r="E265" s="122" t="s">
        <v>390</v>
      </c>
      <c r="F265" s="123" t="s">
        <v>52</v>
      </c>
      <c r="G265" s="144">
        <v>100000</v>
      </c>
      <c r="H265" s="48"/>
      <c r="I265" s="130">
        <v>12105.34</v>
      </c>
      <c r="J265" s="126">
        <f t="shared" si="169"/>
        <v>2870</v>
      </c>
      <c r="K265" s="127">
        <f t="shared" si="170"/>
        <v>7099.9999999999991</v>
      </c>
      <c r="L265" s="128">
        <f t="shared" si="165"/>
        <v>851.5100000000001</v>
      </c>
      <c r="M265" s="169">
        <f t="shared" si="176"/>
        <v>3040</v>
      </c>
      <c r="N265" s="127">
        <f t="shared" si="177"/>
        <v>7090.0000000000009</v>
      </c>
      <c r="O265" s="125">
        <v>0</v>
      </c>
      <c r="P265" s="129">
        <f t="shared" si="166"/>
        <v>18015.34</v>
      </c>
      <c r="Q265" s="129">
        <f t="shared" si="167"/>
        <v>15041.51</v>
      </c>
      <c r="R265" s="129">
        <f t="shared" si="171"/>
        <v>81984.66</v>
      </c>
    </row>
    <row r="266" spans="1:18" ht="38.25" customHeight="1" x14ac:dyDescent="0.35">
      <c r="A266" s="40">
        <f t="shared" si="168"/>
        <v>234</v>
      </c>
      <c r="B266" s="122" t="s">
        <v>391</v>
      </c>
      <c r="C266" s="122" t="s">
        <v>49</v>
      </c>
      <c r="D266" s="122" t="s">
        <v>34</v>
      </c>
      <c r="E266" s="122" t="s">
        <v>392</v>
      </c>
      <c r="F266" s="123" t="s">
        <v>52</v>
      </c>
      <c r="G266" s="144">
        <v>100000</v>
      </c>
      <c r="H266" s="48"/>
      <c r="I266" s="130">
        <v>11598.13</v>
      </c>
      <c r="J266" s="126">
        <f t="shared" si="169"/>
        <v>2870</v>
      </c>
      <c r="K266" s="127">
        <f t="shared" si="170"/>
        <v>7099.9999999999991</v>
      </c>
      <c r="L266" s="128">
        <f t="shared" si="165"/>
        <v>851.5100000000001</v>
      </c>
      <c r="M266" s="169">
        <f t="shared" si="176"/>
        <v>3040</v>
      </c>
      <c r="N266" s="127">
        <f t="shared" si="177"/>
        <v>7090.0000000000009</v>
      </c>
      <c r="O266" s="125">
        <v>0</v>
      </c>
      <c r="P266" s="129">
        <f t="shared" si="166"/>
        <v>17508.129999999997</v>
      </c>
      <c r="Q266" s="129">
        <f t="shared" si="167"/>
        <v>15041.51</v>
      </c>
      <c r="R266" s="129">
        <f t="shared" si="171"/>
        <v>82491.87</v>
      </c>
    </row>
    <row r="267" spans="1:18" ht="38.25" customHeight="1" x14ac:dyDescent="0.35">
      <c r="A267" s="40">
        <f t="shared" si="168"/>
        <v>235</v>
      </c>
      <c r="B267" s="122" t="s">
        <v>393</v>
      </c>
      <c r="C267" s="122" t="s">
        <v>54</v>
      </c>
      <c r="D267" s="122" t="s">
        <v>34</v>
      </c>
      <c r="E267" s="122" t="s">
        <v>394</v>
      </c>
      <c r="F267" s="123" t="s">
        <v>52</v>
      </c>
      <c r="G267" s="144">
        <v>140000</v>
      </c>
      <c r="H267" s="48"/>
      <c r="I267" s="130">
        <f>6309.35+15204.99</f>
        <v>21514.34</v>
      </c>
      <c r="J267" s="126">
        <f t="shared" si="169"/>
        <v>4018</v>
      </c>
      <c r="K267" s="127">
        <f t="shared" si="170"/>
        <v>9940</v>
      </c>
      <c r="L267" s="128">
        <f t="shared" si="165"/>
        <v>851.5100000000001</v>
      </c>
      <c r="M267" s="169">
        <f t="shared" si="176"/>
        <v>4256</v>
      </c>
      <c r="N267" s="127">
        <f t="shared" si="177"/>
        <v>9926</v>
      </c>
      <c r="O267" s="125">
        <v>0</v>
      </c>
      <c r="P267" s="129">
        <f t="shared" si="166"/>
        <v>29788.34</v>
      </c>
      <c r="Q267" s="129">
        <f t="shared" si="167"/>
        <v>20717.510000000002</v>
      </c>
      <c r="R267" s="129">
        <f t="shared" si="171"/>
        <v>110211.66</v>
      </c>
    </row>
    <row r="268" spans="1:18" ht="38.25" customHeight="1" x14ac:dyDescent="0.35">
      <c r="A268" s="40">
        <f t="shared" si="168"/>
        <v>236</v>
      </c>
      <c r="B268" s="122" t="s">
        <v>395</v>
      </c>
      <c r="C268" s="122" t="s">
        <v>54</v>
      </c>
      <c r="D268" s="122" t="s">
        <v>34</v>
      </c>
      <c r="E268" s="122" t="s">
        <v>396</v>
      </c>
      <c r="F268" s="123" t="s">
        <v>56</v>
      </c>
      <c r="G268" s="144">
        <v>100000</v>
      </c>
      <c r="H268" s="48"/>
      <c r="I268" s="130">
        <v>12105.37</v>
      </c>
      <c r="J268" s="126">
        <f t="shared" si="169"/>
        <v>2870</v>
      </c>
      <c r="K268" s="127">
        <f t="shared" si="170"/>
        <v>7099.9999999999991</v>
      </c>
      <c r="L268" s="128">
        <f t="shared" si="165"/>
        <v>851.5100000000001</v>
      </c>
      <c r="M268" s="169">
        <f t="shared" si="176"/>
        <v>3040</v>
      </c>
      <c r="N268" s="127">
        <f t="shared" si="177"/>
        <v>7090.0000000000009</v>
      </c>
      <c r="O268" s="125">
        <v>0</v>
      </c>
      <c r="P268" s="129">
        <f t="shared" si="166"/>
        <v>18015.370000000003</v>
      </c>
      <c r="Q268" s="129">
        <f>K268+L268+N268</f>
        <v>15041.51</v>
      </c>
      <c r="R268" s="129">
        <f t="shared" si="171"/>
        <v>81984.63</v>
      </c>
    </row>
    <row r="269" spans="1:18" ht="38.25" customHeight="1" x14ac:dyDescent="0.35">
      <c r="A269" s="40">
        <f t="shared" si="168"/>
        <v>237</v>
      </c>
      <c r="B269" s="122" t="s">
        <v>397</v>
      </c>
      <c r="C269" s="122" t="s">
        <v>54</v>
      </c>
      <c r="D269" s="122" t="s">
        <v>34</v>
      </c>
      <c r="E269" s="122" t="s">
        <v>392</v>
      </c>
      <c r="F269" s="123" t="s">
        <v>56</v>
      </c>
      <c r="G269" s="144">
        <v>100000</v>
      </c>
      <c r="H269" s="48"/>
      <c r="I269" s="130">
        <v>11598.13</v>
      </c>
      <c r="J269" s="126">
        <f t="shared" si="169"/>
        <v>2870</v>
      </c>
      <c r="K269" s="127">
        <f t="shared" si="170"/>
        <v>7099.9999999999991</v>
      </c>
      <c r="L269" s="128">
        <f t="shared" si="165"/>
        <v>851.5100000000001</v>
      </c>
      <c r="M269" s="169">
        <f t="shared" si="176"/>
        <v>3040</v>
      </c>
      <c r="N269" s="127">
        <f t="shared" si="177"/>
        <v>7090.0000000000009</v>
      </c>
      <c r="O269" s="125">
        <v>0</v>
      </c>
      <c r="P269" s="129">
        <f t="shared" si="166"/>
        <v>17508.129999999997</v>
      </c>
      <c r="Q269" s="129">
        <f t="shared" ref="Q269:Q276" si="178">K269+L269+N269</f>
        <v>15041.51</v>
      </c>
      <c r="R269" s="129">
        <f t="shared" si="171"/>
        <v>82491.87</v>
      </c>
    </row>
    <row r="270" spans="1:18" ht="38.25" customHeight="1" x14ac:dyDescent="0.35">
      <c r="A270" s="40">
        <f t="shared" si="168"/>
        <v>238</v>
      </c>
      <c r="B270" s="122" t="s">
        <v>398</v>
      </c>
      <c r="C270" s="122" t="s">
        <v>49</v>
      </c>
      <c r="D270" s="122" t="s">
        <v>34</v>
      </c>
      <c r="E270" s="122" t="s">
        <v>264</v>
      </c>
      <c r="F270" s="123" t="s">
        <v>56</v>
      </c>
      <c r="G270" s="144">
        <v>100000</v>
      </c>
      <c r="H270" s="48"/>
      <c r="I270" s="130">
        <v>11676.5</v>
      </c>
      <c r="J270" s="126">
        <f t="shared" si="169"/>
        <v>2870</v>
      </c>
      <c r="K270" s="127">
        <f t="shared" si="170"/>
        <v>7099.9999999999991</v>
      </c>
      <c r="L270" s="128">
        <f t="shared" si="165"/>
        <v>851.5100000000001</v>
      </c>
      <c r="M270" s="169">
        <f t="shared" si="176"/>
        <v>3040</v>
      </c>
      <c r="N270" s="127">
        <f t="shared" si="177"/>
        <v>7090.0000000000009</v>
      </c>
      <c r="O270" s="125">
        <v>1715.46</v>
      </c>
      <c r="P270" s="129">
        <f t="shared" si="166"/>
        <v>19301.96</v>
      </c>
      <c r="Q270" s="129">
        <f t="shared" si="178"/>
        <v>15041.51</v>
      </c>
      <c r="R270" s="129">
        <f t="shared" si="171"/>
        <v>80698.040000000008</v>
      </c>
    </row>
    <row r="271" spans="1:18" ht="38.25" customHeight="1" x14ac:dyDescent="0.35">
      <c r="A271" s="40">
        <f t="shared" si="168"/>
        <v>239</v>
      </c>
      <c r="B271" s="122" t="s">
        <v>399</v>
      </c>
      <c r="C271" s="122" t="s">
        <v>49</v>
      </c>
      <c r="D271" s="122" t="s">
        <v>34</v>
      </c>
      <c r="E271" s="122" t="s">
        <v>400</v>
      </c>
      <c r="F271" s="123" t="s">
        <v>56</v>
      </c>
      <c r="G271" s="144">
        <v>100000</v>
      </c>
      <c r="H271" s="48"/>
      <c r="I271" s="130">
        <v>3122.59</v>
      </c>
      <c r="J271" s="126">
        <f t="shared" si="169"/>
        <v>2870</v>
      </c>
      <c r="K271" s="127">
        <f t="shared" si="170"/>
        <v>7099.9999999999991</v>
      </c>
      <c r="L271" s="128">
        <f t="shared" si="165"/>
        <v>851.5100000000001</v>
      </c>
      <c r="M271" s="169">
        <f t="shared" si="176"/>
        <v>3040</v>
      </c>
      <c r="N271" s="127">
        <f t="shared" si="177"/>
        <v>7090.0000000000009</v>
      </c>
      <c r="O271" s="125">
        <v>0</v>
      </c>
      <c r="P271" s="129">
        <f t="shared" si="166"/>
        <v>9032.59</v>
      </c>
      <c r="Q271" s="129">
        <f t="shared" si="178"/>
        <v>15041.51</v>
      </c>
      <c r="R271" s="129">
        <f t="shared" si="171"/>
        <v>90967.41</v>
      </c>
    </row>
    <row r="272" spans="1:18" ht="38.25" customHeight="1" x14ac:dyDescent="0.35">
      <c r="A272" s="40">
        <f t="shared" si="168"/>
        <v>240</v>
      </c>
      <c r="B272" s="122" t="s">
        <v>401</v>
      </c>
      <c r="C272" s="122" t="s">
        <v>49</v>
      </c>
      <c r="D272" s="122" t="s">
        <v>34</v>
      </c>
      <c r="E272" s="122" t="s">
        <v>402</v>
      </c>
      <c r="F272" s="123" t="s">
        <v>56</v>
      </c>
      <c r="G272" s="144">
        <v>100000</v>
      </c>
      <c r="H272" s="48"/>
      <c r="I272" s="128">
        <v>11676.5</v>
      </c>
      <c r="J272" s="126">
        <f t="shared" si="169"/>
        <v>2870</v>
      </c>
      <c r="K272" s="127">
        <f t="shared" si="170"/>
        <v>7099.9999999999991</v>
      </c>
      <c r="L272" s="128">
        <f t="shared" si="165"/>
        <v>851.5100000000001</v>
      </c>
      <c r="M272" s="169">
        <f t="shared" si="176"/>
        <v>3040</v>
      </c>
      <c r="N272" s="127">
        <f t="shared" si="177"/>
        <v>7090.0000000000009</v>
      </c>
      <c r="O272" s="125">
        <v>1715.46</v>
      </c>
      <c r="P272" s="129">
        <f t="shared" si="166"/>
        <v>19301.96</v>
      </c>
      <c r="Q272" s="129">
        <f t="shared" si="178"/>
        <v>15041.51</v>
      </c>
      <c r="R272" s="129">
        <f t="shared" si="171"/>
        <v>80698.040000000008</v>
      </c>
    </row>
    <row r="273" spans="1:18" ht="38.25" customHeight="1" x14ac:dyDescent="0.35">
      <c r="A273" s="40">
        <f t="shared" si="168"/>
        <v>241</v>
      </c>
      <c r="B273" s="122" t="s">
        <v>403</v>
      </c>
      <c r="C273" s="122" t="s">
        <v>49</v>
      </c>
      <c r="D273" s="122" t="s">
        <v>34</v>
      </c>
      <c r="E273" s="122" t="s">
        <v>404</v>
      </c>
      <c r="F273" s="123" t="s">
        <v>56</v>
      </c>
      <c r="G273" s="144">
        <v>140000</v>
      </c>
      <c r="H273" s="48"/>
      <c r="I273" s="144">
        <f>6224.83+15204.99</f>
        <v>21429.82</v>
      </c>
      <c r="J273" s="126">
        <f t="shared" si="169"/>
        <v>4018</v>
      </c>
      <c r="K273" s="127">
        <f t="shared" si="170"/>
        <v>9940</v>
      </c>
      <c r="L273" s="128">
        <f t="shared" si="165"/>
        <v>851.5100000000001</v>
      </c>
      <c r="M273" s="169">
        <f t="shared" si="176"/>
        <v>4256</v>
      </c>
      <c r="N273" s="127">
        <f t="shared" si="177"/>
        <v>9926</v>
      </c>
      <c r="O273" s="125">
        <v>0</v>
      </c>
      <c r="P273" s="129">
        <f t="shared" si="166"/>
        <v>29703.82</v>
      </c>
      <c r="Q273" s="129">
        <f t="shared" si="178"/>
        <v>20717.510000000002</v>
      </c>
      <c r="R273" s="129">
        <f t="shared" si="171"/>
        <v>110296.18</v>
      </c>
    </row>
    <row r="274" spans="1:18" ht="38.25" customHeight="1" x14ac:dyDescent="0.35">
      <c r="A274" s="40">
        <f t="shared" si="168"/>
        <v>242</v>
      </c>
      <c r="B274" s="122" t="s">
        <v>405</v>
      </c>
      <c r="C274" s="122" t="s">
        <v>49</v>
      </c>
      <c r="D274" s="122" t="s">
        <v>34</v>
      </c>
      <c r="E274" s="122" t="s">
        <v>406</v>
      </c>
      <c r="F274" s="123" t="s">
        <v>56</v>
      </c>
      <c r="G274" s="144">
        <v>100000</v>
      </c>
      <c r="H274" s="48"/>
      <c r="I274" s="144">
        <v>12105.35</v>
      </c>
      <c r="J274" s="126">
        <f t="shared" si="169"/>
        <v>2870</v>
      </c>
      <c r="K274" s="127">
        <f t="shared" si="170"/>
        <v>7099.9999999999991</v>
      </c>
      <c r="L274" s="128">
        <f t="shared" si="165"/>
        <v>851.5100000000001</v>
      </c>
      <c r="M274" s="169">
        <f t="shared" si="176"/>
        <v>3040</v>
      </c>
      <c r="N274" s="127">
        <f t="shared" si="177"/>
        <v>7090.0000000000009</v>
      </c>
      <c r="O274" s="125">
        <v>0</v>
      </c>
      <c r="P274" s="129">
        <f t="shared" si="166"/>
        <v>18015.349999999999</v>
      </c>
      <c r="Q274" s="129">
        <f t="shared" si="178"/>
        <v>15041.51</v>
      </c>
      <c r="R274" s="129">
        <f t="shared" si="171"/>
        <v>81984.649999999994</v>
      </c>
    </row>
    <row r="275" spans="1:18" ht="38.25" customHeight="1" x14ac:dyDescent="0.35">
      <c r="A275" s="40">
        <f t="shared" si="168"/>
        <v>243</v>
      </c>
      <c r="B275" s="122" t="s">
        <v>407</v>
      </c>
      <c r="C275" s="122" t="s">
        <v>54</v>
      </c>
      <c r="D275" s="122" t="s">
        <v>34</v>
      </c>
      <c r="E275" s="122" t="s">
        <v>408</v>
      </c>
      <c r="F275" s="123" t="s">
        <v>52</v>
      </c>
      <c r="G275" s="144">
        <v>150000</v>
      </c>
      <c r="H275" s="48"/>
      <c r="I275" s="130">
        <v>21718.61</v>
      </c>
      <c r="J275" s="126">
        <f t="shared" si="169"/>
        <v>4305</v>
      </c>
      <c r="K275" s="127">
        <f t="shared" si="170"/>
        <v>10649.999999999998</v>
      </c>
      <c r="L275" s="128">
        <f t="shared" si="165"/>
        <v>851.5100000000001</v>
      </c>
      <c r="M275" s="169">
        <f t="shared" si="176"/>
        <v>4560</v>
      </c>
      <c r="N275" s="127">
        <f t="shared" si="177"/>
        <v>10635</v>
      </c>
      <c r="O275" s="125">
        <v>0</v>
      </c>
      <c r="P275" s="129">
        <f t="shared" si="166"/>
        <v>30583.61</v>
      </c>
      <c r="Q275" s="129">
        <f t="shared" si="178"/>
        <v>22136.51</v>
      </c>
      <c r="R275" s="129">
        <f t="shared" si="171"/>
        <v>119416.39</v>
      </c>
    </row>
    <row r="276" spans="1:18" ht="38.25" customHeight="1" x14ac:dyDescent="0.35">
      <c r="A276" s="40">
        <f t="shared" si="168"/>
        <v>244</v>
      </c>
      <c r="B276" s="122" t="s">
        <v>409</v>
      </c>
      <c r="C276" s="122" t="s">
        <v>49</v>
      </c>
      <c r="D276" s="122" t="s">
        <v>34</v>
      </c>
      <c r="E276" s="122" t="s">
        <v>410</v>
      </c>
      <c r="F276" s="123" t="s">
        <v>411</v>
      </c>
      <c r="G276" s="144">
        <v>190000</v>
      </c>
      <c r="H276" s="48"/>
      <c r="I276" s="130">
        <v>33275.620000000003</v>
      </c>
      <c r="J276" s="126">
        <f t="shared" si="169"/>
        <v>5453</v>
      </c>
      <c r="K276" s="127">
        <f t="shared" si="170"/>
        <v>13489.999999999998</v>
      </c>
      <c r="L276" s="128">
        <f t="shared" si="165"/>
        <v>851.5100000000001</v>
      </c>
      <c r="M276" s="169">
        <f t="shared" si="176"/>
        <v>5776</v>
      </c>
      <c r="N276" s="127">
        <f t="shared" si="177"/>
        <v>13471</v>
      </c>
      <c r="O276" s="125">
        <v>0</v>
      </c>
      <c r="P276" s="129">
        <f t="shared" si="166"/>
        <v>44504.62</v>
      </c>
      <c r="Q276" s="129">
        <f t="shared" si="178"/>
        <v>27812.51</v>
      </c>
      <c r="R276" s="129">
        <f t="shared" si="171"/>
        <v>145495.38</v>
      </c>
    </row>
    <row r="277" spans="1:18" ht="38.25" customHeight="1" x14ac:dyDescent="0.35">
      <c r="A277" s="40">
        <f>+A276+1</f>
        <v>245</v>
      </c>
      <c r="B277" s="122" t="s">
        <v>413</v>
      </c>
      <c r="C277" s="122" t="s">
        <v>49</v>
      </c>
      <c r="D277" s="122" t="s">
        <v>34</v>
      </c>
      <c r="E277" s="122" t="s">
        <v>414</v>
      </c>
      <c r="F277" s="123" t="s">
        <v>56</v>
      </c>
      <c r="G277" s="144">
        <v>100000</v>
      </c>
      <c r="H277" s="48"/>
      <c r="I277" s="130">
        <v>7947.88</v>
      </c>
      <c r="J277" s="126">
        <f t="shared" si="169"/>
        <v>2870</v>
      </c>
      <c r="K277" s="127">
        <f t="shared" si="170"/>
        <v>7099.9999999999991</v>
      </c>
      <c r="L277" s="128">
        <f t="shared" ref="L277:L278" si="179">77410*1.1%</f>
        <v>851.5100000000001</v>
      </c>
      <c r="M277" s="169">
        <f t="shared" si="176"/>
        <v>3040</v>
      </c>
      <c r="N277" s="127">
        <f t="shared" si="177"/>
        <v>7090.0000000000009</v>
      </c>
      <c r="O277" s="125">
        <v>0</v>
      </c>
      <c r="P277" s="129">
        <f t="shared" si="166"/>
        <v>13857.880000000001</v>
      </c>
      <c r="Q277" s="129">
        <f>K277+L277+N277</f>
        <v>15041.51</v>
      </c>
      <c r="R277" s="129">
        <f t="shared" si="171"/>
        <v>86142.12</v>
      </c>
    </row>
    <row r="278" spans="1:18" ht="38.25" customHeight="1" x14ac:dyDescent="0.35">
      <c r="A278" s="40">
        <f t="shared" si="168"/>
        <v>246</v>
      </c>
      <c r="B278" s="122" t="s">
        <v>415</v>
      </c>
      <c r="C278" s="122" t="s">
        <v>49</v>
      </c>
      <c r="D278" s="122" t="s">
        <v>34</v>
      </c>
      <c r="E278" s="122" t="s">
        <v>396</v>
      </c>
      <c r="F278" s="123" t="s">
        <v>56</v>
      </c>
      <c r="G278" s="144">
        <v>100000</v>
      </c>
      <c r="H278" s="48"/>
      <c r="I278" s="144">
        <v>11127.68</v>
      </c>
      <c r="J278" s="126">
        <f t="shared" si="169"/>
        <v>2870</v>
      </c>
      <c r="K278" s="127">
        <f t="shared" si="170"/>
        <v>7099.9999999999991</v>
      </c>
      <c r="L278" s="128">
        <f t="shared" si="179"/>
        <v>851.5100000000001</v>
      </c>
      <c r="M278" s="169">
        <f t="shared" si="176"/>
        <v>3040</v>
      </c>
      <c r="N278" s="127">
        <f t="shared" si="177"/>
        <v>7090.0000000000009</v>
      </c>
      <c r="O278" s="125">
        <v>0</v>
      </c>
      <c r="P278" s="129">
        <f t="shared" si="166"/>
        <v>17037.68</v>
      </c>
      <c r="Q278" s="129">
        <f>K278+L278+N278</f>
        <v>15041.51</v>
      </c>
      <c r="R278" s="129">
        <f t="shared" si="171"/>
        <v>82962.320000000007</v>
      </c>
    </row>
    <row r="279" spans="1:18" ht="38.25" customHeight="1" x14ac:dyDescent="0.35">
      <c r="A279" s="40">
        <f t="shared" si="168"/>
        <v>247</v>
      </c>
      <c r="B279" s="122" t="s">
        <v>416</v>
      </c>
      <c r="C279" s="122" t="s">
        <v>49</v>
      </c>
      <c r="D279" s="122" t="s">
        <v>34</v>
      </c>
      <c r="E279" s="122" t="s">
        <v>417</v>
      </c>
      <c r="F279" s="123" t="s">
        <v>56</v>
      </c>
      <c r="G279" s="144">
        <v>66000</v>
      </c>
      <c r="H279" s="48"/>
      <c r="I279" s="144">
        <v>0</v>
      </c>
      <c r="J279" s="126">
        <f t="shared" si="169"/>
        <v>1894.2</v>
      </c>
      <c r="K279" s="127">
        <f t="shared" si="170"/>
        <v>4686</v>
      </c>
      <c r="L279" s="128">
        <f>+G279*1.1%</f>
        <v>726.00000000000011</v>
      </c>
      <c r="M279" s="169">
        <f t="shared" si="176"/>
        <v>2006.4</v>
      </c>
      <c r="N279" s="127">
        <f t="shared" si="177"/>
        <v>4679.4000000000005</v>
      </c>
      <c r="O279" s="125">
        <v>0</v>
      </c>
      <c r="P279" s="129">
        <f t="shared" si="166"/>
        <v>3900.6000000000004</v>
      </c>
      <c r="Q279" s="129">
        <f t="shared" ref="Q279:Q280" si="180">K279+L279+N279</f>
        <v>10091.400000000001</v>
      </c>
      <c r="R279" s="129">
        <f t="shared" si="171"/>
        <v>62099.4</v>
      </c>
    </row>
    <row r="280" spans="1:18" ht="38.25" customHeight="1" x14ac:dyDescent="0.35">
      <c r="A280" s="40">
        <f t="shared" si="168"/>
        <v>248</v>
      </c>
      <c r="B280" s="122" t="s">
        <v>418</v>
      </c>
      <c r="C280" s="122" t="s">
        <v>49</v>
      </c>
      <c r="D280" s="122" t="s">
        <v>34</v>
      </c>
      <c r="E280" s="122" t="s">
        <v>419</v>
      </c>
      <c r="F280" s="123" t="s">
        <v>56</v>
      </c>
      <c r="G280" s="144">
        <v>100000</v>
      </c>
      <c r="H280" s="48"/>
      <c r="I280" s="144">
        <v>2910.51</v>
      </c>
      <c r="J280" s="126">
        <f t="shared" si="169"/>
        <v>2870</v>
      </c>
      <c r="K280" s="127">
        <f t="shared" si="170"/>
        <v>7099.9999999999991</v>
      </c>
      <c r="L280" s="128">
        <f t="shared" ref="L280:L281" si="181">77410*1.1%</f>
        <v>851.5100000000001</v>
      </c>
      <c r="M280" s="169">
        <f t="shared" si="176"/>
        <v>3040</v>
      </c>
      <c r="N280" s="127">
        <f t="shared" si="177"/>
        <v>7090.0000000000009</v>
      </c>
      <c r="O280" s="125">
        <v>0</v>
      </c>
      <c r="P280" s="129">
        <f t="shared" si="166"/>
        <v>8820.51</v>
      </c>
      <c r="Q280" s="129">
        <f t="shared" si="180"/>
        <v>15041.51</v>
      </c>
      <c r="R280" s="129">
        <f t="shared" si="171"/>
        <v>91179.49</v>
      </c>
    </row>
    <row r="281" spans="1:18" ht="38.25" customHeight="1" x14ac:dyDescent="0.35">
      <c r="A281" s="40">
        <f>+A280+1</f>
        <v>249</v>
      </c>
      <c r="B281" s="122" t="s">
        <v>433</v>
      </c>
      <c r="C281" s="122" t="s">
        <v>54</v>
      </c>
      <c r="D281" s="122" t="s">
        <v>34</v>
      </c>
      <c r="E281" s="122" t="s">
        <v>396</v>
      </c>
      <c r="F281" s="123" t="s">
        <v>56</v>
      </c>
      <c r="G281" s="144">
        <v>100000</v>
      </c>
      <c r="H281" s="48"/>
      <c r="I281" s="144">
        <v>11344.54</v>
      </c>
      <c r="J281" s="126">
        <f t="shared" si="169"/>
        <v>2870</v>
      </c>
      <c r="K281" s="127">
        <f t="shared" si="170"/>
        <v>7099.9999999999991</v>
      </c>
      <c r="L281" s="128">
        <f t="shared" si="181"/>
        <v>851.5100000000001</v>
      </c>
      <c r="M281" s="169">
        <f t="shared" si="176"/>
        <v>3040</v>
      </c>
      <c r="N281" s="127">
        <f t="shared" si="177"/>
        <v>7090.0000000000009</v>
      </c>
      <c r="O281" s="125">
        <v>0</v>
      </c>
      <c r="P281" s="129">
        <f t="shared" ref="P281" si="182">I281+J281+M281+O281</f>
        <v>17254.54</v>
      </c>
      <c r="Q281" s="129">
        <f t="shared" ref="Q281" si="183">K281+L281+N281</f>
        <v>15041.51</v>
      </c>
      <c r="R281" s="129">
        <f t="shared" ref="R281" si="184">G281-P281</f>
        <v>82745.459999999992</v>
      </c>
    </row>
    <row r="282" spans="1:18" ht="38.25" customHeight="1" x14ac:dyDescent="0.35">
      <c r="A282" s="40">
        <f>+A281+1</f>
        <v>250</v>
      </c>
      <c r="B282" s="122" t="s">
        <v>420</v>
      </c>
      <c r="C282" s="122" t="s">
        <v>54</v>
      </c>
      <c r="D282" s="122" t="s">
        <v>34</v>
      </c>
      <c r="E282" s="122" t="s">
        <v>412</v>
      </c>
      <c r="F282" s="123" t="s">
        <v>56</v>
      </c>
      <c r="G282" s="144">
        <v>66000</v>
      </c>
      <c r="H282" s="48"/>
      <c r="I282" s="144">
        <v>0</v>
      </c>
      <c r="J282" s="126">
        <f t="shared" si="169"/>
        <v>1894.2</v>
      </c>
      <c r="K282" s="127">
        <f t="shared" si="170"/>
        <v>4686</v>
      </c>
      <c r="L282" s="128">
        <f t="shared" ref="L282:L285" si="185">+G282*1.1%</f>
        <v>726.00000000000011</v>
      </c>
      <c r="M282" s="169">
        <f t="shared" si="176"/>
        <v>2006.4</v>
      </c>
      <c r="N282" s="127">
        <f t="shared" si="177"/>
        <v>4679.4000000000005</v>
      </c>
      <c r="O282" s="125">
        <v>0</v>
      </c>
      <c r="P282" s="129">
        <f t="shared" si="166"/>
        <v>3900.6000000000004</v>
      </c>
      <c r="Q282" s="129">
        <f>K282+L282+N282</f>
        <v>10091.400000000001</v>
      </c>
      <c r="R282" s="129">
        <f t="shared" si="171"/>
        <v>62099.4</v>
      </c>
    </row>
    <row r="283" spans="1:18" ht="38.25" customHeight="1" x14ac:dyDescent="0.35">
      <c r="A283" s="40">
        <f t="shared" si="168"/>
        <v>251</v>
      </c>
      <c r="B283" s="122" t="s">
        <v>421</v>
      </c>
      <c r="C283" s="122" t="s">
        <v>49</v>
      </c>
      <c r="D283" s="122" t="s">
        <v>34</v>
      </c>
      <c r="E283" s="122" t="s">
        <v>417</v>
      </c>
      <c r="F283" s="123" t="s">
        <v>56</v>
      </c>
      <c r="G283" s="144">
        <v>66000</v>
      </c>
      <c r="H283" s="48"/>
      <c r="I283" s="144">
        <v>0</v>
      </c>
      <c r="J283" s="126">
        <f t="shared" si="169"/>
        <v>1894.2</v>
      </c>
      <c r="K283" s="127">
        <f t="shared" si="170"/>
        <v>4686</v>
      </c>
      <c r="L283" s="128">
        <f t="shared" si="185"/>
        <v>726.00000000000011</v>
      </c>
      <c r="M283" s="169">
        <f t="shared" si="176"/>
        <v>2006.4</v>
      </c>
      <c r="N283" s="127">
        <f t="shared" si="177"/>
        <v>4679.4000000000005</v>
      </c>
      <c r="O283" s="125">
        <v>0</v>
      </c>
      <c r="P283" s="129">
        <f t="shared" si="166"/>
        <v>3900.6000000000004</v>
      </c>
      <c r="Q283" s="129">
        <f t="shared" ref="Q283:Q284" si="186">K283+L283+N283</f>
        <v>10091.400000000001</v>
      </c>
      <c r="R283" s="129">
        <f t="shared" si="171"/>
        <v>62099.4</v>
      </c>
    </row>
    <row r="284" spans="1:18" ht="38.25" customHeight="1" x14ac:dyDescent="0.35">
      <c r="A284" s="40">
        <f t="shared" si="168"/>
        <v>252</v>
      </c>
      <c r="B284" s="122" t="s">
        <v>422</v>
      </c>
      <c r="C284" s="122" t="s">
        <v>49</v>
      </c>
      <c r="D284" s="122" t="s">
        <v>34</v>
      </c>
      <c r="E284" s="122" t="s">
        <v>417</v>
      </c>
      <c r="F284" s="123" t="s">
        <v>56</v>
      </c>
      <c r="G284" s="144">
        <v>66000</v>
      </c>
      <c r="H284" s="48"/>
      <c r="I284" s="144">
        <v>0</v>
      </c>
      <c r="J284" s="126">
        <f t="shared" si="169"/>
        <v>1894.2</v>
      </c>
      <c r="K284" s="127">
        <f t="shared" si="170"/>
        <v>4686</v>
      </c>
      <c r="L284" s="128">
        <f t="shared" si="185"/>
        <v>726.00000000000011</v>
      </c>
      <c r="M284" s="169">
        <f t="shared" si="176"/>
        <v>2006.4</v>
      </c>
      <c r="N284" s="127">
        <f t="shared" si="177"/>
        <v>4679.4000000000005</v>
      </c>
      <c r="O284" s="125">
        <v>0</v>
      </c>
      <c r="P284" s="129">
        <f t="shared" si="166"/>
        <v>3900.6000000000004</v>
      </c>
      <c r="Q284" s="129">
        <f t="shared" si="186"/>
        <v>10091.400000000001</v>
      </c>
      <c r="R284" s="129">
        <f t="shared" si="171"/>
        <v>62099.4</v>
      </c>
    </row>
    <row r="285" spans="1:18" ht="38.25" customHeight="1" x14ac:dyDescent="0.35">
      <c r="A285" s="40">
        <f>+A284+1</f>
        <v>253</v>
      </c>
      <c r="B285" s="122" t="s">
        <v>423</v>
      </c>
      <c r="C285" s="122" t="s">
        <v>54</v>
      </c>
      <c r="D285" s="122" t="s">
        <v>34</v>
      </c>
      <c r="E285" s="122" t="s">
        <v>186</v>
      </c>
      <c r="F285" s="123" t="s">
        <v>69</v>
      </c>
      <c r="G285" s="144">
        <v>43000</v>
      </c>
      <c r="H285" s="48"/>
      <c r="I285" s="144">
        <v>0</v>
      </c>
      <c r="J285" s="126">
        <f t="shared" si="169"/>
        <v>1234.0999999999999</v>
      </c>
      <c r="K285" s="127">
        <f t="shared" si="170"/>
        <v>3052.9999999999995</v>
      </c>
      <c r="L285" s="128">
        <f t="shared" si="185"/>
        <v>473.00000000000006</v>
      </c>
      <c r="M285" s="169">
        <f t="shared" si="176"/>
        <v>1307.2</v>
      </c>
      <c r="N285" s="127">
        <f t="shared" si="177"/>
        <v>3048.7000000000003</v>
      </c>
      <c r="O285" s="125">
        <v>0</v>
      </c>
      <c r="P285" s="129">
        <f>I285+J285+M285+O285</f>
        <v>2541.3000000000002</v>
      </c>
      <c r="Q285" s="129">
        <f>K285+L285+N285</f>
        <v>6574.7</v>
      </c>
      <c r="R285" s="129">
        <f t="shared" si="171"/>
        <v>40458.699999999997</v>
      </c>
    </row>
    <row r="286" spans="1:18" ht="16.5" customHeight="1" x14ac:dyDescent="0.35">
      <c r="A286" s="70"/>
      <c r="B286" s="71"/>
      <c r="C286" s="71"/>
      <c r="D286" s="72"/>
      <c r="E286" s="71"/>
      <c r="F286" s="57"/>
      <c r="G286" s="73"/>
      <c r="H286" s="73"/>
      <c r="I286" s="74"/>
      <c r="J286" s="75"/>
      <c r="K286" s="76"/>
      <c r="L286" s="77"/>
      <c r="M286" s="78"/>
      <c r="N286" s="76"/>
      <c r="O286" s="79"/>
      <c r="P286" s="43"/>
      <c r="Q286" s="80"/>
      <c r="R286" s="80"/>
    </row>
    <row r="287" spans="1:18" ht="36" customHeight="1" thickBot="1" x14ac:dyDescent="0.3">
      <c r="A287" s="70"/>
      <c r="B287" s="187" t="s">
        <v>25</v>
      </c>
      <c r="C287" s="187"/>
      <c r="D287" s="187"/>
      <c r="E287" s="187"/>
      <c r="F287" s="189"/>
      <c r="G287" s="81">
        <f t="shared" ref="G287:R287" si="187">SUM(G250:G285)</f>
        <v>4707000</v>
      </c>
      <c r="H287" s="81">
        <f t="shared" si="187"/>
        <v>0</v>
      </c>
      <c r="I287" s="81">
        <f t="shared" si="187"/>
        <v>634738.7100000002</v>
      </c>
      <c r="J287" s="81">
        <f t="shared" si="187"/>
        <v>135090.90000000002</v>
      </c>
      <c r="K287" s="81">
        <f t="shared" si="187"/>
        <v>334197</v>
      </c>
      <c r="L287" s="81">
        <f t="shared" si="187"/>
        <v>29773.809999999983</v>
      </c>
      <c r="M287" s="81">
        <f t="shared" si="187"/>
        <v>139355.12</v>
      </c>
      <c r="N287" s="81">
        <f t="shared" si="187"/>
        <v>325009.14500000008</v>
      </c>
      <c r="O287" s="81">
        <f t="shared" si="187"/>
        <v>20585.519999999997</v>
      </c>
      <c r="P287" s="81">
        <f t="shared" si="187"/>
        <v>929770.24999999977</v>
      </c>
      <c r="Q287" s="81">
        <f t="shared" si="187"/>
        <v>688979.95500000019</v>
      </c>
      <c r="R287" s="81">
        <f t="shared" si="187"/>
        <v>3777229.75</v>
      </c>
    </row>
    <row r="288" spans="1:18" s="22" customFormat="1" ht="34.5" customHeight="1" thickBot="1" x14ac:dyDescent="0.3">
      <c r="A288" s="190" t="s">
        <v>35</v>
      </c>
      <c r="B288" s="187"/>
      <c r="C288" s="187"/>
      <c r="D288" s="187"/>
      <c r="E288" s="187"/>
      <c r="F288" s="189"/>
      <c r="G288" s="82">
        <f t="shared" ref="G288:R288" si="188">G287+G248+G200+G134+G87+G65+G46+G39+G32+G20+G94</f>
        <v>22453000</v>
      </c>
      <c r="H288" s="82">
        <f t="shared" si="188"/>
        <v>0</v>
      </c>
      <c r="I288" s="82">
        <f t="shared" si="188"/>
        <v>2083097.69</v>
      </c>
      <c r="J288" s="82">
        <f t="shared" si="188"/>
        <v>644029.43499999994</v>
      </c>
      <c r="K288" s="82">
        <f t="shared" si="188"/>
        <v>1593243.55</v>
      </c>
      <c r="L288" s="82">
        <f t="shared" si="188"/>
        <v>177764.39999999994</v>
      </c>
      <c r="M288" s="82">
        <f t="shared" si="188"/>
        <v>669050.80000000005</v>
      </c>
      <c r="N288" s="82">
        <f t="shared" si="188"/>
        <v>1560384.9250000003</v>
      </c>
      <c r="O288" s="82">
        <f t="shared" si="188"/>
        <v>171545.99999999994</v>
      </c>
      <c r="P288" s="82">
        <f t="shared" si="188"/>
        <v>3567723.9250000003</v>
      </c>
      <c r="Q288" s="82">
        <f t="shared" si="188"/>
        <v>3331392.8750000005</v>
      </c>
      <c r="R288" s="82">
        <f t="shared" si="188"/>
        <v>18885276.075000003</v>
      </c>
    </row>
    <row r="289" spans="1:18" ht="24" hidden="1" customHeight="1" thickBot="1" x14ac:dyDescent="0.3">
      <c r="A289" s="83"/>
      <c r="B289" s="60"/>
      <c r="C289" s="60"/>
      <c r="D289" s="60">
        <f>SUM(D165)</f>
        <v>0</v>
      </c>
      <c r="E289" s="60"/>
      <c r="F289" s="84"/>
      <c r="G289" s="85"/>
      <c r="H289" s="85"/>
      <c r="I289" s="86"/>
      <c r="J289" s="87"/>
      <c r="K289" s="85"/>
      <c r="L289" s="88"/>
      <c r="M289" s="85"/>
      <c r="N289" s="85"/>
      <c r="O289" s="85"/>
      <c r="P289" s="89"/>
      <c r="Q289" s="90"/>
      <c r="R289" s="91"/>
    </row>
    <row r="290" spans="1:18" ht="24" hidden="1" customHeight="1" x14ac:dyDescent="0.25">
      <c r="A290" s="36">
        <f>SUM(A12:A289)</f>
        <v>32131</v>
      </c>
      <c r="B290" s="37"/>
      <c r="C290" s="37"/>
      <c r="D290" s="37"/>
      <c r="E290" s="38"/>
      <c r="F290" s="38"/>
      <c r="G290" s="38"/>
      <c r="H290" s="38"/>
      <c r="I290" s="92"/>
      <c r="J290" s="85"/>
      <c r="K290" s="38" t="s">
        <v>36</v>
      </c>
      <c r="L290" s="85"/>
      <c r="M290" s="85"/>
      <c r="N290" s="88"/>
      <c r="O290" s="38"/>
      <c r="P290" s="67"/>
      <c r="Q290" s="93"/>
      <c r="R290" s="93"/>
    </row>
    <row r="291" spans="1:18" ht="24" hidden="1" customHeight="1" x14ac:dyDescent="0.25">
      <c r="A291" s="39"/>
      <c r="B291" s="37"/>
      <c r="C291" s="37"/>
      <c r="D291" s="37"/>
      <c r="E291" s="38"/>
      <c r="F291" s="38"/>
      <c r="G291" s="38"/>
      <c r="H291" s="38"/>
      <c r="I291" s="92"/>
      <c r="J291" s="85"/>
      <c r="K291" s="38"/>
      <c r="L291" s="85"/>
      <c r="M291" s="85"/>
      <c r="N291" s="88"/>
      <c r="O291" s="38"/>
      <c r="P291" s="94"/>
      <c r="Q291" s="95"/>
      <c r="R291" s="95"/>
    </row>
    <row r="292" spans="1:18" ht="24" customHeight="1" x14ac:dyDescent="0.25">
      <c r="A292" s="39"/>
      <c r="B292" s="37"/>
      <c r="C292" s="37"/>
      <c r="D292" s="37"/>
      <c r="E292" s="38"/>
      <c r="F292" s="38"/>
      <c r="G292" s="38"/>
      <c r="H292" s="38"/>
      <c r="I292" s="92"/>
      <c r="J292" s="85"/>
      <c r="K292" s="38"/>
      <c r="L292" s="85"/>
      <c r="M292" s="85"/>
      <c r="N292" s="88"/>
      <c r="O292" s="38"/>
      <c r="P292" s="38"/>
      <c r="Q292" s="38"/>
      <c r="R292" s="38"/>
    </row>
    <row r="293" spans="1:18" s="22" customFormat="1" ht="24" customHeight="1" x14ac:dyDescent="0.25">
      <c r="A293" s="36" t="s">
        <v>37</v>
      </c>
      <c r="B293" s="37"/>
      <c r="C293" s="37"/>
      <c r="D293" s="37"/>
      <c r="E293" s="38"/>
      <c r="F293" s="38"/>
      <c r="G293" s="88"/>
      <c r="H293" s="88"/>
      <c r="I293" s="85" t="s">
        <v>38</v>
      </c>
      <c r="J293" s="85"/>
      <c r="K293" s="85"/>
      <c r="L293" s="85"/>
      <c r="M293" s="85"/>
      <c r="N293" s="88"/>
      <c r="O293" s="85"/>
      <c r="P293" s="85"/>
      <c r="Q293" s="85"/>
      <c r="R293" s="85"/>
    </row>
    <row r="294" spans="1:18" s="22" customFormat="1" ht="24" customHeight="1" x14ac:dyDescent="0.25">
      <c r="A294" s="39" t="s">
        <v>39</v>
      </c>
      <c r="B294" s="37"/>
      <c r="C294" s="37"/>
      <c r="D294" s="37"/>
      <c r="E294" s="38"/>
      <c r="F294" s="38"/>
      <c r="G294" s="38"/>
      <c r="H294" s="38"/>
      <c r="I294" s="100" t="s">
        <v>38</v>
      </c>
      <c r="J294" s="96"/>
      <c r="K294" s="98"/>
      <c r="L294" s="97"/>
      <c r="M294" s="99"/>
      <c r="N294" s="99"/>
      <c r="O294" s="99"/>
      <c r="P294" s="99" t="s">
        <v>40</v>
      </c>
      <c r="Q294" s="101"/>
      <c r="R294" s="99"/>
    </row>
    <row r="295" spans="1:18" s="22" customFormat="1" ht="24" customHeight="1" x14ac:dyDescent="0.25">
      <c r="A295" s="39" t="s">
        <v>41</v>
      </c>
      <c r="B295" s="37"/>
      <c r="C295" s="37"/>
      <c r="D295" s="37"/>
      <c r="E295" s="38"/>
      <c r="F295" s="38"/>
      <c r="G295" s="38"/>
      <c r="H295" s="38"/>
      <c r="I295" s="183"/>
      <c r="J295" s="183"/>
      <c r="K295" s="183"/>
      <c r="L295" s="102"/>
      <c r="M295" s="182"/>
      <c r="N295" s="182"/>
      <c r="O295" s="103"/>
      <c r="P295" s="103"/>
      <c r="Q295" s="103"/>
      <c r="R295" s="101"/>
    </row>
    <row r="296" spans="1:18" s="22" customFormat="1" ht="24" customHeight="1" x14ac:dyDescent="0.25">
      <c r="A296" s="39" t="s">
        <v>42</v>
      </c>
      <c r="B296" s="37"/>
      <c r="C296" s="37"/>
      <c r="D296" s="37"/>
      <c r="E296" s="38"/>
      <c r="F296" s="37"/>
      <c r="G296" s="37"/>
      <c r="H296" s="37"/>
      <c r="I296" s="104"/>
      <c r="J296" s="105"/>
      <c r="K296" s="104"/>
      <c r="L296" s="102"/>
      <c r="M296" s="103"/>
      <c r="N296" s="116"/>
      <c r="O296" s="103"/>
      <c r="P296" s="103"/>
      <c r="Q296" s="103"/>
      <c r="R296" s="99"/>
    </row>
    <row r="297" spans="1:18" ht="38.25" customHeight="1" x14ac:dyDescent="0.25">
      <c r="A297" s="39" t="s">
        <v>47</v>
      </c>
      <c r="B297" s="38"/>
      <c r="C297" s="38"/>
      <c r="D297" s="38"/>
      <c r="E297" s="38"/>
      <c r="F297" s="38"/>
      <c r="G297" s="38"/>
      <c r="H297" s="38"/>
      <c r="I297" s="38"/>
      <c r="J297" s="38"/>
      <c r="K297" s="98"/>
      <c r="L297" s="98"/>
      <c r="M297" s="99"/>
      <c r="N297" s="99"/>
      <c r="O297" s="99"/>
      <c r="P297" s="99"/>
      <c r="Q297" s="99"/>
      <c r="R297" s="99"/>
    </row>
    <row r="298" spans="1:18" s="31" customFormat="1" ht="24" x14ac:dyDescent="0.25">
      <c r="A298" s="109"/>
      <c r="B298" s="106"/>
      <c r="C298" s="106"/>
      <c r="D298" s="106"/>
      <c r="E298" s="106"/>
      <c r="F298" s="107"/>
      <c r="G298" s="107"/>
      <c r="H298" s="107"/>
      <c r="I298" s="106"/>
      <c r="J298" s="108"/>
      <c r="K298" s="106"/>
      <c r="L298" s="106"/>
      <c r="M298" s="106"/>
      <c r="N298" s="106"/>
      <c r="O298" s="106"/>
      <c r="P298" s="106"/>
      <c r="Q298" s="106"/>
      <c r="R298" s="106"/>
    </row>
    <row r="299" spans="1:18" s="31" customFormat="1" ht="25.5" x14ac:dyDescent="0.25">
      <c r="A299" s="109"/>
      <c r="B299" s="106"/>
      <c r="C299" s="106"/>
      <c r="D299" s="106"/>
      <c r="E299" s="106"/>
      <c r="F299" s="107"/>
      <c r="G299" s="107"/>
      <c r="H299" s="107"/>
      <c r="I299" s="183" t="s">
        <v>45</v>
      </c>
      <c r="J299" s="183"/>
      <c r="K299" s="183"/>
      <c r="L299" s="106"/>
      <c r="M299" s="182" t="s">
        <v>44</v>
      </c>
      <c r="N299" s="182"/>
      <c r="O299" s="106"/>
      <c r="P299" s="103"/>
      <c r="Q299" s="106"/>
      <c r="R299" s="106"/>
    </row>
    <row r="300" spans="1:18" s="31" customFormat="1" ht="25.5" x14ac:dyDescent="0.25">
      <c r="A300" s="109"/>
      <c r="B300" s="106"/>
      <c r="C300" s="106"/>
      <c r="D300" s="106"/>
      <c r="E300" s="106"/>
      <c r="F300" s="107"/>
      <c r="G300" s="107"/>
      <c r="H300" s="107"/>
      <c r="I300" s="104" t="s">
        <v>46</v>
      </c>
      <c r="J300" s="105"/>
      <c r="K300" s="104"/>
      <c r="L300" s="106"/>
      <c r="M300" s="117"/>
      <c r="N300" s="117"/>
      <c r="O300" s="106"/>
      <c r="P300" s="106"/>
      <c r="Q300" s="106"/>
      <c r="R300" s="106"/>
    </row>
    <row r="301" spans="1:18" s="31" customFormat="1" ht="24" x14ac:dyDescent="0.25">
      <c r="A301" s="109"/>
      <c r="B301" s="106"/>
      <c r="C301" s="106"/>
      <c r="D301" s="106"/>
      <c r="E301" s="106"/>
      <c r="F301" s="107"/>
      <c r="G301" s="107"/>
      <c r="H301" s="107"/>
      <c r="I301" s="106"/>
      <c r="J301" s="108"/>
      <c r="K301" s="106"/>
      <c r="L301" s="106"/>
      <c r="M301" s="106"/>
      <c r="N301" s="106"/>
      <c r="O301" s="106"/>
      <c r="P301" s="106"/>
      <c r="Q301" s="106"/>
      <c r="R301" s="106"/>
    </row>
    <row r="302" spans="1:18" s="31" customFormat="1" ht="24" x14ac:dyDescent="0.25">
      <c r="A302" s="109"/>
      <c r="B302" s="106"/>
      <c r="C302" s="106"/>
      <c r="D302" s="106"/>
      <c r="E302" s="106"/>
      <c r="F302" s="107"/>
      <c r="G302" s="107"/>
      <c r="H302" s="107"/>
      <c r="I302" s="106"/>
      <c r="J302" s="108"/>
      <c r="K302" s="106"/>
      <c r="L302" s="106"/>
      <c r="M302" s="106"/>
      <c r="N302" s="106"/>
      <c r="O302" s="106"/>
      <c r="P302" s="106"/>
      <c r="Q302" s="106"/>
      <c r="R302" s="106"/>
    </row>
    <row r="303" spans="1:18" s="31" customFormat="1" ht="24" x14ac:dyDescent="0.25">
      <c r="A303" s="109"/>
      <c r="B303" s="106"/>
      <c r="C303" s="106"/>
      <c r="D303" s="106"/>
      <c r="E303" s="106"/>
      <c r="F303" s="107"/>
      <c r="G303" s="107"/>
      <c r="H303" s="107"/>
      <c r="I303" s="106"/>
      <c r="J303" s="108"/>
      <c r="K303" s="106"/>
      <c r="L303" s="106"/>
      <c r="M303" s="106"/>
      <c r="N303" s="106"/>
      <c r="O303" s="106"/>
      <c r="P303" s="106"/>
      <c r="Q303" s="106"/>
      <c r="R303" s="106"/>
    </row>
    <row r="304" spans="1:18" s="31" customFormat="1" ht="24" x14ac:dyDescent="0.25">
      <c r="A304" s="109"/>
      <c r="B304" s="106"/>
      <c r="C304" s="106"/>
      <c r="D304" s="106"/>
      <c r="E304" s="106"/>
      <c r="F304" s="107"/>
      <c r="G304" s="107"/>
      <c r="H304" s="107"/>
      <c r="I304" s="106"/>
      <c r="J304" s="108"/>
      <c r="K304" s="106"/>
      <c r="L304" s="106"/>
      <c r="M304" s="106"/>
      <c r="N304" s="106"/>
      <c r="O304" s="106"/>
      <c r="P304" s="106"/>
      <c r="Q304" s="106"/>
      <c r="R304" s="106"/>
    </row>
    <row r="305" spans="1:18" s="31" customFormat="1" ht="24" x14ac:dyDescent="0.25">
      <c r="A305" s="109"/>
      <c r="B305" s="106"/>
      <c r="C305" s="106"/>
      <c r="D305" s="106"/>
      <c r="E305" s="106"/>
      <c r="F305" s="107"/>
      <c r="G305" s="107"/>
      <c r="H305" s="107"/>
      <c r="I305" s="106"/>
      <c r="J305" s="108"/>
      <c r="K305" s="106"/>
      <c r="L305" s="106"/>
      <c r="M305" s="106"/>
      <c r="N305" s="106"/>
      <c r="O305" s="106"/>
      <c r="P305" s="106"/>
      <c r="Q305" s="106"/>
      <c r="R305" s="106"/>
    </row>
    <row r="306" spans="1:18" s="31" customFormat="1" ht="24" x14ac:dyDescent="0.25">
      <c r="A306" s="109"/>
      <c r="B306" s="106"/>
      <c r="C306" s="106"/>
      <c r="D306" s="106"/>
      <c r="E306" s="106"/>
      <c r="F306" s="107"/>
      <c r="G306" s="107"/>
      <c r="H306" s="107"/>
      <c r="I306" s="106"/>
      <c r="J306" s="108"/>
      <c r="K306" s="106"/>
      <c r="L306" s="106"/>
      <c r="M306" s="106"/>
      <c r="N306" s="106"/>
      <c r="O306" s="106"/>
      <c r="P306" s="106"/>
      <c r="Q306" s="106"/>
      <c r="R306" s="106"/>
    </row>
    <row r="307" spans="1:18" s="31" customFormat="1" ht="24" x14ac:dyDescent="0.25">
      <c r="A307" s="109"/>
      <c r="B307" s="106"/>
      <c r="C307" s="106"/>
      <c r="D307" s="106"/>
      <c r="E307" s="106"/>
      <c r="F307" s="107"/>
      <c r="G307" s="107"/>
      <c r="H307" s="107"/>
      <c r="I307" s="106"/>
      <c r="J307" s="108"/>
      <c r="K307" s="106"/>
      <c r="L307" s="106"/>
      <c r="M307" s="106"/>
      <c r="N307" s="106"/>
      <c r="O307" s="106"/>
      <c r="P307" s="106"/>
      <c r="Q307" s="106"/>
      <c r="R307" s="106"/>
    </row>
    <row r="308" spans="1:18" s="31" customFormat="1" ht="24" x14ac:dyDescent="0.25">
      <c r="A308" s="109"/>
      <c r="B308" s="106"/>
      <c r="C308" s="106"/>
      <c r="D308" s="106"/>
      <c r="E308" s="106"/>
      <c r="F308" s="107"/>
      <c r="G308" s="107"/>
      <c r="H308" s="107"/>
      <c r="I308" s="106"/>
      <c r="J308" s="108"/>
      <c r="K308" s="106"/>
      <c r="L308" s="106"/>
      <c r="M308" s="106"/>
      <c r="N308" s="106"/>
      <c r="O308" s="106"/>
      <c r="P308" s="106"/>
      <c r="Q308" s="106"/>
      <c r="R308" s="106"/>
    </row>
    <row r="309" spans="1:18" s="31" customFormat="1" ht="24" x14ac:dyDescent="0.25">
      <c r="A309" s="109"/>
      <c r="B309" s="106"/>
      <c r="C309" s="106"/>
      <c r="D309" s="106"/>
      <c r="E309" s="106"/>
      <c r="F309" s="107"/>
      <c r="G309" s="107"/>
      <c r="H309" s="107"/>
      <c r="I309" s="106"/>
      <c r="J309" s="108"/>
      <c r="K309" s="106"/>
      <c r="L309" s="106"/>
      <c r="M309" s="106"/>
      <c r="N309" s="106"/>
      <c r="O309" s="106"/>
      <c r="P309" s="106"/>
      <c r="Q309" s="106"/>
      <c r="R309" s="106"/>
    </row>
    <row r="310" spans="1:18" s="31" customFormat="1" ht="24" x14ac:dyDescent="0.25">
      <c r="A310" s="109"/>
      <c r="B310" s="106"/>
      <c r="C310" s="106"/>
      <c r="D310" s="106"/>
      <c r="E310" s="106"/>
      <c r="F310" s="107"/>
      <c r="G310" s="107"/>
      <c r="H310" s="107"/>
      <c r="I310" s="106"/>
      <c r="J310" s="108"/>
      <c r="K310" s="106"/>
      <c r="L310" s="106"/>
      <c r="M310" s="106"/>
      <c r="N310" s="106"/>
      <c r="O310" s="106"/>
      <c r="P310" s="106"/>
      <c r="Q310" s="106"/>
      <c r="R310" s="106"/>
    </row>
    <row r="311" spans="1:18" s="31" customFormat="1" ht="24" x14ac:dyDescent="0.25">
      <c r="A311" s="109"/>
      <c r="B311" s="106"/>
      <c r="C311" s="106"/>
      <c r="D311" s="106"/>
      <c r="E311" s="106"/>
      <c r="F311" s="107"/>
      <c r="G311" s="107"/>
      <c r="H311" s="107"/>
      <c r="I311" s="106"/>
      <c r="J311" s="108"/>
      <c r="K311" s="106"/>
      <c r="L311" s="106"/>
      <c r="M311" s="106"/>
      <c r="N311" s="106"/>
      <c r="O311" s="106"/>
      <c r="P311" s="106"/>
      <c r="Q311" s="106"/>
      <c r="R311" s="106"/>
    </row>
    <row r="312" spans="1:18" s="31" customFormat="1" ht="24" x14ac:dyDescent="0.25">
      <c r="A312" s="109"/>
      <c r="B312" s="109"/>
      <c r="C312" s="109"/>
      <c r="D312" s="109"/>
      <c r="E312" s="109"/>
      <c r="F312" s="110"/>
      <c r="G312" s="110"/>
      <c r="H312" s="110"/>
      <c r="I312" s="111"/>
      <c r="J312" s="112"/>
      <c r="K312" s="109"/>
      <c r="L312" s="109"/>
      <c r="M312" s="109"/>
      <c r="N312" s="109"/>
      <c r="O312" s="109"/>
      <c r="P312" s="109"/>
      <c r="Q312" s="109"/>
      <c r="R312" s="109"/>
    </row>
    <row r="313" spans="1:18" s="31" customFormat="1" ht="24" x14ac:dyDescent="0.25">
      <c r="A313" s="109"/>
      <c r="B313" s="109"/>
      <c r="C313" s="109"/>
      <c r="D313" s="109"/>
      <c r="E313" s="109"/>
      <c r="F313" s="110"/>
      <c r="G313" s="110"/>
      <c r="H313" s="110"/>
      <c r="I313" s="111"/>
      <c r="J313" s="112"/>
      <c r="K313" s="109"/>
      <c r="L313" s="109"/>
      <c r="M313" s="109"/>
      <c r="N313" s="109"/>
      <c r="O313" s="109"/>
      <c r="P313" s="109"/>
      <c r="Q313" s="109"/>
      <c r="R313" s="109"/>
    </row>
    <row r="314" spans="1:18" s="31" customFormat="1" ht="24" x14ac:dyDescent="0.25">
      <c r="A314" s="109"/>
      <c r="B314" s="109"/>
      <c r="C314" s="109"/>
      <c r="D314" s="109"/>
      <c r="E314" s="109"/>
      <c r="F314" s="110"/>
      <c r="G314" s="110"/>
      <c r="H314" s="110"/>
      <c r="I314" s="111"/>
      <c r="J314" s="112"/>
      <c r="K314" s="109"/>
      <c r="L314" s="109"/>
      <c r="M314" s="109"/>
      <c r="N314" s="109"/>
      <c r="O314" s="109"/>
      <c r="P314" s="109"/>
      <c r="Q314" s="109"/>
      <c r="R314" s="109"/>
    </row>
    <row r="315" spans="1:18" s="31" customFormat="1" ht="24" x14ac:dyDescent="0.25">
      <c r="A315" s="109"/>
      <c r="B315" s="109"/>
      <c r="C315" s="109"/>
      <c r="D315" s="109"/>
      <c r="E315" s="109"/>
      <c r="F315" s="110"/>
      <c r="G315" s="110"/>
      <c r="H315" s="110"/>
      <c r="I315" s="111"/>
      <c r="J315" s="112"/>
      <c r="K315" s="109"/>
      <c r="L315" s="109"/>
      <c r="M315" s="109"/>
      <c r="N315" s="109"/>
      <c r="O315" s="109"/>
      <c r="P315" s="109"/>
      <c r="Q315" s="109"/>
      <c r="R315" s="109"/>
    </row>
    <row r="316" spans="1:18" s="31" customFormat="1" ht="24" x14ac:dyDescent="0.25">
      <c r="A316" s="109"/>
      <c r="B316" s="109"/>
      <c r="C316" s="109"/>
      <c r="D316" s="109"/>
      <c r="E316" s="109"/>
      <c r="F316" s="110"/>
      <c r="G316" s="110"/>
      <c r="H316" s="110"/>
      <c r="I316" s="111"/>
      <c r="J316" s="112"/>
      <c r="K316" s="109"/>
      <c r="L316" s="109"/>
      <c r="M316" s="109"/>
      <c r="N316" s="109"/>
      <c r="O316" s="109"/>
      <c r="P316" s="109"/>
      <c r="Q316" s="109"/>
      <c r="R316" s="109"/>
    </row>
    <row r="317" spans="1:18" s="31" customFormat="1" ht="24" x14ac:dyDescent="0.25">
      <c r="A317" s="109"/>
      <c r="B317" s="109"/>
      <c r="C317" s="109"/>
      <c r="D317" s="109"/>
      <c r="E317" s="109"/>
      <c r="F317" s="110"/>
      <c r="G317" s="110"/>
      <c r="H317" s="110"/>
      <c r="I317" s="111"/>
      <c r="J317" s="112"/>
      <c r="K317" s="109"/>
      <c r="L317" s="109"/>
      <c r="M317" s="109"/>
      <c r="N317" s="109"/>
      <c r="O317" s="109"/>
      <c r="P317" s="109"/>
      <c r="Q317" s="109"/>
      <c r="R317" s="109"/>
    </row>
    <row r="318" spans="1:18" s="31" customFormat="1" ht="24" x14ac:dyDescent="0.25">
      <c r="A318" s="109"/>
      <c r="B318" s="109"/>
      <c r="C318" s="109"/>
      <c r="D318" s="109"/>
      <c r="E318" s="109"/>
      <c r="F318" s="110"/>
      <c r="G318" s="110"/>
      <c r="H318" s="110"/>
      <c r="I318" s="111"/>
      <c r="J318" s="112"/>
      <c r="K318" s="109"/>
      <c r="L318" s="109"/>
      <c r="M318" s="109"/>
      <c r="N318" s="109"/>
      <c r="O318" s="109"/>
      <c r="P318" s="109"/>
      <c r="Q318" s="109"/>
      <c r="R318" s="109"/>
    </row>
    <row r="319" spans="1:18" s="31" customFormat="1" ht="24" x14ac:dyDescent="0.25">
      <c r="A319" s="109"/>
      <c r="B319" s="109"/>
      <c r="C319" s="109"/>
      <c r="D319" s="109"/>
      <c r="E319" s="109"/>
      <c r="F319" s="110"/>
      <c r="G319" s="110"/>
      <c r="H319" s="110"/>
      <c r="I319" s="111"/>
      <c r="J319" s="112"/>
      <c r="K319" s="109"/>
      <c r="L319" s="109"/>
      <c r="M319" s="109"/>
      <c r="N319" s="109"/>
      <c r="O319" s="109"/>
      <c r="P319" s="109"/>
      <c r="Q319" s="109"/>
      <c r="R319" s="109"/>
    </row>
    <row r="320" spans="1:18" s="31" customFormat="1" ht="24" x14ac:dyDescent="0.25">
      <c r="A320" s="109"/>
      <c r="B320" s="109"/>
      <c r="C320" s="109"/>
      <c r="D320" s="109"/>
      <c r="E320" s="109"/>
      <c r="F320" s="110"/>
      <c r="G320" s="110"/>
      <c r="H320" s="110"/>
      <c r="I320" s="111"/>
      <c r="J320" s="112"/>
      <c r="K320" s="109"/>
      <c r="L320" s="109"/>
      <c r="M320" s="109"/>
      <c r="N320" s="109"/>
      <c r="O320" s="109"/>
      <c r="P320" s="109"/>
      <c r="Q320" s="109"/>
      <c r="R320" s="109"/>
    </row>
    <row r="321" spans="1:18" s="31" customFormat="1" ht="24" x14ac:dyDescent="0.25">
      <c r="A321" s="109"/>
      <c r="B321" s="109"/>
      <c r="C321" s="109"/>
      <c r="D321" s="109"/>
      <c r="E321" s="109"/>
      <c r="F321" s="110"/>
      <c r="G321" s="110"/>
      <c r="H321" s="110"/>
      <c r="I321" s="111"/>
      <c r="J321" s="112"/>
      <c r="K321" s="109"/>
      <c r="L321" s="109"/>
      <c r="M321" s="109"/>
      <c r="N321" s="109"/>
      <c r="O321" s="109"/>
      <c r="P321" s="109"/>
      <c r="Q321" s="109"/>
      <c r="R321" s="109"/>
    </row>
    <row r="322" spans="1:18" s="31" customFormat="1" ht="24" x14ac:dyDescent="0.25">
      <c r="A322" s="109"/>
      <c r="B322" s="109"/>
      <c r="C322" s="109"/>
      <c r="D322" s="109"/>
      <c r="E322" s="109"/>
      <c r="F322" s="110"/>
      <c r="G322" s="110"/>
      <c r="H322" s="110"/>
      <c r="I322" s="111"/>
      <c r="J322" s="112"/>
      <c r="K322" s="109"/>
      <c r="L322" s="109"/>
      <c r="M322" s="109"/>
      <c r="N322" s="109"/>
      <c r="O322" s="109"/>
      <c r="P322" s="109"/>
      <c r="Q322" s="109"/>
      <c r="R322" s="109"/>
    </row>
    <row r="323" spans="1:18" s="31" customFormat="1" ht="24" x14ac:dyDescent="0.25">
      <c r="A323" s="109"/>
      <c r="B323" s="109"/>
      <c r="C323" s="109"/>
      <c r="D323" s="109"/>
      <c r="E323" s="109"/>
      <c r="F323" s="110"/>
      <c r="G323" s="110"/>
      <c r="H323" s="110"/>
      <c r="I323" s="111"/>
      <c r="J323" s="112"/>
      <c r="K323" s="109"/>
      <c r="L323" s="109"/>
      <c r="M323" s="109"/>
      <c r="N323" s="109"/>
      <c r="O323" s="109"/>
      <c r="P323" s="109"/>
      <c r="Q323" s="109"/>
      <c r="R323" s="109"/>
    </row>
    <row r="324" spans="1:18" s="31" customFormat="1" x14ac:dyDescent="0.25">
      <c r="A324" s="1"/>
      <c r="B324" s="1"/>
      <c r="C324" s="1"/>
      <c r="D324" s="1"/>
      <c r="E324" s="1"/>
      <c r="F324" s="113"/>
      <c r="G324" s="113"/>
      <c r="H324" s="113"/>
      <c r="I324" s="114"/>
      <c r="J324" s="115"/>
      <c r="K324" s="1"/>
      <c r="L324" s="1"/>
      <c r="M324" s="1"/>
      <c r="N324" s="1"/>
      <c r="O324" s="1"/>
      <c r="P324" s="1"/>
      <c r="Q324" s="1"/>
      <c r="R324" s="1"/>
    </row>
    <row r="325" spans="1:18" s="31" customFormat="1" x14ac:dyDescent="0.25">
      <c r="A325" s="1"/>
      <c r="B325" s="1"/>
      <c r="C325" s="1"/>
      <c r="D325" s="1"/>
      <c r="E325" s="1"/>
      <c r="F325" s="113"/>
      <c r="G325" s="113"/>
      <c r="H325" s="113"/>
      <c r="I325" s="114"/>
      <c r="J325" s="115"/>
      <c r="K325" s="1"/>
      <c r="L325" s="1"/>
      <c r="M325" s="1"/>
      <c r="N325" s="1"/>
      <c r="O325" s="1"/>
      <c r="P325" s="1"/>
      <c r="Q325" s="1"/>
      <c r="R325" s="1"/>
    </row>
    <row r="326" spans="1:18" s="31" customFormat="1" x14ac:dyDescent="0.25">
      <c r="A326" s="1"/>
      <c r="B326" s="1"/>
      <c r="C326" s="1"/>
      <c r="D326" s="1"/>
      <c r="E326" s="1"/>
      <c r="F326" s="113"/>
      <c r="G326" s="113"/>
      <c r="H326" s="113"/>
      <c r="I326" s="114"/>
      <c r="J326" s="115"/>
      <c r="K326" s="1"/>
      <c r="L326" s="1"/>
      <c r="M326" s="1"/>
      <c r="N326" s="1"/>
      <c r="O326" s="1"/>
      <c r="P326" s="1"/>
      <c r="Q326" s="1"/>
      <c r="R326" s="1"/>
    </row>
    <row r="327" spans="1:18" s="31" customFormat="1" x14ac:dyDescent="0.25">
      <c r="A327" s="1"/>
      <c r="B327" s="1"/>
      <c r="C327" s="1"/>
      <c r="D327" s="1"/>
      <c r="E327" s="1"/>
      <c r="F327" s="113"/>
      <c r="G327" s="113"/>
      <c r="H327" s="113"/>
      <c r="I327" s="114"/>
      <c r="J327" s="115"/>
      <c r="K327" s="1"/>
      <c r="L327" s="1"/>
      <c r="M327" s="1"/>
      <c r="N327" s="1"/>
      <c r="O327" s="1"/>
      <c r="P327" s="1"/>
      <c r="Q327" s="1"/>
      <c r="R327" s="1"/>
    </row>
    <row r="328" spans="1:18" s="31" customFormat="1" x14ac:dyDescent="0.25">
      <c r="A328" s="1"/>
      <c r="B328" s="1"/>
      <c r="C328" s="1"/>
      <c r="D328" s="1"/>
      <c r="E328" s="1"/>
      <c r="F328" s="113"/>
      <c r="G328" s="113"/>
      <c r="H328" s="113"/>
      <c r="I328" s="114"/>
      <c r="J328" s="115"/>
      <c r="K328" s="1"/>
      <c r="L328" s="1"/>
      <c r="M328" s="1"/>
      <c r="N328" s="1"/>
      <c r="O328" s="1"/>
      <c r="P328" s="1"/>
      <c r="Q328" s="1"/>
      <c r="R328" s="1"/>
    </row>
    <row r="329" spans="1:18" s="31" customFormat="1" x14ac:dyDescent="0.25">
      <c r="A329" s="1"/>
      <c r="B329" s="1"/>
      <c r="C329" s="1"/>
      <c r="D329" s="1"/>
      <c r="E329" s="1"/>
      <c r="F329" s="113"/>
      <c r="G329" s="113"/>
      <c r="H329" s="113"/>
      <c r="I329" s="114"/>
      <c r="J329" s="115"/>
      <c r="K329" s="1"/>
      <c r="L329" s="1"/>
      <c r="M329" s="1"/>
      <c r="N329" s="1"/>
      <c r="O329" s="1"/>
      <c r="P329" s="1"/>
      <c r="Q329" s="1"/>
      <c r="R329" s="1"/>
    </row>
    <row r="330" spans="1:18" s="31" customFormat="1" x14ac:dyDescent="0.25">
      <c r="A330" s="1"/>
      <c r="B330" s="1"/>
      <c r="C330" s="1"/>
      <c r="D330" s="1"/>
      <c r="E330" s="1"/>
      <c r="F330" s="113"/>
      <c r="G330" s="113"/>
      <c r="H330" s="113"/>
      <c r="I330" s="114"/>
      <c r="J330" s="115"/>
      <c r="K330" s="1"/>
      <c r="L330" s="1"/>
      <c r="M330" s="1"/>
      <c r="N330" s="1"/>
      <c r="O330" s="1"/>
      <c r="P330" s="1"/>
      <c r="Q330" s="1"/>
      <c r="R330" s="1"/>
    </row>
    <row r="331" spans="1:18" s="31" customFormat="1" x14ac:dyDescent="0.25">
      <c r="A331" s="1"/>
      <c r="B331" s="1"/>
      <c r="C331" s="1"/>
      <c r="D331" s="1"/>
      <c r="E331" s="1"/>
      <c r="F331" s="113"/>
      <c r="G331" s="113"/>
      <c r="H331" s="113"/>
      <c r="I331" s="114"/>
      <c r="J331" s="115"/>
      <c r="K331" s="1"/>
      <c r="L331" s="1"/>
      <c r="M331" s="1"/>
      <c r="N331" s="1"/>
      <c r="O331" s="1"/>
      <c r="P331" s="1"/>
      <c r="Q331" s="1"/>
      <c r="R331" s="1"/>
    </row>
    <row r="332" spans="1:18" s="31" customFormat="1" x14ac:dyDescent="0.25">
      <c r="A332" s="1"/>
      <c r="B332" s="1"/>
      <c r="C332" s="1"/>
      <c r="D332" s="1"/>
      <c r="E332" s="1"/>
      <c r="F332" s="113"/>
      <c r="G332" s="113"/>
      <c r="H332" s="113"/>
      <c r="I332" s="114"/>
      <c r="J332" s="115"/>
      <c r="K332" s="1"/>
      <c r="L332" s="1"/>
      <c r="M332" s="1"/>
      <c r="N332" s="1"/>
      <c r="O332" s="1"/>
      <c r="P332" s="1"/>
      <c r="Q332" s="1"/>
      <c r="R332" s="1"/>
    </row>
    <row r="333" spans="1:18" s="31" customFormat="1" x14ac:dyDescent="0.25">
      <c r="A333" s="1"/>
      <c r="B333" s="1"/>
      <c r="C333" s="1"/>
      <c r="D333" s="1"/>
      <c r="E333" s="1"/>
      <c r="F333" s="113"/>
      <c r="G333" s="113"/>
      <c r="H333" s="113"/>
      <c r="I333" s="114"/>
      <c r="J333" s="115"/>
      <c r="K333" s="1"/>
      <c r="L333" s="1"/>
      <c r="M333" s="1"/>
      <c r="N333" s="1"/>
      <c r="O333" s="1"/>
      <c r="P333" s="1"/>
      <c r="Q333" s="1"/>
      <c r="R333" s="1"/>
    </row>
    <row r="334" spans="1:18" s="31" customFormat="1" x14ac:dyDescent="0.25">
      <c r="F334" s="32"/>
      <c r="G334" s="32"/>
      <c r="H334" s="32"/>
      <c r="I334" s="33"/>
      <c r="J334" s="34"/>
    </row>
    <row r="335" spans="1:18" s="31" customFormat="1" x14ac:dyDescent="0.25">
      <c r="F335" s="32"/>
      <c r="G335" s="32"/>
      <c r="H335" s="32"/>
      <c r="I335" s="33"/>
      <c r="J335" s="34"/>
    </row>
    <row r="336" spans="1:18" s="31" customFormat="1" x14ac:dyDescent="0.25">
      <c r="F336" s="32"/>
      <c r="G336" s="32"/>
      <c r="H336" s="32"/>
      <c r="I336" s="33"/>
      <c r="J336" s="34"/>
    </row>
    <row r="337" spans="6:10" s="31" customFormat="1" x14ac:dyDescent="0.25">
      <c r="F337" s="32"/>
      <c r="G337" s="32"/>
      <c r="H337" s="32"/>
      <c r="I337" s="33"/>
      <c r="J337" s="34"/>
    </row>
    <row r="338" spans="6:10" s="31" customFormat="1" x14ac:dyDescent="0.25">
      <c r="F338" s="32"/>
      <c r="G338" s="32"/>
      <c r="H338" s="32"/>
      <c r="I338" s="33"/>
      <c r="J338" s="34"/>
    </row>
    <row r="339" spans="6:10" s="31" customFormat="1" x14ac:dyDescent="0.25">
      <c r="F339" s="32"/>
      <c r="G339" s="32"/>
      <c r="H339" s="32"/>
      <c r="I339" s="33"/>
      <c r="J339" s="34"/>
    </row>
    <row r="340" spans="6:10" s="31" customFormat="1" x14ac:dyDescent="0.25">
      <c r="F340" s="32"/>
      <c r="G340" s="32"/>
      <c r="H340" s="32"/>
      <c r="I340" s="33"/>
      <c r="J340" s="34"/>
    </row>
    <row r="341" spans="6:10" s="31" customFormat="1" x14ac:dyDescent="0.25">
      <c r="F341" s="32"/>
      <c r="G341" s="32"/>
      <c r="H341" s="32"/>
      <c r="I341" s="33"/>
      <c r="J341" s="34"/>
    </row>
    <row r="342" spans="6:10" s="31" customFormat="1" x14ac:dyDescent="0.25">
      <c r="F342" s="32"/>
      <c r="G342" s="32"/>
      <c r="H342" s="32"/>
      <c r="I342" s="33"/>
      <c r="J342" s="34"/>
    </row>
    <row r="343" spans="6:10" s="31" customFormat="1" x14ac:dyDescent="0.25">
      <c r="F343" s="32"/>
      <c r="G343" s="32"/>
      <c r="H343" s="32"/>
      <c r="I343" s="33"/>
      <c r="J343" s="34"/>
    </row>
    <row r="344" spans="6:10" s="31" customFormat="1" x14ac:dyDescent="0.25">
      <c r="F344" s="32"/>
      <c r="G344" s="32"/>
      <c r="H344" s="32"/>
      <c r="I344" s="33"/>
      <c r="J344" s="34"/>
    </row>
    <row r="345" spans="6:10" s="31" customFormat="1" x14ac:dyDescent="0.25">
      <c r="F345" s="32"/>
      <c r="G345" s="32"/>
      <c r="H345" s="32"/>
      <c r="I345" s="33"/>
      <c r="J345" s="34"/>
    </row>
    <row r="346" spans="6:10" s="31" customFormat="1" x14ac:dyDescent="0.25">
      <c r="F346" s="32"/>
      <c r="G346" s="32"/>
      <c r="H346" s="32"/>
      <c r="I346" s="33"/>
      <c r="J346" s="34"/>
    </row>
    <row r="347" spans="6:10" s="31" customFormat="1" x14ac:dyDescent="0.25">
      <c r="F347" s="32"/>
      <c r="G347" s="32"/>
      <c r="H347" s="32"/>
      <c r="I347" s="33"/>
      <c r="J347" s="34"/>
    </row>
    <row r="348" spans="6:10" s="31" customFormat="1" x14ac:dyDescent="0.25">
      <c r="F348" s="32"/>
      <c r="G348" s="32"/>
      <c r="H348" s="32"/>
      <c r="I348" s="33"/>
      <c r="J348" s="34"/>
    </row>
    <row r="349" spans="6:10" s="31" customFormat="1" x14ac:dyDescent="0.25">
      <c r="F349" s="32"/>
      <c r="G349" s="32"/>
      <c r="H349" s="32"/>
      <c r="I349" s="33"/>
      <c r="J349" s="34"/>
    </row>
    <row r="350" spans="6:10" s="31" customFormat="1" x14ac:dyDescent="0.25">
      <c r="F350" s="32"/>
      <c r="G350" s="32"/>
      <c r="H350" s="32"/>
      <c r="I350" s="33"/>
      <c r="J350" s="34"/>
    </row>
    <row r="351" spans="6:10" s="31" customFormat="1" x14ac:dyDescent="0.25">
      <c r="F351" s="32"/>
      <c r="G351" s="32"/>
      <c r="H351" s="32"/>
      <c r="I351" s="33"/>
      <c r="J351" s="34"/>
    </row>
    <row r="352" spans="6:10" s="31" customFormat="1" x14ac:dyDescent="0.25">
      <c r="F352" s="32"/>
      <c r="G352" s="32"/>
      <c r="H352" s="32"/>
      <c r="I352" s="33"/>
      <c r="J352" s="34"/>
    </row>
    <row r="353" spans="6:10" s="31" customFormat="1" x14ac:dyDescent="0.25">
      <c r="F353" s="32"/>
      <c r="G353" s="32"/>
      <c r="H353" s="32"/>
      <c r="I353" s="33"/>
      <c r="J353" s="34"/>
    </row>
    <row r="354" spans="6:10" s="31" customFormat="1" x14ac:dyDescent="0.25">
      <c r="F354" s="32"/>
      <c r="G354" s="32"/>
      <c r="H354" s="32"/>
      <c r="I354" s="33"/>
      <c r="J354" s="34"/>
    </row>
    <row r="355" spans="6:10" s="31" customFormat="1" x14ac:dyDescent="0.25">
      <c r="F355" s="32"/>
      <c r="G355" s="32"/>
      <c r="H355" s="32"/>
      <c r="I355" s="33"/>
      <c r="J355" s="34"/>
    </row>
    <row r="356" spans="6:10" s="31" customFormat="1" x14ac:dyDescent="0.25">
      <c r="F356" s="32"/>
      <c r="G356" s="32"/>
      <c r="H356" s="32"/>
      <c r="I356" s="33"/>
      <c r="J356" s="34"/>
    </row>
    <row r="357" spans="6:10" s="31" customFormat="1" x14ac:dyDescent="0.25">
      <c r="F357" s="32"/>
      <c r="G357" s="32"/>
      <c r="H357" s="32"/>
      <c r="I357" s="33"/>
      <c r="J357" s="34"/>
    </row>
    <row r="358" spans="6:10" s="31" customFormat="1" x14ac:dyDescent="0.25">
      <c r="F358" s="32"/>
      <c r="G358" s="32"/>
      <c r="H358" s="32"/>
      <c r="I358" s="33"/>
      <c r="J358" s="34"/>
    </row>
    <row r="359" spans="6:10" s="31" customFormat="1" x14ac:dyDescent="0.25">
      <c r="F359" s="32"/>
      <c r="G359" s="32"/>
      <c r="H359" s="32"/>
      <c r="I359" s="33"/>
      <c r="J359" s="34"/>
    </row>
    <row r="360" spans="6:10" s="31" customFormat="1" x14ac:dyDescent="0.25">
      <c r="F360" s="32"/>
      <c r="G360" s="32"/>
      <c r="H360" s="32"/>
      <c r="I360" s="33"/>
      <c r="J360" s="34"/>
    </row>
    <row r="361" spans="6:10" s="31" customFormat="1" x14ac:dyDescent="0.25">
      <c r="F361" s="32"/>
      <c r="G361" s="32"/>
      <c r="H361" s="32"/>
      <c r="I361" s="33"/>
      <c r="J361" s="34"/>
    </row>
    <row r="362" spans="6:10" s="31" customFormat="1" x14ac:dyDescent="0.25">
      <c r="F362" s="32"/>
      <c r="G362" s="32"/>
      <c r="H362" s="32"/>
      <c r="I362" s="33"/>
      <c r="J362" s="34"/>
    </row>
    <row r="363" spans="6:10" s="31" customFormat="1" x14ac:dyDescent="0.25">
      <c r="F363" s="32"/>
      <c r="G363" s="32"/>
      <c r="H363" s="32"/>
      <c r="I363" s="33"/>
      <c r="J363" s="34"/>
    </row>
    <row r="364" spans="6:10" s="31" customFormat="1" x14ac:dyDescent="0.25">
      <c r="F364" s="32"/>
      <c r="G364" s="32"/>
      <c r="H364" s="32"/>
      <c r="I364" s="33"/>
      <c r="J364" s="34"/>
    </row>
    <row r="365" spans="6:10" s="31" customFormat="1" x14ac:dyDescent="0.25">
      <c r="F365" s="32"/>
      <c r="G365" s="32"/>
      <c r="H365" s="32"/>
      <c r="I365" s="33"/>
      <c r="J365" s="34"/>
    </row>
    <row r="366" spans="6:10" s="31" customFormat="1" x14ac:dyDescent="0.25">
      <c r="F366" s="32"/>
      <c r="G366" s="32"/>
      <c r="H366" s="32"/>
      <c r="I366" s="33"/>
      <c r="J366" s="34"/>
    </row>
    <row r="367" spans="6:10" s="31" customFormat="1" x14ac:dyDescent="0.25">
      <c r="F367" s="32"/>
      <c r="G367" s="32"/>
      <c r="H367" s="32"/>
      <c r="I367" s="33"/>
      <c r="J367" s="34"/>
    </row>
    <row r="368" spans="6:10" s="31" customFormat="1" x14ac:dyDescent="0.25">
      <c r="F368" s="32"/>
      <c r="G368" s="32"/>
      <c r="H368" s="32"/>
      <c r="I368" s="33"/>
      <c r="J368" s="34"/>
    </row>
    <row r="369" spans="6:10" s="31" customFormat="1" x14ac:dyDescent="0.25">
      <c r="F369" s="32"/>
      <c r="G369" s="32"/>
      <c r="H369" s="32"/>
      <c r="I369" s="33"/>
      <c r="J369" s="34"/>
    </row>
    <row r="370" spans="6:10" s="31" customFormat="1" x14ac:dyDescent="0.25">
      <c r="F370" s="32"/>
      <c r="G370" s="32"/>
      <c r="H370" s="32"/>
      <c r="I370" s="33"/>
      <c r="J370" s="34"/>
    </row>
    <row r="371" spans="6:10" s="31" customFormat="1" x14ac:dyDescent="0.25">
      <c r="F371" s="32"/>
      <c r="G371" s="32"/>
      <c r="H371" s="32"/>
      <c r="I371" s="33"/>
      <c r="J371" s="34"/>
    </row>
    <row r="372" spans="6:10" s="31" customFormat="1" x14ac:dyDescent="0.25">
      <c r="F372" s="32"/>
      <c r="G372" s="32"/>
      <c r="H372" s="32"/>
      <c r="I372" s="33"/>
      <c r="J372" s="34"/>
    </row>
    <row r="373" spans="6:10" s="31" customFormat="1" x14ac:dyDescent="0.25">
      <c r="F373" s="32"/>
      <c r="G373" s="32"/>
      <c r="H373" s="32"/>
      <c r="I373" s="33"/>
      <c r="J373" s="34"/>
    </row>
    <row r="374" spans="6:10" s="31" customFormat="1" x14ac:dyDescent="0.25">
      <c r="F374" s="32"/>
      <c r="G374" s="32"/>
      <c r="H374" s="32"/>
      <c r="I374" s="33"/>
      <c r="J374" s="34"/>
    </row>
    <row r="375" spans="6:10" s="31" customFormat="1" x14ac:dyDescent="0.25">
      <c r="F375" s="32"/>
      <c r="G375" s="32"/>
      <c r="H375" s="32"/>
      <c r="I375" s="33"/>
      <c r="J375" s="34"/>
    </row>
    <row r="376" spans="6:10" s="31" customFormat="1" x14ac:dyDescent="0.25">
      <c r="F376" s="32"/>
      <c r="G376" s="32"/>
      <c r="H376" s="32"/>
      <c r="I376" s="33"/>
      <c r="J376" s="34"/>
    </row>
    <row r="377" spans="6:10" s="31" customFormat="1" x14ac:dyDescent="0.25">
      <c r="F377" s="32"/>
      <c r="G377" s="32"/>
      <c r="H377" s="32"/>
      <c r="I377" s="33"/>
      <c r="J377" s="34"/>
    </row>
    <row r="378" spans="6:10" s="31" customFormat="1" x14ac:dyDescent="0.25">
      <c r="F378" s="32"/>
      <c r="G378" s="32"/>
      <c r="H378" s="32"/>
      <c r="I378" s="33"/>
      <c r="J378" s="34"/>
    </row>
    <row r="379" spans="6:10" s="31" customFormat="1" x14ac:dyDescent="0.25">
      <c r="F379" s="32"/>
      <c r="G379" s="32"/>
      <c r="H379" s="32"/>
      <c r="I379" s="33"/>
      <c r="J379" s="34"/>
    </row>
    <row r="380" spans="6:10" s="31" customFormat="1" x14ac:dyDescent="0.25">
      <c r="F380" s="32"/>
      <c r="G380" s="32"/>
      <c r="H380" s="32"/>
      <c r="I380" s="33"/>
      <c r="J380" s="34"/>
    </row>
    <row r="381" spans="6:10" s="31" customFormat="1" x14ac:dyDescent="0.25">
      <c r="F381" s="32"/>
      <c r="G381" s="32"/>
      <c r="H381" s="32"/>
      <c r="I381" s="33"/>
      <c r="J381" s="34"/>
    </row>
    <row r="382" spans="6:10" s="31" customFormat="1" x14ac:dyDescent="0.25">
      <c r="F382" s="32"/>
      <c r="G382" s="32"/>
      <c r="H382" s="32"/>
      <c r="I382" s="33"/>
      <c r="J382" s="34"/>
    </row>
    <row r="383" spans="6:10" s="31" customFormat="1" x14ac:dyDescent="0.25">
      <c r="F383" s="32"/>
      <c r="G383" s="32"/>
      <c r="H383" s="32"/>
      <c r="I383" s="33"/>
      <c r="J383" s="34"/>
    </row>
    <row r="384" spans="6:10" s="31" customFormat="1" x14ac:dyDescent="0.25">
      <c r="F384" s="32"/>
      <c r="G384" s="32"/>
      <c r="H384" s="32"/>
      <c r="I384" s="33"/>
      <c r="J384" s="34"/>
    </row>
    <row r="385" spans="6:10" s="31" customFormat="1" x14ac:dyDescent="0.25">
      <c r="F385" s="32"/>
      <c r="G385" s="32"/>
      <c r="H385" s="32"/>
      <c r="I385" s="33"/>
      <c r="J385" s="34"/>
    </row>
    <row r="386" spans="6:10" s="31" customFormat="1" x14ac:dyDescent="0.25">
      <c r="F386" s="32"/>
      <c r="G386" s="32"/>
      <c r="H386" s="32"/>
      <c r="I386" s="33"/>
      <c r="J386" s="34"/>
    </row>
    <row r="387" spans="6:10" s="31" customFormat="1" x14ac:dyDescent="0.25">
      <c r="F387" s="32"/>
      <c r="G387" s="32"/>
      <c r="H387" s="32"/>
      <c r="I387" s="33"/>
      <c r="J387" s="34"/>
    </row>
    <row r="388" spans="6:10" s="31" customFormat="1" x14ac:dyDescent="0.25">
      <c r="F388" s="32"/>
      <c r="G388" s="32"/>
      <c r="H388" s="32"/>
      <c r="I388" s="33"/>
      <c r="J388" s="34"/>
    </row>
    <row r="389" spans="6:10" s="31" customFormat="1" x14ac:dyDescent="0.25">
      <c r="F389" s="32"/>
      <c r="G389" s="32"/>
      <c r="H389" s="32"/>
      <c r="I389" s="33"/>
      <c r="J389" s="34"/>
    </row>
    <row r="390" spans="6:10" s="31" customFormat="1" x14ac:dyDescent="0.25">
      <c r="F390" s="32"/>
      <c r="G390" s="32"/>
      <c r="H390" s="32"/>
      <c r="I390" s="33"/>
      <c r="J390" s="34"/>
    </row>
    <row r="391" spans="6:10" s="31" customFormat="1" x14ac:dyDescent="0.25">
      <c r="F391" s="32"/>
      <c r="G391" s="32"/>
      <c r="H391" s="32"/>
      <c r="I391" s="33"/>
      <c r="J391" s="34"/>
    </row>
    <row r="392" spans="6:10" s="31" customFormat="1" x14ac:dyDescent="0.25">
      <c r="F392" s="32"/>
      <c r="G392" s="32"/>
      <c r="H392" s="32"/>
      <c r="I392" s="33"/>
      <c r="J392" s="34"/>
    </row>
    <row r="393" spans="6:10" s="31" customFormat="1" x14ac:dyDescent="0.25">
      <c r="F393" s="32"/>
      <c r="G393" s="32"/>
      <c r="H393" s="32"/>
      <c r="I393" s="33"/>
      <c r="J393" s="34"/>
    </row>
    <row r="394" spans="6:10" s="31" customFormat="1" x14ac:dyDescent="0.25">
      <c r="F394" s="32"/>
      <c r="G394" s="32"/>
      <c r="H394" s="32"/>
      <c r="I394" s="33"/>
      <c r="J394" s="34"/>
    </row>
    <row r="395" spans="6:10" s="31" customFormat="1" x14ac:dyDescent="0.25">
      <c r="F395" s="32"/>
      <c r="G395" s="32"/>
      <c r="H395" s="32"/>
      <c r="I395" s="33"/>
      <c r="J395" s="34"/>
    </row>
    <row r="396" spans="6:10" s="31" customFormat="1" x14ac:dyDescent="0.25">
      <c r="F396" s="32"/>
      <c r="G396" s="32"/>
      <c r="H396" s="32"/>
      <c r="I396" s="33"/>
      <c r="J396" s="34"/>
    </row>
    <row r="397" spans="6:10" s="31" customFormat="1" x14ac:dyDescent="0.25">
      <c r="F397" s="32"/>
      <c r="G397" s="32"/>
      <c r="H397" s="32"/>
      <c r="I397" s="33"/>
      <c r="J397" s="34"/>
    </row>
    <row r="398" spans="6:10" s="31" customFormat="1" x14ac:dyDescent="0.25">
      <c r="F398" s="32"/>
      <c r="G398" s="32"/>
      <c r="H398" s="32"/>
      <c r="I398" s="33"/>
      <c r="J398" s="34"/>
    </row>
    <row r="399" spans="6:10" s="31" customFormat="1" x14ac:dyDescent="0.25">
      <c r="F399" s="32"/>
      <c r="G399" s="32"/>
      <c r="H399" s="32"/>
      <c r="I399" s="33"/>
      <c r="J399" s="34"/>
    </row>
    <row r="400" spans="6:10" s="31" customFormat="1" x14ac:dyDescent="0.25">
      <c r="F400" s="32"/>
      <c r="G400" s="32"/>
      <c r="H400" s="32"/>
      <c r="I400" s="33"/>
      <c r="J400" s="34"/>
    </row>
    <row r="401" spans="6:10" s="31" customFormat="1" x14ac:dyDescent="0.25">
      <c r="F401" s="32"/>
      <c r="G401" s="32"/>
      <c r="H401" s="32"/>
      <c r="I401" s="33"/>
      <c r="J401" s="34"/>
    </row>
    <row r="402" spans="6:10" s="31" customFormat="1" x14ac:dyDescent="0.25">
      <c r="F402" s="32"/>
      <c r="G402" s="32"/>
      <c r="H402" s="32"/>
      <c r="I402" s="33"/>
      <c r="J402" s="34"/>
    </row>
    <row r="403" spans="6:10" s="31" customFormat="1" x14ac:dyDescent="0.25">
      <c r="F403" s="32"/>
      <c r="G403" s="32"/>
      <c r="H403" s="32"/>
      <c r="I403" s="33"/>
      <c r="J403" s="34"/>
    </row>
    <row r="404" spans="6:10" s="31" customFormat="1" x14ac:dyDescent="0.25">
      <c r="F404" s="32"/>
      <c r="G404" s="32"/>
      <c r="H404" s="32"/>
      <c r="I404" s="33"/>
      <c r="J404" s="34"/>
    </row>
    <row r="405" spans="6:10" s="31" customFormat="1" x14ac:dyDescent="0.25">
      <c r="F405" s="32"/>
      <c r="G405" s="32"/>
      <c r="H405" s="32"/>
      <c r="I405" s="33"/>
      <c r="J405" s="34"/>
    </row>
    <row r="406" spans="6:10" s="31" customFormat="1" x14ac:dyDescent="0.25">
      <c r="F406" s="32"/>
      <c r="G406" s="32"/>
      <c r="H406" s="32"/>
      <c r="I406" s="33"/>
      <c r="J406" s="34"/>
    </row>
    <row r="407" spans="6:10" s="31" customFormat="1" x14ac:dyDescent="0.25">
      <c r="F407" s="32"/>
      <c r="G407" s="32"/>
      <c r="H407" s="32"/>
      <c r="I407" s="33"/>
      <c r="J407" s="34"/>
    </row>
    <row r="408" spans="6:10" s="31" customFormat="1" x14ac:dyDescent="0.25">
      <c r="F408" s="32"/>
      <c r="G408" s="32"/>
      <c r="H408" s="32"/>
      <c r="I408" s="33"/>
      <c r="J408" s="34"/>
    </row>
    <row r="409" spans="6:10" s="31" customFormat="1" x14ac:dyDescent="0.25">
      <c r="F409" s="32"/>
      <c r="G409" s="32"/>
      <c r="H409" s="32"/>
      <c r="I409" s="33"/>
      <c r="J409" s="34"/>
    </row>
    <row r="410" spans="6:10" s="31" customFormat="1" x14ac:dyDescent="0.25">
      <c r="F410" s="32"/>
      <c r="G410" s="32"/>
      <c r="H410" s="32"/>
      <c r="I410" s="33"/>
      <c r="J410" s="34"/>
    </row>
    <row r="411" spans="6:10" s="31" customFormat="1" x14ac:dyDescent="0.25">
      <c r="F411" s="32"/>
      <c r="G411" s="32"/>
      <c r="H411" s="32"/>
      <c r="I411" s="33"/>
      <c r="J411" s="34"/>
    </row>
    <row r="412" spans="6:10" s="31" customFormat="1" x14ac:dyDescent="0.25">
      <c r="F412" s="32"/>
      <c r="G412" s="32"/>
      <c r="H412" s="32"/>
      <c r="I412" s="33"/>
      <c r="J412" s="34"/>
    </row>
    <row r="413" spans="6:10" s="31" customFormat="1" x14ac:dyDescent="0.25">
      <c r="F413" s="32"/>
      <c r="G413" s="32"/>
      <c r="H413" s="32"/>
      <c r="I413" s="33"/>
      <c r="J413" s="34"/>
    </row>
    <row r="414" spans="6:10" s="31" customFormat="1" x14ac:dyDescent="0.25">
      <c r="F414" s="32"/>
      <c r="G414" s="32"/>
      <c r="H414" s="32"/>
      <c r="I414" s="33"/>
      <c r="J414" s="34"/>
    </row>
    <row r="415" spans="6:10" s="31" customFormat="1" x14ac:dyDescent="0.25">
      <c r="F415" s="32"/>
      <c r="G415" s="32"/>
      <c r="H415" s="32"/>
      <c r="I415" s="33"/>
      <c r="J415" s="34"/>
    </row>
    <row r="416" spans="6:10" s="31" customFormat="1" x14ac:dyDescent="0.25">
      <c r="F416" s="32"/>
      <c r="G416" s="32"/>
      <c r="H416" s="32"/>
      <c r="I416" s="33"/>
      <c r="J416" s="34"/>
    </row>
    <row r="417" spans="6:10" s="31" customFormat="1" x14ac:dyDescent="0.25">
      <c r="F417" s="32"/>
      <c r="G417" s="32"/>
      <c r="H417" s="32"/>
      <c r="I417" s="33"/>
      <c r="J417" s="34"/>
    </row>
    <row r="418" spans="6:10" s="31" customFormat="1" x14ac:dyDescent="0.25">
      <c r="F418" s="32"/>
      <c r="G418" s="32"/>
      <c r="H418" s="32"/>
      <c r="I418" s="33"/>
      <c r="J418" s="34"/>
    </row>
    <row r="419" spans="6:10" s="31" customFormat="1" x14ac:dyDescent="0.25">
      <c r="F419" s="32"/>
      <c r="G419" s="32"/>
      <c r="H419" s="32"/>
      <c r="I419" s="33"/>
      <c r="J419" s="34"/>
    </row>
    <row r="420" spans="6:10" s="31" customFormat="1" x14ac:dyDescent="0.25">
      <c r="F420" s="32"/>
      <c r="G420" s="32"/>
      <c r="H420" s="32"/>
      <c r="I420" s="33"/>
      <c r="J420" s="34"/>
    </row>
    <row r="421" spans="6:10" s="31" customFormat="1" x14ac:dyDescent="0.25">
      <c r="F421" s="32"/>
      <c r="G421" s="32"/>
      <c r="H421" s="32"/>
      <c r="I421" s="33"/>
      <c r="J421" s="34"/>
    </row>
    <row r="422" spans="6:10" s="31" customFormat="1" x14ac:dyDescent="0.25">
      <c r="F422" s="32"/>
      <c r="G422" s="32"/>
      <c r="H422" s="32"/>
      <c r="I422" s="33"/>
      <c r="J422" s="34"/>
    </row>
    <row r="423" spans="6:10" s="31" customFormat="1" x14ac:dyDescent="0.25">
      <c r="F423" s="32"/>
      <c r="G423" s="32"/>
      <c r="H423" s="32"/>
      <c r="I423" s="33"/>
      <c r="J423" s="34"/>
    </row>
    <row r="424" spans="6:10" s="31" customFormat="1" x14ac:dyDescent="0.25">
      <c r="F424" s="32"/>
      <c r="G424" s="32"/>
      <c r="H424" s="32"/>
      <c r="I424" s="33"/>
      <c r="J424" s="34"/>
    </row>
    <row r="425" spans="6:10" s="31" customFormat="1" x14ac:dyDescent="0.25">
      <c r="F425" s="32"/>
      <c r="G425" s="32"/>
      <c r="H425" s="32"/>
      <c r="I425" s="33"/>
      <c r="J425" s="34"/>
    </row>
    <row r="426" spans="6:10" s="31" customFormat="1" x14ac:dyDescent="0.25">
      <c r="F426" s="32"/>
      <c r="G426" s="32"/>
      <c r="H426" s="32"/>
      <c r="I426" s="33"/>
      <c r="J426" s="34"/>
    </row>
    <row r="427" spans="6:10" s="31" customFormat="1" x14ac:dyDescent="0.25">
      <c r="F427" s="32"/>
      <c r="G427" s="32"/>
      <c r="H427" s="32"/>
      <c r="I427" s="33"/>
      <c r="J427" s="34"/>
    </row>
    <row r="428" spans="6:10" s="31" customFormat="1" x14ac:dyDescent="0.25">
      <c r="F428" s="32"/>
      <c r="G428" s="32"/>
      <c r="H428" s="32"/>
      <c r="I428" s="33"/>
      <c r="J428" s="34"/>
    </row>
    <row r="429" spans="6:10" s="31" customFormat="1" x14ac:dyDescent="0.25">
      <c r="F429" s="32"/>
      <c r="G429" s="32"/>
      <c r="H429" s="32"/>
      <c r="I429" s="33"/>
      <c r="J429" s="34"/>
    </row>
    <row r="430" spans="6:10" s="31" customFormat="1" x14ac:dyDescent="0.25">
      <c r="F430" s="32"/>
      <c r="G430" s="32"/>
      <c r="H430" s="32"/>
      <c r="I430" s="33"/>
      <c r="J430" s="34"/>
    </row>
    <row r="431" spans="6:10" s="31" customFormat="1" x14ac:dyDescent="0.25">
      <c r="F431" s="32"/>
      <c r="G431" s="32"/>
      <c r="H431" s="32"/>
      <c r="I431" s="33"/>
      <c r="J431" s="34"/>
    </row>
    <row r="432" spans="6:10" s="31" customFormat="1" x14ac:dyDescent="0.25">
      <c r="F432" s="32"/>
      <c r="G432" s="32"/>
      <c r="H432" s="32"/>
      <c r="I432" s="33"/>
      <c r="J432" s="34"/>
    </row>
    <row r="433" spans="6:10" s="31" customFormat="1" x14ac:dyDescent="0.25">
      <c r="F433" s="32"/>
      <c r="G433" s="32"/>
      <c r="H433" s="32"/>
      <c r="I433" s="33"/>
      <c r="J433" s="34"/>
    </row>
    <row r="434" spans="6:10" s="31" customFormat="1" x14ac:dyDescent="0.25">
      <c r="F434" s="32"/>
      <c r="G434" s="32"/>
      <c r="H434" s="32"/>
      <c r="I434" s="33"/>
      <c r="J434" s="34"/>
    </row>
    <row r="435" spans="6:10" s="31" customFormat="1" x14ac:dyDescent="0.25">
      <c r="F435" s="32"/>
      <c r="G435" s="32"/>
      <c r="H435" s="32"/>
      <c r="I435" s="33"/>
      <c r="J435" s="34"/>
    </row>
    <row r="436" spans="6:10" s="31" customFormat="1" x14ac:dyDescent="0.25">
      <c r="F436" s="32"/>
      <c r="G436" s="32"/>
      <c r="H436" s="32"/>
      <c r="I436" s="33"/>
      <c r="J436" s="34"/>
    </row>
    <row r="437" spans="6:10" s="31" customFormat="1" x14ac:dyDescent="0.25">
      <c r="F437" s="32"/>
      <c r="G437" s="32"/>
      <c r="H437" s="32"/>
      <c r="I437" s="33"/>
      <c r="J437" s="34"/>
    </row>
    <row r="438" spans="6:10" s="31" customFormat="1" x14ac:dyDescent="0.25">
      <c r="F438" s="32"/>
      <c r="G438" s="32"/>
      <c r="H438" s="32"/>
      <c r="I438" s="33"/>
      <c r="J438" s="34"/>
    </row>
    <row r="439" spans="6:10" s="31" customFormat="1" x14ac:dyDescent="0.25">
      <c r="F439" s="32"/>
      <c r="G439" s="32"/>
      <c r="H439" s="32"/>
      <c r="I439" s="33"/>
      <c r="J439" s="34"/>
    </row>
    <row r="440" spans="6:10" s="31" customFormat="1" x14ac:dyDescent="0.25">
      <c r="F440" s="32"/>
      <c r="G440" s="32"/>
      <c r="H440" s="32"/>
      <c r="I440" s="33"/>
      <c r="J440" s="34"/>
    </row>
    <row r="441" spans="6:10" s="31" customFormat="1" x14ac:dyDescent="0.25">
      <c r="F441" s="32"/>
      <c r="G441" s="32"/>
      <c r="H441" s="32"/>
      <c r="I441" s="33"/>
      <c r="J441" s="34"/>
    </row>
    <row r="442" spans="6:10" s="31" customFormat="1" x14ac:dyDescent="0.25">
      <c r="F442" s="32"/>
      <c r="G442" s="32"/>
      <c r="H442" s="32"/>
      <c r="I442" s="33"/>
      <c r="J442" s="34"/>
    </row>
    <row r="443" spans="6:10" s="31" customFormat="1" x14ac:dyDescent="0.25">
      <c r="F443" s="32"/>
      <c r="G443" s="32"/>
      <c r="H443" s="32"/>
      <c r="I443" s="33"/>
      <c r="J443" s="34"/>
    </row>
    <row r="444" spans="6:10" s="31" customFormat="1" x14ac:dyDescent="0.25">
      <c r="F444" s="32"/>
      <c r="G444" s="32"/>
      <c r="H444" s="32"/>
      <c r="I444" s="33"/>
      <c r="J444" s="34"/>
    </row>
    <row r="445" spans="6:10" s="31" customFormat="1" x14ac:dyDescent="0.25">
      <c r="F445" s="32"/>
      <c r="G445" s="32"/>
      <c r="H445" s="32"/>
      <c r="I445" s="33"/>
      <c r="J445" s="34"/>
    </row>
    <row r="446" spans="6:10" s="31" customFormat="1" x14ac:dyDescent="0.25">
      <c r="F446" s="32"/>
      <c r="G446" s="32"/>
      <c r="H446" s="32"/>
      <c r="I446" s="33"/>
      <c r="J446" s="34"/>
    </row>
    <row r="447" spans="6:10" s="31" customFormat="1" x14ac:dyDescent="0.25">
      <c r="F447" s="32"/>
      <c r="G447" s="32"/>
      <c r="H447" s="32"/>
      <c r="I447" s="33"/>
      <c r="J447" s="34"/>
    </row>
    <row r="448" spans="6:10" s="31" customFormat="1" x14ac:dyDescent="0.25">
      <c r="F448" s="32"/>
      <c r="G448" s="32"/>
      <c r="H448" s="32"/>
      <c r="I448" s="33"/>
      <c r="J448" s="34"/>
    </row>
    <row r="449" spans="6:10" s="31" customFormat="1" x14ac:dyDescent="0.25">
      <c r="F449" s="32"/>
      <c r="G449" s="32"/>
      <c r="H449" s="32"/>
      <c r="I449" s="33"/>
      <c r="J449" s="34"/>
    </row>
    <row r="450" spans="6:10" s="31" customFormat="1" x14ac:dyDescent="0.25">
      <c r="F450" s="32"/>
      <c r="G450" s="32"/>
      <c r="H450" s="32"/>
      <c r="I450" s="33"/>
      <c r="J450" s="34"/>
    </row>
    <row r="451" spans="6:10" s="31" customFormat="1" x14ac:dyDescent="0.25">
      <c r="F451" s="32"/>
      <c r="G451" s="32"/>
      <c r="H451" s="32"/>
      <c r="I451" s="33"/>
      <c r="J451" s="34"/>
    </row>
    <row r="452" spans="6:10" s="31" customFormat="1" x14ac:dyDescent="0.25">
      <c r="F452" s="32"/>
      <c r="G452" s="32"/>
      <c r="H452" s="32"/>
      <c r="I452" s="33"/>
      <c r="J452" s="34"/>
    </row>
    <row r="453" spans="6:10" s="31" customFormat="1" x14ac:dyDescent="0.25">
      <c r="F453" s="32"/>
      <c r="G453" s="32"/>
      <c r="H453" s="32"/>
      <c r="I453" s="33"/>
      <c r="J453" s="34"/>
    </row>
    <row r="454" spans="6:10" s="31" customFormat="1" x14ac:dyDescent="0.25">
      <c r="F454" s="32"/>
      <c r="G454" s="32"/>
      <c r="H454" s="32"/>
      <c r="I454" s="33"/>
      <c r="J454" s="34"/>
    </row>
    <row r="455" spans="6:10" s="31" customFormat="1" x14ac:dyDescent="0.25">
      <c r="F455" s="32"/>
      <c r="G455" s="32"/>
      <c r="H455" s="32"/>
      <c r="I455" s="33"/>
      <c r="J455" s="34"/>
    </row>
    <row r="456" spans="6:10" s="31" customFormat="1" x14ac:dyDescent="0.25">
      <c r="F456" s="32"/>
      <c r="G456" s="32"/>
      <c r="H456" s="32"/>
      <c r="I456" s="33"/>
      <c r="J456" s="34"/>
    </row>
    <row r="457" spans="6:10" s="31" customFormat="1" x14ac:dyDescent="0.25">
      <c r="F457" s="32"/>
      <c r="G457" s="32"/>
      <c r="H457" s="32"/>
      <c r="I457" s="33"/>
      <c r="J457" s="34"/>
    </row>
    <row r="458" spans="6:10" s="31" customFormat="1" x14ac:dyDescent="0.25">
      <c r="F458" s="32"/>
      <c r="G458" s="32"/>
      <c r="H458" s="32"/>
      <c r="I458" s="33"/>
      <c r="J458" s="34"/>
    </row>
    <row r="459" spans="6:10" s="31" customFormat="1" x14ac:dyDescent="0.25">
      <c r="F459" s="32"/>
      <c r="G459" s="32"/>
      <c r="H459" s="32"/>
      <c r="I459" s="33"/>
      <c r="J459" s="34"/>
    </row>
    <row r="460" spans="6:10" s="31" customFormat="1" x14ac:dyDescent="0.25">
      <c r="F460" s="32"/>
      <c r="G460" s="32"/>
      <c r="H460" s="32"/>
      <c r="I460" s="33"/>
      <c r="J460" s="34"/>
    </row>
    <row r="461" spans="6:10" s="31" customFormat="1" x14ac:dyDescent="0.25">
      <c r="F461" s="32"/>
      <c r="G461" s="32"/>
      <c r="H461" s="32"/>
      <c r="I461" s="33"/>
      <c r="J461" s="34"/>
    </row>
    <row r="462" spans="6:10" s="31" customFormat="1" x14ac:dyDescent="0.25">
      <c r="F462" s="32"/>
      <c r="G462" s="32"/>
      <c r="H462" s="32"/>
      <c r="I462" s="33"/>
      <c r="J462" s="34"/>
    </row>
    <row r="463" spans="6:10" s="31" customFormat="1" x14ac:dyDescent="0.25">
      <c r="F463" s="32"/>
      <c r="G463" s="32"/>
      <c r="H463" s="32"/>
      <c r="I463" s="33"/>
      <c r="J463" s="34"/>
    </row>
    <row r="464" spans="6:10" s="31" customFormat="1" x14ac:dyDescent="0.25">
      <c r="F464" s="32"/>
      <c r="G464" s="32"/>
      <c r="H464" s="32"/>
      <c r="I464" s="33"/>
      <c r="J464" s="34"/>
    </row>
    <row r="465" spans="6:10" s="31" customFormat="1" x14ac:dyDescent="0.25">
      <c r="F465" s="32"/>
      <c r="G465" s="32"/>
      <c r="H465" s="32"/>
      <c r="I465" s="33"/>
      <c r="J465" s="34"/>
    </row>
    <row r="466" spans="6:10" s="31" customFormat="1" x14ac:dyDescent="0.25">
      <c r="F466" s="32"/>
      <c r="G466" s="32"/>
      <c r="H466" s="32"/>
      <c r="I466" s="33"/>
      <c r="J466" s="34"/>
    </row>
    <row r="467" spans="6:10" s="31" customFormat="1" x14ac:dyDescent="0.25">
      <c r="F467" s="32"/>
      <c r="G467" s="32"/>
      <c r="H467" s="32"/>
      <c r="I467" s="33"/>
      <c r="J467" s="34"/>
    </row>
    <row r="468" spans="6:10" s="31" customFormat="1" x14ac:dyDescent="0.25">
      <c r="F468" s="32"/>
      <c r="G468" s="32"/>
      <c r="H468" s="32"/>
      <c r="I468" s="33"/>
      <c r="J468" s="34"/>
    </row>
    <row r="469" spans="6:10" s="31" customFormat="1" x14ac:dyDescent="0.25">
      <c r="F469" s="32"/>
      <c r="G469" s="32"/>
      <c r="H469" s="32"/>
      <c r="I469" s="33"/>
      <c r="J469" s="34"/>
    </row>
    <row r="470" spans="6:10" s="31" customFormat="1" x14ac:dyDescent="0.25">
      <c r="F470" s="32"/>
      <c r="G470" s="32"/>
      <c r="H470" s="32"/>
      <c r="I470" s="33"/>
      <c r="J470" s="34"/>
    </row>
    <row r="471" spans="6:10" s="31" customFormat="1" x14ac:dyDescent="0.25">
      <c r="F471" s="32"/>
      <c r="G471" s="32"/>
      <c r="H471" s="32"/>
      <c r="I471" s="33"/>
      <c r="J471" s="34"/>
    </row>
    <row r="472" spans="6:10" s="31" customFormat="1" x14ac:dyDescent="0.25">
      <c r="F472" s="32"/>
      <c r="G472" s="32"/>
      <c r="H472" s="32"/>
      <c r="I472" s="33"/>
      <c r="J472" s="34"/>
    </row>
    <row r="473" spans="6:10" s="31" customFormat="1" x14ac:dyDescent="0.25">
      <c r="F473" s="32"/>
      <c r="G473" s="32"/>
      <c r="H473" s="32"/>
      <c r="I473" s="33"/>
      <c r="J473" s="34"/>
    </row>
    <row r="474" spans="6:10" s="31" customFormat="1" x14ac:dyDescent="0.25">
      <c r="F474" s="32"/>
      <c r="G474" s="32"/>
      <c r="H474" s="32"/>
      <c r="I474" s="33"/>
      <c r="J474" s="34"/>
    </row>
    <row r="475" spans="6:10" s="31" customFormat="1" x14ac:dyDescent="0.25">
      <c r="F475" s="32"/>
      <c r="G475" s="32"/>
      <c r="H475" s="32"/>
      <c r="I475" s="33"/>
      <c r="J475" s="34"/>
    </row>
    <row r="476" spans="6:10" s="31" customFormat="1" x14ac:dyDescent="0.25">
      <c r="F476" s="32"/>
      <c r="G476" s="32"/>
      <c r="H476" s="32"/>
      <c r="I476" s="33"/>
      <c r="J476" s="34"/>
    </row>
    <row r="477" spans="6:10" s="31" customFormat="1" x14ac:dyDescent="0.25">
      <c r="F477" s="32"/>
      <c r="G477" s="32"/>
      <c r="H477" s="32"/>
      <c r="I477" s="33"/>
      <c r="J477" s="34"/>
    </row>
    <row r="478" spans="6:10" s="31" customFormat="1" x14ac:dyDescent="0.25">
      <c r="F478" s="32"/>
      <c r="G478" s="32"/>
      <c r="H478" s="32"/>
      <c r="I478" s="33"/>
      <c r="J478" s="34"/>
    </row>
    <row r="479" spans="6:10" s="31" customFormat="1" x14ac:dyDescent="0.25">
      <c r="F479" s="32"/>
      <c r="G479" s="32"/>
      <c r="H479" s="32"/>
      <c r="I479" s="33"/>
      <c r="J479" s="34"/>
    </row>
    <row r="480" spans="6:10" s="31" customFormat="1" x14ac:dyDescent="0.25">
      <c r="F480" s="32"/>
      <c r="G480" s="32"/>
      <c r="H480" s="32"/>
      <c r="I480" s="33"/>
      <c r="J480" s="34"/>
    </row>
    <row r="481" spans="6:10" s="31" customFormat="1" x14ac:dyDescent="0.25">
      <c r="F481" s="32"/>
      <c r="G481" s="32"/>
      <c r="H481" s="32"/>
      <c r="I481" s="33"/>
      <c r="J481" s="34"/>
    </row>
    <row r="482" spans="6:10" s="31" customFormat="1" x14ac:dyDescent="0.25">
      <c r="F482" s="32"/>
      <c r="G482" s="32"/>
      <c r="H482" s="32"/>
      <c r="I482" s="33"/>
      <c r="J482" s="34"/>
    </row>
    <row r="483" spans="6:10" s="31" customFormat="1" x14ac:dyDescent="0.25">
      <c r="F483" s="32"/>
      <c r="G483" s="32"/>
      <c r="H483" s="32"/>
      <c r="I483" s="33"/>
      <c r="J483" s="34"/>
    </row>
    <row r="484" spans="6:10" s="31" customFormat="1" x14ac:dyDescent="0.25">
      <c r="F484" s="32"/>
      <c r="G484" s="32"/>
      <c r="H484" s="32"/>
      <c r="I484" s="33"/>
      <c r="J484" s="34"/>
    </row>
    <row r="485" spans="6:10" s="31" customFormat="1" x14ac:dyDescent="0.25">
      <c r="F485" s="32"/>
      <c r="G485" s="32"/>
      <c r="H485" s="32"/>
      <c r="I485" s="33"/>
      <c r="J485" s="34"/>
    </row>
    <row r="486" spans="6:10" s="31" customFormat="1" x14ac:dyDescent="0.25">
      <c r="F486" s="32"/>
      <c r="G486" s="32"/>
      <c r="H486" s="32"/>
      <c r="I486" s="33"/>
      <c r="J486" s="34"/>
    </row>
    <row r="487" spans="6:10" s="31" customFormat="1" x14ac:dyDescent="0.25">
      <c r="F487" s="32"/>
      <c r="G487" s="32"/>
      <c r="H487" s="32"/>
      <c r="I487" s="33"/>
      <c r="J487" s="34"/>
    </row>
    <row r="488" spans="6:10" s="31" customFormat="1" x14ac:dyDescent="0.25">
      <c r="F488" s="32"/>
      <c r="G488" s="32"/>
      <c r="H488" s="32"/>
      <c r="I488" s="33"/>
      <c r="J488" s="34"/>
    </row>
    <row r="489" spans="6:10" s="31" customFormat="1" x14ac:dyDescent="0.25">
      <c r="F489" s="32"/>
      <c r="G489" s="32"/>
      <c r="H489" s="32"/>
      <c r="I489" s="33"/>
      <c r="J489" s="34"/>
    </row>
    <row r="490" spans="6:10" s="31" customFormat="1" x14ac:dyDescent="0.25">
      <c r="F490" s="32"/>
      <c r="G490" s="32"/>
      <c r="H490" s="32"/>
      <c r="I490" s="33"/>
      <c r="J490" s="34"/>
    </row>
    <row r="491" spans="6:10" s="31" customFormat="1" x14ac:dyDescent="0.25">
      <c r="F491" s="32"/>
      <c r="G491" s="32"/>
      <c r="H491" s="32"/>
      <c r="I491" s="33"/>
      <c r="J491" s="34"/>
    </row>
    <row r="492" spans="6:10" s="31" customFormat="1" x14ac:dyDescent="0.25">
      <c r="F492" s="32"/>
      <c r="G492" s="32"/>
      <c r="H492" s="32"/>
      <c r="I492" s="33"/>
      <c r="J492" s="34"/>
    </row>
    <row r="493" spans="6:10" s="31" customFormat="1" x14ac:dyDescent="0.25">
      <c r="F493" s="32"/>
      <c r="G493" s="32"/>
      <c r="H493" s="32"/>
      <c r="I493" s="33"/>
      <c r="J493" s="34"/>
    </row>
    <row r="494" spans="6:10" s="31" customFormat="1" x14ac:dyDescent="0.25">
      <c r="F494" s="32"/>
      <c r="G494" s="32"/>
      <c r="H494" s="32"/>
      <c r="I494" s="33"/>
      <c r="J494" s="34"/>
    </row>
    <row r="495" spans="6:10" s="31" customFormat="1" x14ac:dyDescent="0.25">
      <c r="F495" s="32"/>
      <c r="G495" s="32"/>
      <c r="H495" s="32"/>
      <c r="I495" s="33"/>
      <c r="J495" s="34"/>
    </row>
    <row r="496" spans="6:10" s="31" customFormat="1" x14ac:dyDescent="0.25">
      <c r="F496" s="32"/>
      <c r="G496" s="32"/>
      <c r="H496" s="32"/>
      <c r="I496" s="33"/>
      <c r="J496" s="34"/>
    </row>
    <row r="497" spans="6:10" s="31" customFormat="1" x14ac:dyDescent="0.25">
      <c r="F497" s="32"/>
      <c r="G497" s="32"/>
      <c r="H497" s="32"/>
      <c r="I497" s="33"/>
      <c r="J497" s="34"/>
    </row>
    <row r="498" spans="6:10" s="31" customFormat="1" x14ac:dyDescent="0.25">
      <c r="F498" s="32"/>
      <c r="G498" s="32"/>
      <c r="H498" s="32"/>
      <c r="I498" s="33"/>
      <c r="J498" s="34"/>
    </row>
    <row r="499" spans="6:10" s="31" customFormat="1" x14ac:dyDescent="0.25">
      <c r="F499" s="32"/>
      <c r="G499" s="32"/>
      <c r="H499" s="32"/>
      <c r="I499" s="33"/>
      <c r="J499" s="34"/>
    </row>
    <row r="500" spans="6:10" s="31" customFormat="1" x14ac:dyDescent="0.25">
      <c r="F500" s="32"/>
      <c r="G500" s="32"/>
      <c r="H500" s="32"/>
      <c r="I500" s="33"/>
      <c r="J500" s="34"/>
    </row>
    <row r="501" spans="6:10" s="31" customFormat="1" x14ac:dyDescent="0.25">
      <c r="F501" s="32"/>
      <c r="G501" s="32"/>
      <c r="H501" s="32"/>
      <c r="I501" s="33"/>
      <c r="J501" s="34"/>
    </row>
    <row r="502" spans="6:10" s="31" customFormat="1" x14ac:dyDescent="0.25">
      <c r="F502" s="32"/>
      <c r="G502" s="32"/>
      <c r="H502" s="32"/>
      <c r="I502" s="33"/>
      <c r="J502" s="34"/>
    </row>
    <row r="503" spans="6:10" s="31" customFormat="1" x14ac:dyDescent="0.25">
      <c r="F503" s="32"/>
      <c r="G503" s="32"/>
      <c r="H503" s="32"/>
      <c r="I503" s="33"/>
      <c r="J503" s="34"/>
    </row>
    <row r="504" spans="6:10" s="31" customFormat="1" x14ac:dyDescent="0.25">
      <c r="F504" s="32"/>
      <c r="G504" s="32"/>
      <c r="H504" s="32"/>
      <c r="I504" s="33"/>
      <c r="J504" s="34"/>
    </row>
    <row r="505" spans="6:10" s="31" customFormat="1" x14ac:dyDescent="0.25">
      <c r="F505" s="32"/>
      <c r="G505" s="32"/>
      <c r="H505" s="32"/>
      <c r="I505" s="33"/>
      <c r="J505" s="34"/>
    </row>
    <row r="506" spans="6:10" s="31" customFormat="1" x14ac:dyDescent="0.25">
      <c r="F506" s="32"/>
      <c r="G506" s="32"/>
      <c r="H506" s="32"/>
      <c r="I506" s="33"/>
      <c r="J506" s="34"/>
    </row>
    <row r="507" spans="6:10" s="31" customFormat="1" x14ac:dyDescent="0.25">
      <c r="F507" s="32"/>
      <c r="G507" s="32"/>
      <c r="H507" s="32"/>
      <c r="I507" s="33"/>
      <c r="J507" s="34"/>
    </row>
    <row r="508" spans="6:10" s="31" customFormat="1" x14ac:dyDescent="0.25">
      <c r="F508" s="32"/>
      <c r="G508" s="32"/>
      <c r="H508" s="32"/>
      <c r="I508" s="33"/>
      <c r="J508" s="34"/>
    </row>
    <row r="509" spans="6:10" s="31" customFormat="1" x14ac:dyDescent="0.25">
      <c r="F509" s="32"/>
      <c r="G509" s="32"/>
      <c r="H509" s="32"/>
      <c r="I509" s="33"/>
      <c r="J509" s="34"/>
    </row>
    <row r="510" spans="6:10" s="31" customFormat="1" x14ac:dyDescent="0.25">
      <c r="F510" s="32"/>
      <c r="G510" s="32"/>
      <c r="H510" s="32"/>
      <c r="I510" s="33"/>
      <c r="J510" s="34"/>
    </row>
    <row r="511" spans="6:10" s="31" customFormat="1" x14ac:dyDescent="0.25">
      <c r="F511" s="32"/>
      <c r="G511" s="32"/>
      <c r="H511" s="32"/>
      <c r="I511" s="33"/>
      <c r="J511" s="34"/>
    </row>
    <row r="512" spans="6:10" s="31" customFormat="1" x14ac:dyDescent="0.25">
      <c r="F512" s="32"/>
      <c r="G512" s="32"/>
      <c r="H512" s="32"/>
      <c r="I512" s="33"/>
      <c r="J512" s="34"/>
    </row>
    <row r="513" spans="6:10" s="31" customFormat="1" x14ac:dyDescent="0.25">
      <c r="F513" s="32"/>
      <c r="G513" s="32"/>
      <c r="H513" s="32"/>
      <c r="I513" s="33"/>
      <c r="J513" s="34"/>
    </row>
    <row r="514" spans="6:10" s="31" customFormat="1" x14ac:dyDescent="0.25">
      <c r="F514" s="32"/>
      <c r="G514" s="32"/>
      <c r="H514" s="32"/>
      <c r="I514" s="33"/>
      <c r="J514" s="34"/>
    </row>
    <row r="515" spans="6:10" s="31" customFormat="1" x14ac:dyDescent="0.25">
      <c r="F515" s="32"/>
      <c r="G515" s="32"/>
      <c r="H515" s="32"/>
      <c r="I515" s="33"/>
      <c r="J515" s="34"/>
    </row>
    <row r="516" spans="6:10" s="31" customFormat="1" x14ac:dyDescent="0.25">
      <c r="F516" s="32"/>
      <c r="G516" s="32"/>
      <c r="H516" s="32"/>
      <c r="I516" s="33"/>
      <c r="J516" s="34"/>
    </row>
    <row r="517" spans="6:10" s="31" customFormat="1" x14ac:dyDescent="0.25">
      <c r="F517" s="32"/>
      <c r="G517" s="32"/>
      <c r="H517" s="32"/>
      <c r="I517" s="33"/>
      <c r="J517" s="34"/>
    </row>
    <row r="518" spans="6:10" s="31" customFormat="1" x14ac:dyDescent="0.25">
      <c r="F518" s="32"/>
      <c r="G518" s="32"/>
      <c r="H518" s="32"/>
      <c r="I518" s="33"/>
      <c r="J518" s="34"/>
    </row>
    <row r="519" spans="6:10" s="31" customFormat="1" x14ac:dyDescent="0.25">
      <c r="F519" s="32"/>
      <c r="G519" s="32"/>
      <c r="H519" s="32"/>
      <c r="I519" s="33"/>
      <c r="J519" s="34"/>
    </row>
    <row r="520" spans="6:10" s="31" customFormat="1" x14ac:dyDescent="0.25">
      <c r="F520" s="32"/>
      <c r="G520" s="32"/>
      <c r="H520" s="32"/>
      <c r="I520" s="33"/>
      <c r="J520" s="34"/>
    </row>
    <row r="521" spans="6:10" s="31" customFormat="1" x14ac:dyDescent="0.25">
      <c r="F521" s="32"/>
      <c r="G521" s="32"/>
      <c r="H521" s="32"/>
      <c r="I521" s="33"/>
      <c r="J521" s="34"/>
    </row>
    <row r="522" spans="6:10" s="31" customFormat="1" x14ac:dyDescent="0.25">
      <c r="F522" s="32"/>
      <c r="G522" s="32"/>
      <c r="H522" s="32"/>
      <c r="I522" s="33"/>
      <c r="J522" s="34"/>
    </row>
    <row r="523" spans="6:10" s="31" customFormat="1" x14ac:dyDescent="0.25">
      <c r="F523" s="32"/>
      <c r="G523" s="32"/>
      <c r="H523" s="32"/>
      <c r="I523" s="33"/>
      <c r="J523" s="34"/>
    </row>
    <row r="524" spans="6:10" s="31" customFormat="1" x14ac:dyDescent="0.25">
      <c r="F524" s="32"/>
      <c r="G524" s="32"/>
      <c r="H524" s="32"/>
      <c r="I524" s="33"/>
      <c r="J524" s="34"/>
    </row>
    <row r="525" spans="6:10" s="31" customFormat="1" x14ac:dyDescent="0.25">
      <c r="F525" s="32"/>
      <c r="G525" s="32"/>
      <c r="H525" s="32"/>
      <c r="I525" s="33"/>
      <c r="J525" s="34"/>
    </row>
    <row r="526" spans="6:10" s="31" customFormat="1" x14ac:dyDescent="0.25">
      <c r="F526" s="32"/>
      <c r="G526" s="32"/>
      <c r="H526" s="32"/>
      <c r="I526" s="33"/>
      <c r="J526" s="34"/>
    </row>
    <row r="527" spans="6:10" s="31" customFormat="1" x14ac:dyDescent="0.25">
      <c r="F527" s="32"/>
      <c r="G527" s="32"/>
      <c r="H527" s="32"/>
      <c r="I527" s="33"/>
      <c r="J527" s="34"/>
    </row>
    <row r="528" spans="6:10" s="31" customFormat="1" x14ac:dyDescent="0.25">
      <c r="F528" s="32"/>
      <c r="G528" s="32"/>
      <c r="H528" s="32"/>
      <c r="I528" s="33"/>
      <c r="J528" s="34"/>
    </row>
    <row r="529" spans="6:10" s="31" customFormat="1" x14ac:dyDescent="0.25">
      <c r="F529" s="32"/>
      <c r="G529" s="32"/>
      <c r="H529" s="32"/>
      <c r="I529" s="33"/>
      <c r="J529" s="34"/>
    </row>
    <row r="530" spans="6:10" s="31" customFormat="1" x14ac:dyDescent="0.25">
      <c r="F530" s="32"/>
      <c r="G530" s="32"/>
      <c r="H530" s="32"/>
      <c r="I530" s="33"/>
      <c r="J530" s="34"/>
    </row>
    <row r="531" spans="6:10" s="31" customFormat="1" x14ac:dyDescent="0.25">
      <c r="F531" s="32"/>
      <c r="G531" s="32"/>
      <c r="H531" s="32"/>
      <c r="I531" s="33"/>
      <c r="J531" s="34"/>
    </row>
    <row r="532" spans="6:10" s="31" customFormat="1" x14ac:dyDescent="0.25">
      <c r="F532" s="32"/>
      <c r="G532" s="32"/>
      <c r="H532" s="32"/>
      <c r="I532" s="33"/>
      <c r="J532" s="34"/>
    </row>
    <row r="533" spans="6:10" s="31" customFormat="1" x14ac:dyDescent="0.25">
      <c r="F533" s="32"/>
      <c r="G533" s="32"/>
      <c r="H533" s="32"/>
      <c r="I533" s="33"/>
      <c r="J533" s="34"/>
    </row>
    <row r="534" spans="6:10" s="31" customFormat="1" x14ac:dyDescent="0.25">
      <c r="F534" s="32"/>
      <c r="G534" s="32"/>
      <c r="H534" s="32"/>
      <c r="I534" s="33"/>
      <c r="J534" s="34"/>
    </row>
    <row r="535" spans="6:10" s="31" customFormat="1" x14ac:dyDescent="0.25">
      <c r="F535" s="32"/>
      <c r="G535" s="32"/>
      <c r="H535" s="32"/>
      <c r="I535" s="33"/>
      <c r="J535" s="34"/>
    </row>
    <row r="536" spans="6:10" s="31" customFormat="1" x14ac:dyDescent="0.25">
      <c r="F536" s="32"/>
      <c r="G536" s="32"/>
      <c r="H536" s="32"/>
      <c r="I536" s="33"/>
      <c r="J536" s="34"/>
    </row>
    <row r="537" spans="6:10" s="31" customFormat="1" x14ac:dyDescent="0.25">
      <c r="F537" s="32"/>
      <c r="G537" s="32"/>
      <c r="H537" s="32"/>
      <c r="I537" s="33"/>
      <c r="J537" s="34"/>
    </row>
    <row r="538" spans="6:10" s="31" customFormat="1" x14ac:dyDescent="0.25">
      <c r="F538" s="32"/>
      <c r="G538" s="32"/>
      <c r="H538" s="32"/>
      <c r="I538" s="33"/>
      <c r="J538" s="34"/>
    </row>
    <row r="539" spans="6:10" s="31" customFormat="1" x14ac:dyDescent="0.25">
      <c r="F539" s="32"/>
      <c r="G539" s="32"/>
      <c r="H539" s="32"/>
      <c r="I539" s="33"/>
      <c r="J539" s="34"/>
    </row>
    <row r="540" spans="6:10" s="31" customFormat="1" x14ac:dyDescent="0.25">
      <c r="F540" s="32"/>
      <c r="G540" s="32"/>
      <c r="H540" s="32"/>
      <c r="I540" s="33"/>
      <c r="J540" s="34"/>
    </row>
    <row r="541" spans="6:10" s="31" customFormat="1" x14ac:dyDescent="0.25">
      <c r="F541" s="32"/>
      <c r="G541" s="32"/>
      <c r="H541" s="32"/>
      <c r="I541" s="33"/>
      <c r="J541" s="34"/>
    </row>
    <row r="542" spans="6:10" s="31" customFormat="1" x14ac:dyDescent="0.25">
      <c r="F542" s="32"/>
      <c r="G542" s="32"/>
      <c r="H542" s="32"/>
      <c r="I542" s="33"/>
      <c r="J542" s="34"/>
    </row>
    <row r="543" spans="6:10" s="31" customFormat="1" x14ac:dyDescent="0.25">
      <c r="F543" s="32"/>
      <c r="G543" s="32"/>
      <c r="H543" s="32"/>
      <c r="I543" s="33"/>
      <c r="J543" s="34"/>
    </row>
    <row r="544" spans="6:10" s="31" customFormat="1" x14ac:dyDescent="0.25">
      <c r="F544" s="32"/>
      <c r="G544" s="32"/>
      <c r="H544" s="32"/>
      <c r="I544" s="33"/>
      <c r="J544" s="34"/>
    </row>
    <row r="545" spans="6:10" s="31" customFormat="1" x14ac:dyDescent="0.25">
      <c r="F545" s="32"/>
      <c r="G545" s="32"/>
      <c r="H545" s="32"/>
      <c r="I545" s="33"/>
      <c r="J545" s="34"/>
    </row>
    <row r="546" spans="6:10" s="31" customFormat="1" x14ac:dyDescent="0.25">
      <c r="F546" s="32"/>
      <c r="G546" s="32"/>
      <c r="H546" s="32"/>
      <c r="I546" s="33"/>
      <c r="J546" s="34"/>
    </row>
    <row r="547" spans="6:10" s="31" customFormat="1" x14ac:dyDescent="0.25">
      <c r="F547" s="32"/>
      <c r="G547" s="32"/>
      <c r="H547" s="32"/>
      <c r="I547" s="33"/>
      <c r="J547" s="34"/>
    </row>
    <row r="548" spans="6:10" s="31" customFormat="1" x14ac:dyDescent="0.25">
      <c r="F548" s="32"/>
      <c r="G548" s="32"/>
      <c r="H548" s="32"/>
      <c r="I548" s="33"/>
      <c r="J548" s="34"/>
    </row>
    <row r="549" spans="6:10" s="31" customFormat="1" x14ac:dyDescent="0.25">
      <c r="F549" s="32"/>
      <c r="G549" s="32"/>
      <c r="H549" s="32"/>
      <c r="I549" s="33"/>
      <c r="J549" s="34"/>
    </row>
    <row r="550" spans="6:10" s="31" customFormat="1" x14ac:dyDescent="0.25">
      <c r="F550" s="32"/>
      <c r="G550" s="32"/>
      <c r="H550" s="32"/>
      <c r="I550" s="33"/>
      <c r="J550" s="34"/>
    </row>
    <row r="551" spans="6:10" s="31" customFormat="1" x14ac:dyDescent="0.25">
      <c r="F551" s="32"/>
      <c r="G551" s="32"/>
      <c r="H551" s="32"/>
      <c r="I551" s="33"/>
      <c r="J551" s="34"/>
    </row>
    <row r="552" spans="6:10" s="31" customFormat="1" x14ac:dyDescent="0.25">
      <c r="F552" s="32"/>
      <c r="G552" s="32"/>
      <c r="H552" s="32"/>
      <c r="I552" s="33"/>
      <c r="J552" s="34"/>
    </row>
    <row r="553" spans="6:10" s="31" customFormat="1" x14ac:dyDescent="0.25">
      <c r="F553" s="32"/>
      <c r="G553" s="32"/>
      <c r="H553" s="32"/>
      <c r="I553" s="33"/>
      <c r="J553" s="34"/>
    </row>
    <row r="554" spans="6:10" s="31" customFormat="1" x14ac:dyDescent="0.25">
      <c r="F554" s="32"/>
      <c r="G554" s="32"/>
      <c r="H554" s="32"/>
      <c r="I554" s="33"/>
      <c r="J554" s="34"/>
    </row>
    <row r="555" spans="6:10" s="31" customFormat="1" x14ac:dyDescent="0.25">
      <c r="F555" s="32"/>
      <c r="G555" s="32"/>
      <c r="H555" s="32"/>
      <c r="I555" s="33"/>
      <c r="J555" s="34"/>
    </row>
    <row r="556" spans="6:10" s="31" customFormat="1" x14ac:dyDescent="0.25">
      <c r="F556" s="32"/>
      <c r="G556" s="32"/>
      <c r="H556" s="32"/>
      <c r="I556" s="33"/>
      <c r="J556" s="34"/>
    </row>
    <row r="557" spans="6:10" s="31" customFormat="1" x14ac:dyDescent="0.25">
      <c r="F557" s="32"/>
      <c r="G557" s="32"/>
      <c r="H557" s="32"/>
      <c r="I557" s="33"/>
      <c r="J557" s="34"/>
    </row>
    <row r="558" spans="6:10" s="31" customFormat="1" x14ac:dyDescent="0.25">
      <c r="F558" s="32"/>
      <c r="G558" s="32"/>
      <c r="H558" s="32"/>
      <c r="I558" s="33"/>
      <c r="J558" s="34"/>
    </row>
    <row r="559" spans="6:10" s="31" customFormat="1" x14ac:dyDescent="0.25">
      <c r="F559" s="32"/>
      <c r="G559" s="32"/>
      <c r="H559" s="32"/>
      <c r="I559" s="33"/>
      <c r="J559" s="34"/>
    </row>
    <row r="560" spans="6:10" s="31" customFormat="1" x14ac:dyDescent="0.25">
      <c r="F560" s="32"/>
      <c r="G560" s="32"/>
      <c r="H560" s="32"/>
      <c r="I560" s="33"/>
      <c r="J560" s="34"/>
    </row>
    <row r="561" spans="6:10" s="31" customFormat="1" x14ac:dyDescent="0.25">
      <c r="F561" s="32"/>
      <c r="G561" s="32"/>
      <c r="H561" s="32"/>
      <c r="I561" s="33"/>
      <c r="J561" s="34"/>
    </row>
    <row r="562" spans="6:10" s="31" customFormat="1" x14ac:dyDescent="0.25">
      <c r="F562" s="32"/>
      <c r="G562" s="32"/>
      <c r="H562" s="32"/>
      <c r="I562" s="33"/>
      <c r="J562" s="34"/>
    </row>
    <row r="563" spans="6:10" s="31" customFormat="1" x14ac:dyDescent="0.25">
      <c r="F563" s="32"/>
      <c r="G563" s="32"/>
      <c r="H563" s="32"/>
      <c r="I563" s="33"/>
      <c r="J563" s="34"/>
    </row>
    <row r="564" spans="6:10" s="31" customFormat="1" x14ac:dyDescent="0.25">
      <c r="F564" s="32"/>
      <c r="G564" s="32"/>
      <c r="H564" s="32"/>
      <c r="I564" s="33"/>
      <c r="J564" s="34"/>
    </row>
    <row r="565" spans="6:10" s="31" customFormat="1" x14ac:dyDescent="0.25">
      <c r="F565" s="32"/>
      <c r="G565" s="32"/>
      <c r="H565" s="32"/>
      <c r="I565" s="33"/>
      <c r="J565" s="34"/>
    </row>
    <row r="566" spans="6:10" s="31" customFormat="1" x14ac:dyDescent="0.25">
      <c r="F566" s="32"/>
      <c r="G566" s="32"/>
      <c r="H566" s="32"/>
      <c r="I566" s="33"/>
      <c r="J566" s="34"/>
    </row>
    <row r="567" spans="6:10" s="31" customFormat="1" x14ac:dyDescent="0.25">
      <c r="F567" s="32"/>
      <c r="G567" s="32"/>
      <c r="H567" s="32"/>
      <c r="I567" s="33"/>
      <c r="J567" s="34"/>
    </row>
    <row r="568" spans="6:10" s="31" customFormat="1" x14ac:dyDescent="0.25">
      <c r="F568" s="32"/>
      <c r="G568" s="32"/>
      <c r="H568" s="32"/>
      <c r="I568" s="33"/>
      <c r="J568" s="34"/>
    </row>
    <row r="569" spans="6:10" s="31" customFormat="1" x14ac:dyDescent="0.25">
      <c r="F569" s="32"/>
      <c r="G569" s="32"/>
      <c r="H569" s="32"/>
      <c r="I569" s="33"/>
      <c r="J569" s="34"/>
    </row>
    <row r="570" spans="6:10" s="31" customFormat="1" x14ac:dyDescent="0.25">
      <c r="F570" s="32"/>
      <c r="G570" s="32"/>
      <c r="H570" s="32"/>
      <c r="I570" s="33"/>
      <c r="J570" s="34"/>
    </row>
    <row r="571" spans="6:10" s="31" customFormat="1" x14ac:dyDescent="0.25">
      <c r="F571" s="32"/>
      <c r="G571" s="32"/>
      <c r="H571" s="32"/>
      <c r="I571" s="33"/>
      <c r="J571" s="34"/>
    </row>
    <row r="572" spans="6:10" s="31" customFormat="1" x14ac:dyDescent="0.25">
      <c r="F572" s="32"/>
      <c r="G572" s="32"/>
      <c r="H572" s="32"/>
      <c r="I572" s="33"/>
      <c r="J572" s="34"/>
    </row>
    <row r="573" spans="6:10" s="31" customFormat="1" x14ac:dyDescent="0.25">
      <c r="F573" s="32"/>
      <c r="G573" s="32"/>
      <c r="H573" s="32"/>
      <c r="I573" s="33"/>
      <c r="J573" s="34"/>
    </row>
    <row r="574" spans="6:10" s="31" customFormat="1" x14ac:dyDescent="0.25">
      <c r="F574" s="32"/>
      <c r="G574" s="32"/>
      <c r="H574" s="32"/>
      <c r="I574" s="33"/>
      <c r="J574" s="34"/>
    </row>
    <row r="575" spans="6:10" s="31" customFormat="1" x14ac:dyDescent="0.25">
      <c r="F575" s="32"/>
      <c r="G575" s="32"/>
      <c r="H575" s="32"/>
      <c r="I575" s="33"/>
      <c r="J575" s="34"/>
    </row>
    <row r="576" spans="6:10" s="31" customFormat="1" x14ac:dyDescent="0.25">
      <c r="F576" s="32"/>
      <c r="G576" s="32"/>
      <c r="H576" s="32"/>
      <c r="I576" s="33"/>
      <c r="J576" s="34"/>
    </row>
    <row r="577" spans="6:10" s="31" customFormat="1" x14ac:dyDescent="0.25">
      <c r="F577" s="32"/>
      <c r="G577" s="32"/>
      <c r="H577" s="32"/>
      <c r="I577" s="33"/>
      <c r="J577" s="34"/>
    </row>
    <row r="578" spans="6:10" s="31" customFormat="1" x14ac:dyDescent="0.25">
      <c r="F578" s="32"/>
      <c r="G578" s="32"/>
      <c r="H578" s="32"/>
      <c r="I578" s="33"/>
      <c r="J578" s="34"/>
    </row>
    <row r="579" spans="6:10" s="31" customFormat="1" x14ac:dyDescent="0.25">
      <c r="F579" s="32"/>
      <c r="G579" s="32"/>
      <c r="H579" s="32"/>
      <c r="I579" s="33"/>
      <c r="J579" s="34"/>
    </row>
    <row r="580" spans="6:10" s="31" customFormat="1" x14ac:dyDescent="0.25">
      <c r="F580" s="32"/>
      <c r="G580" s="32"/>
      <c r="H580" s="32"/>
      <c r="I580" s="33"/>
      <c r="J580" s="34"/>
    </row>
    <row r="581" spans="6:10" s="31" customFormat="1" x14ac:dyDescent="0.25">
      <c r="F581" s="32"/>
      <c r="G581" s="32"/>
      <c r="H581" s="32"/>
      <c r="I581" s="33"/>
      <c r="J581" s="34"/>
    </row>
    <row r="582" spans="6:10" s="31" customFormat="1" x14ac:dyDescent="0.25">
      <c r="F582" s="32"/>
      <c r="G582" s="32"/>
      <c r="H582" s="32"/>
      <c r="I582" s="33"/>
      <c r="J582" s="34"/>
    </row>
    <row r="583" spans="6:10" s="31" customFormat="1" x14ac:dyDescent="0.25">
      <c r="F583" s="32"/>
      <c r="G583" s="32"/>
      <c r="H583" s="32"/>
      <c r="I583" s="33"/>
      <c r="J583" s="34"/>
    </row>
    <row r="584" spans="6:10" s="31" customFormat="1" x14ac:dyDescent="0.25">
      <c r="F584" s="32"/>
      <c r="G584" s="32"/>
      <c r="H584" s="32"/>
      <c r="I584" s="33"/>
      <c r="J584" s="34"/>
    </row>
    <row r="585" spans="6:10" s="31" customFormat="1" x14ac:dyDescent="0.25">
      <c r="F585" s="32"/>
      <c r="G585" s="32"/>
      <c r="H585" s="32"/>
      <c r="I585" s="33"/>
      <c r="J585" s="34"/>
    </row>
    <row r="586" spans="6:10" s="31" customFormat="1" x14ac:dyDescent="0.25">
      <c r="F586" s="32"/>
      <c r="G586" s="32"/>
      <c r="H586" s="32"/>
      <c r="I586" s="33"/>
      <c r="J586" s="34"/>
    </row>
    <row r="587" spans="6:10" s="31" customFormat="1" x14ac:dyDescent="0.25">
      <c r="F587" s="32"/>
      <c r="G587" s="32"/>
      <c r="H587" s="32"/>
      <c r="I587" s="33"/>
      <c r="J587" s="34"/>
    </row>
    <row r="588" spans="6:10" s="31" customFormat="1" x14ac:dyDescent="0.25">
      <c r="F588" s="32"/>
      <c r="G588" s="32"/>
      <c r="H588" s="32"/>
      <c r="I588" s="33"/>
      <c r="J588" s="34"/>
    </row>
    <row r="589" spans="6:10" s="31" customFormat="1" x14ac:dyDescent="0.25">
      <c r="F589" s="32"/>
      <c r="G589" s="32"/>
      <c r="H589" s="32"/>
      <c r="I589" s="33"/>
      <c r="J589" s="34"/>
    </row>
    <row r="590" spans="6:10" s="31" customFormat="1" x14ac:dyDescent="0.25">
      <c r="F590" s="32"/>
      <c r="G590" s="32"/>
      <c r="H590" s="32"/>
      <c r="I590" s="33"/>
      <c r="J590" s="34"/>
    </row>
    <row r="591" spans="6:10" s="31" customFormat="1" x14ac:dyDescent="0.25">
      <c r="F591" s="32"/>
      <c r="G591" s="32"/>
      <c r="H591" s="32"/>
      <c r="I591" s="33"/>
      <c r="J591" s="34"/>
    </row>
    <row r="592" spans="6:10" s="31" customFormat="1" x14ac:dyDescent="0.25">
      <c r="F592" s="32"/>
      <c r="G592" s="32"/>
      <c r="H592" s="32"/>
      <c r="I592" s="33"/>
      <c r="J592" s="34"/>
    </row>
    <row r="593" spans="6:18" s="31" customFormat="1" x14ac:dyDescent="0.25">
      <c r="F593" s="32"/>
      <c r="G593" s="32"/>
      <c r="H593" s="32"/>
      <c r="I593" s="33"/>
      <c r="J593" s="34"/>
    </row>
    <row r="594" spans="6:18" s="31" customFormat="1" x14ac:dyDescent="0.25">
      <c r="F594" s="32"/>
      <c r="G594" s="32"/>
      <c r="H594" s="32"/>
      <c r="I594" s="33"/>
      <c r="J594" s="34"/>
    </row>
    <row r="595" spans="6:18" s="31" customFormat="1" x14ac:dyDescent="0.25">
      <c r="F595" s="32"/>
      <c r="G595" s="32"/>
      <c r="H595" s="32"/>
      <c r="I595" s="33"/>
      <c r="J595" s="34"/>
    </row>
    <row r="596" spans="6:18" s="31" customFormat="1" x14ac:dyDescent="0.25">
      <c r="F596" s="32"/>
      <c r="G596" s="32"/>
      <c r="H596" s="32"/>
      <c r="I596" s="33"/>
      <c r="J596" s="34"/>
    </row>
    <row r="597" spans="6:18" s="31" customFormat="1" x14ac:dyDescent="0.25">
      <c r="F597" s="32"/>
      <c r="G597" s="32"/>
      <c r="H597" s="32"/>
      <c r="I597" s="33"/>
      <c r="J597" s="34"/>
    </row>
    <row r="598" spans="6:18" s="31" customFormat="1" x14ac:dyDescent="0.25">
      <c r="F598" s="32"/>
      <c r="G598" s="32"/>
      <c r="H598" s="32"/>
      <c r="I598" s="33"/>
      <c r="J598" s="34"/>
    </row>
    <row r="599" spans="6:18" s="31" customFormat="1" x14ac:dyDescent="0.25">
      <c r="F599" s="32"/>
      <c r="G599" s="32"/>
      <c r="H599" s="32"/>
      <c r="I599" s="33"/>
      <c r="J599" s="34"/>
    </row>
    <row r="600" spans="6:18" s="31" customFormat="1" x14ac:dyDescent="0.25">
      <c r="F600" s="32"/>
      <c r="G600" s="32"/>
      <c r="H600" s="32"/>
      <c r="I600" s="33"/>
      <c r="J600" s="34"/>
    </row>
    <row r="601" spans="6:18" s="31" customFormat="1" x14ac:dyDescent="0.25">
      <c r="F601" s="32"/>
      <c r="G601" s="32"/>
      <c r="H601" s="32"/>
      <c r="I601" s="33"/>
      <c r="J601" s="34"/>
    </row>
    <row r="602" spans="6:18" s="31" customFormat="1" x14ac:dyDescent="0.25">
      <c r="F602" s="32"/>
      <c r="G602" s="32"/>
      <c r="H602" s="32"/>
      <c r="I602" s="33"/>
      <c r="J602" s="34"/>
    </row>
    <row r="603" spans="6:18" s="31" customFormat="1" x14ac:dyDescent="0.25">
      <c r="F603" s="32"/>
      <c r="G603" s="32"/>
      <c r="H603" s="32"/>
      <c r="I603" s="33"/>
      <c r="J603" s="34"/>
    </row>
    <row r="604" spans="6:18" s="31" customFormat="1" x14ac:dyDescent="0.25">
      <c r="F604" s="32"/>
      <c r="G604" s="32"/>
      <c r="H604" s="32"/>
      <c r="I604" s="33"/>
      <c r="J604" s="34"/>
    </row>
    <row r="605" spans="6:18" s="31" customFormat="1" x14ac:dyDescent="0.25">
      <c r="F605" s="32"/>
      <c r="G605" s="32"/>
      <c r="H605" s="32"/>
      <c r="I605" s="33"/>
      <c r="J605" s="34"/>
    </row>
    <row r="606" spans="6:18" s="31" customFormat="1" x14ac:dyDescent="0.25">
      <c r="F606" s="32"/>
      <c r="G606" s="32"/>
      <c r="H606" s="32"/>
      <c r="I606" s="33"/>
      <c r="J606" s="34"/>
    </row>
    <row r="607" spans="6:18" s="31" customFormat="1" x14ac:dyDescent="0.25">
      <c r="F607" s="32"/>
      <c r="G607" s="32"/>
      <c r="H607" s="32"/>
      <c r="I607" s="33"/>
      <c r="J607" s="34"/>
    </row>
    <row r="608" spans="6:18" x14ac:dyDescent="0.25">
      <c r="J608" s="35"/>
      <c r="P608" s="23"/>
      <c r="Q608" s="23"/>
      <c r="R608" s="23"/>
    </row>
    <row r="609" spans="10:18" x14ac:dyDescent="0.25">
      <c r="J609" s="35"/>
      <c r="P609" s="23"/>
      <c r="Q609" s="23"/>
      <c r="R609" s="23"/>
    </row>
    <row r="610" spans="10:18" x14ac:dyDescent="0.25">
      <c r="J610" s="35"/>
      <c r="P610" s="23"/>
      <c r="Q610" s="23"/>
      <c r="R610" s="23"/>
    </row>
    <row r="611" spans="10:18" x14ac:dyDescent="0.25">
      <c r="J611" s="35"/>
      <c r="P611" s="23"/>
      <c r="Q611" s="23"/>
      <c r="R611" s="23"/>
    </row>
    <row r="612" spans="10:18" x14ac:dyDescent="0.25">
      <c r="J612" s="35"/>
      <c r="P612" s="23"/>
      <c r="Q612" s="23"/>
      <c r="R612" s="23"/>
    </row>
    <row r="613" spans="10:18" x14ac:dyDescent="0.25">
      <c r="J613" s="35"/>
      <c r="P613" s="23"/>
      <c r="Q613" s="23"/>
      <c r="R613" s="23"/>
    </row>
    <row r="614" spans="10:18" x14ac:dyDescent="0.25">
      <c r="J614" s="35"/>
      <c r="P614" s="23"/>
      <c r="Q614" s="23"/>
      <c r="R614" s="23"/>
    </row>
    <row r="615" spans="10:18" x14ac:dyDescent="0.25">
      <c r="J615" s="35"/>
      <c r="P615" s="23"/>
      <c r="Q615" s="23"/>
      <c r="R615" s="23"/>
    </row>
    <row r="616" spans="10:18" x14ac:dyDescent="0.25">
      <c r="J616" s="35"/>
      <c r="P616" s="23"/>
      <c r="Q616" s="23"/>
      <c r="R616" s="23"/>
    </row>
    <row r="617" spans="10:18" x14ac:dyDescent="0.25">
      <c r="J617" s="35"/>
      <c r="P617" s="23"/>
      <c r="Q617" s="23"/>
      <c r="R617" s="23"/>
    </row>
    <row r="618" spans="10:18" x14ac:dyDescent="0.25">
      <c r="J618" s="35"/>
      <c r="P618" s="23"/>
      <c r="Q618" s="23"/>
      <c r="R618" s="23"/>
    </row>
    <row r="619" spans="10:18" x14ac:dyDescent="0.25">
      <c r="J619" s="35"/>
      <c r="P619" s="23"/>
      <c r="Q619" s="23"/>
      <c r="R619" s="23"/>
    </row>
    <row r="620" spans="10:18" x14ac:dyDescent="0.25">
      <c r="J620" s="35"/>
      <c r="P620" s="23"/>
      <c r="Q620" s="23"/>
      <c r="R620" s="23"/>
    </row>
    <row r="621" spans="10:18" x14ac:dyDescent="0.25">
      <c r="J621" s="35"/>
      <c r="P621" s="23"/>
      <c r="Q621" s="23"/>
      <c r="R621" s="23"/>
    </row>
    <row r="622" spans="10:18" x14ac:dyDescent="0.25">
      <c r="J622" s="35"/>
      <c r="P622" s="23"/>
      <c r="Q622" s="23"/>
      <c r="R622" s="23"/>
    </row>
    <row r="623" spans="10:18" x14ac:dyDescent="0.25">
      <c r="J623" s="35"/>
      <c r="P623" s="23"/>
      <c r="Q623" s="23"/>
      <c r="R623" s="23"/>
    </row>
    <row r="624" spans="10:18" x14ac:dyDescent="0.25">
      <c r="J624" s="35"/>
      <c r="P624" s="23"/>
      <c r="Q624" s="23"/>
      <c r="R624" s="23"/>
    </row>
    <row r="625" spans="10:18" x14ac:dyDescent="0.25">
      <c r="J625" s="35"/>
      <c r="P625" s="23"/>
      <c r="Q625" s="23"/>
      <c r="R625" s="23"/>
    </row>
    <row r="626" spans="10:18" x14ac:dyDescent="0.25">
      <c r="J626" s="35"/>
      <c r="P626" s="23"/>
      <c r="Q626" s="23"/>
      <c r="R626" s="23"/>
    </row>
    <row r="627" spans="10:18" x14ac:dyDescent="0.25">
      <c r="J627" s="35"/>
      <c r="P627" s="23"/>
      <c r="Q627" s="23"/>
      <c r="R627" s="23"/>
    </row>
    <row r="628" spans="10:18" x14ac:dyDescent="0.25">
      <c r="J628" s="35"/>
      <c r="P628" s="23"/>
      <c r="Q628" s="23"/>
      <c r="R628" s="23"/>
    </row>
    <row r="629" spans="10:18" x14ac:dyDescent="0.25">
      <c r="J629" s="35"/>
      <c r="P629" s="23"/>
      <c r="Q629" s="23"/>
      <c r="R629" s="23"/>
    </row>
    <row r="630" spans="10:18" x14ac:dyDescent="0.25">
      <c r="J630" s="35"/>
      <c r="P630" s="23"/>
      <c r="Q630" s="23"/>
      <c r="R630" s="23"/>
    </row>
    <row r="631" spans="10:18" x14ac:dyDescent="0.25">
      <c r="J631" s="35"/>
      <c r="P631" s="23"/>
      <c r="Q631" s="23"/>
      <c r="R631" s="23"/>
    </row>
    <row r="632" spans="10:18" x14ac:dyDescent="0.25">
      <c r="J632" s="35"/>
      <c r="P632" s="23"/>
      <c r="Q632" s="23"/>
      <c r="R632" s="23"/>
    </row>
    <row r="633" spans="10:18" x14ac:dyDescent="0.25">
      <c r="J633" s="35"/>
      <c r="P633" s="23"/>
      <c r="Q633" s="23"/>
      <c r="R633" s="23"/>
    </row>
    <row r="634" spans="10:18" x14ac:dyDescent="0.25">
      <c r="J634" s="35"/>
      <c r="P634" s="23"/>
      <c r="Q634" s="23"/>
      <c r="R634" s="23"/>
    </row>
    <row r="635" spans="10:18" x14ac:dyDescent="0.25">
      <c r="J635" s="35"/>
      <c r="P635" s="23"/>
      <c r="Q635" s="23"/>
      <c r="R635" s="23"/>
    </row>
    <row r="636" spans="10:18" x14ac:dyDescent="0.25">
      <c r="J636" s="35"/>
      <c r="P636" s="23"/>
      <c r="Q636" s="23"/>
      <c r="R636" s="23"/>
    </row>
    <row r="637" spans="10:18" x14ac:dyDescent="0.25">
      <c r="J637" s="35"/>
      <c r="P637" s="23"/>
      <c r="Q637" s="23"/>
      <c r="R637" s="23"/>
    </row>
    <row r="638" spans="10:18" x14ac:dyDescent="0.25">
      <c r="J638" s="35"/>
      <c r="P638" s="23"/>
      <c r="Q638" s="23"/>
      <c r="R638" s="23"/>
    </row>
    <row r="639" spans="10:18" x14ac:dyDescent="0.25">
      <c r="J639" s="35"/>
      <c r="P639" s="23"/>
      <c r="Q639" s="23"/>
      <c r="R639" s="23"/>
    </row>
    <row r="640" spans="10:18" x14ac:dyDescent="0.25">
      <c r="J640" s="35"/>
      <c r="P640" s="23"/>
      <c r="Q640" s="23"/>
      <c r="R640" s="23"/>
    </row>
    <row r="641" spans="10:18" x14ac:dyDescent="0.25">
      <c r="J641" s="35"/>
      <c r="P641" s="23"/>
      <c r="Q641" s="23"/>
      <c r="R641" s="23"/>
    </row>
    <row r="642" spans="10:18" x14ac:dyDescent="0.25">
      <c r="J642" s="35"/>
      <c r="P642" s="23"/>
      <c r="Q642" s="23"/>
      <c r="R642" s="23"/>
    </row>
    <row r="643" spans="10:18" x14ac:dyDescent="0.25">
      <c r="J643" s="35"/>
      <c r="P643" s="23"/>
      <c r="Q643" s="23"/>
      <c r="R643" s="23"/>
    </row>
    <row r="644" spans="10:18" x14ac:dyDescent="0.25">
      <c r="J644" s="35"/>
      <c r="P644" s="23"/>
      <c r="Q644" s="23"/>
      <c r="R644" s="23"/>
    </row>
    <row r="645" spans="10:18" x14ac:dyDescent="0.25">
      <c r="J645" s="35"/>
      <c r="P645" s="23"/>
      <c r="Q645" s="23"/>
      <c r="R645" s="23"/>
    </row>
    <row r="646" spans="10:18" x14ac:dyDescent="0.25">
      <c r="J646" s="35"/>
      <c r="P646" s="23"/>
      <c r="Q646" s="23"/>
      <c r="R646" s="23"/>
    </row>
    <row r="647" spans="10:18" x14ac:dyDescent="0.25">
      <c r="J647" s="35"/>
      <c r="P647" s="23"/>
      <c r="Q647" s="23"/>
      <c r="R647" s="23"/>
    </row>
    <row r="648" spans="10:18" x14ac:dyDescent="0.25">
      <c r="J648" s="35"/>
      <c r="P648" s="23"/>
      <c r="Q648" s="23"/>
      <c r="R648" s="23"/>
    </row>
    <row r="649" spans="10:18" x14ac:dyDescent="0.25">
      <c r="J649" s="35"/>
      <c r="P649" s="23"/>
      <c r="Q649" s="23"/>
      <c r="R649" s="23"/>
    </row>
    <row r="650" spans="10:18" x14ac:dyDescent="0.25">
      <c r="J650" s="35"/>
      <c r="P650" s="23"/>
      <c r="Q650" s="23"/>
      <c r="R650" s="23"/>
    </row>
    <row r="651" spans="10:18" x14ac:dyDescent="0.25">
      <c r="J651" s="35"/>
      <c r="P651" s="23"/>
      <c r="Q651" s="23"/>
      <c r="R651" s="23"/>
    </row>
    <row r="652" spans="10:18" x14ac:dyDescent="0.25">
      <c r="J652" s="35"/>
      <c r="P652" s="23"/>
      <c r="Q652" s="23"/>
      <c r="R652" s="23"/>
    </row>
    <row r="653" spans="10:18" x14ac:dyDescent="0.25">
      <c r="J653" s="35"/>
      <c r="P653" s="23"/>
      <c r="Q653" s="23"/>
      <c r="R653" s="23"/>
    </row>
    <row r="654" spans="10:18" x14ac:dyDescent="0.25">
      <c r="J654" s="35"/>
      <c r="P654" s="23"/>
      <c r="Q654" s="23"/>
      <c r="R654" s="23"/>
    </row>
    <row r="655" spans="10:18" x14ac:dyDescent="0.25">
      <c r="J655" s="35"/>
      <c r="P655" s="23"/>
      <c r="Q655" s="23"/>
      <c r="R655" s="23"/>
    </row>
    <row r="656" spans="10:18" x14ac:dyDescent="0.25">
      <c r="J656" s="35"/>
      <c r="P656" s="23"/>
      <c r="Q656" s="23"/>
      <c r="R656" s="23"/>
    </row>
    <row r="657" spans="10:18" x14ac:dyDescent="0.25">
      <c r="J657" s="35"/>
      <c r="P657" s="23"/>
      <c r="Q657" s="23"/>
      <c r="R657" s="23"/>
    </row>
    <row r="658" spans="10:18" x14ac:dyDescent="0.25">
      <c r="J658" s="35"/>
      <c r="P658" s="23"/>
      <c r="Q658" s="23"/>
      <c r="R658" s="23"/>
    </row>
    <row r="659" spans="10:18" x14ac:dyDescent="0.25">
      <c r="J659" s="35"/>
      <c r="P659" s="23"/>
      <c r="Q659" s="23"/>
      <c r="R659" s="23"/>
    </row>
    <row r="660" spans="10:18" x14ac:dyDescent="0.25">
      <c r="J660" s="35"/>
      <c r="P660" s="23"/>
      <c r="Q660" s="23"/>
      <c r="R660" s="23"/>
    </row>
    <row r="661" spans="10:18" x14ac:dyDescent="0.25">
      <c r="J661" s="35"/>
      <c r="P661" s="23"/>
      <c r="Q661" s="23"/>
      <c r="R661" s="23"/>
    </row>
    <row r="662" spans="10:18" x14ac:dyDescent="0.25">
      <c r="J662" s="35"/>
      <c r="P662" s="23"/>
      <c r="Q662" s="23"/>
      <c r="R662" s="23"/>
    </row>
    <row r="663" spans="10:18" x14ac:dyDescent="0.25">
      <c r="J663" s="35"/>
      <c r="P663" s="23"/>
      <c r="Q663" s="23"/>
      <c r="R663" s="23"/>
    </row>
    <row r="664" spans="10:18" x14ac:dyDescent="0.25">
      <c r="J664" s="35"/>
      <c r="P664" s="23"/>
      <c r="Q664" s="23"/>
      <c r="R664" s="23"/>
    </row>
    <row r="665" spans="10:18" x14ac:dyDescent="0.25">
      <c r="J665" s="35"/>
      <c r="P665" s="23"/>
      <c r="Q665" s="23"/>
      <c r="R665" s="23"/>
    </row>
    <row r="666" spans="10:18" x14ac:dyDescent="0.25">
      <c r="J666" s="35"/>
      <c r="P666" s="23"/>
      <c r="Q666" s="23"/>
      <c r="R666" s="23"/>
    </row>
    <row r="667" spans="10:18" x14ac:dyDescent="0.25">
      <c r="J667" s="35"/>
      <c r="P667" s="23"/>
      <c r="Q667" s="23"/>
      <c r="R667" s="23"/>
    </row>
    <row r="668" spans="10:18" x14ac:dyDescent="0.25">
      <c r="J668" s="35"/>
      <c r="P668" s="23"/>
      <c r="Q668" s="23"/>
      <c r="R668" s="23"/>
    </row>
    <row r="669" spans="10:18" x14ac:dyDescent="0.25">
      <c r="J669" s="35"/>
      <c r="P669" s="23"/>
      <c r="Q669" s="23"/>
      <c r="R669" s="23"/>
    </row>
    <row r="670" spans="10:18" x14ac:dyDescent="0.25">
      <c r="J670" s="35"/>
      <c r="P670" s="23"/>
      <c r="Q670" s="23"/>
      <c r="R670" s="23"/>
    </row>
    <row r="671" spans="10:18" x14ac:dyDescent="0.25">
      <c r="J671" s="35"/>
      <c r="P671" s="23"/>
      <c r="Q671" s="23"/>
      <c r="R671" s="23"/>
    </row>
    <row r="672" spans="10:18" x14ac:dyDescent="0.25">
      <c r="J672" s="35"/>
      <c r="P672" s="23"/>
      <c r="Q672" s="23"/>
      <c r="R672" s="23"/>
    </row>
    <row r="673" spans="10:18" x14ac:dyDescent="0.25">
      <c r="J673" s="35"/>
      <c r="P673" s="23"/>
      <c r="Q673" s="23"/>
      <c r="R673" s="23"/>
    </row>
    <row r="674" spans="10:18" x14ac:dyDescent="0.25">
      <c r="J674" s="35"/>
      <c r="P674" s="23"/>
      <c r="Q674" s="23"/>
      <c r="R674" s="23"/>
    </row>
    <row r="675" spans="10:18" x14ac:dyDescent="0.25">
      <c r="J675" s="35"/>
      <c r="P675" s="23"/>
      <c r="Q675" s="23"/>
      <c r="R675" s="23"/>
    </row>
    <row r="676" spans="10:18" x14ac:dyDescent="0.25">
      <c r="J676" s="35"/>
      <c r="P676" s="23"/>
      <c r="Q676" s="23"/>
      <c r="R676" s="23"/>
    </row>
    <row r="677" spans="10:18" x14ac:dyDescent="0.25">
      <c r="J677" s="35"/>
      <c r="P677" s="23"/>
      <c r="Q677" s="23"/>
      <c r="R677" s="23"/>
    </row>
    <row r="678" spans="10:18" x14ac:dyDescent="0.25">
      <c r="J678" s="35"/>
      <c r="P678" s="23"/>
      <c r="Q678" s="23"/>
      <c r="R678" s="23"/>
    </row>
    <row r="679" spans="10:18" x14ac:dyDescent="0.25">
      <c r="J679" s="35"/>
      <c r="P679" s="23"/>
      <c r="Q679" s="23"/>
      <c r="R679" s="23"/>
    </row>
    <row r="680" spans="10:18" x14ac:dyDescent="0.25">
      <c r="J680" s="35"/>
      <c r="P680" s="23"/>
      <c r="Q680" s="23"/>
      <c r="R680" s="23"/>
    </row>
    <row r="681" spans="10:18" x14ac:dyDescent="0.25">
      <c r="J681" s="35"/>
      <c r="P681" s="23"/>
      <c r="Q681" s="23"/>
      <c r="R681" s="23"/>
    </row>
    <row r="682" spans="10:18" x14ac:dyDescent="0.25">
      <c r="J682" s="35"/>
      <c r="P682" s="23"/>
      <c r="Q682" s="23"/>
      <c r="R682" s="23"/>
    </row>
    <row r="683" spans="10:18" x14ac:dyDescent="0.25">
      <c r="J683" s="35"/>
      <c r="P683" s="23"/>
      <c r="Q683" s="23"/>
      <c r="R683" s="23"/>
    </row>
    <row r="684" spans="10:18" x14ac:dyDescent="0.25">
      <c r="J684" s="35"/>
      <c r="P684" s="23"/>
      <c r="Q684" s="23"/>
      <c r="R684" s="23"/>
    </row>
    <row r="685" spans="10:18" x14ac:dyDescent="0.25">
      <c r="J685" s="35"/>
      <c r="P685" s="23"/>
      <c r="Q685" s="23"/>
      <c r="R685" s="23"/>
    </row>
    <row r="686" spans="10:18" x14ac:dyDescent="0.25">
      <c r="J686" s="35"/>
      <c r="P686" s="23"/>
      <c r="Q686" s="23"/>
      <c r="R686" s="23"/>
    </row>
    <row r="687" spans="10:18" x14ac:dyDescent="0.25">
      <c r="J687" s="35"/>
      <c r="P687" s="23"/>
      <c r="Q687" s="23"/>
      <c r="R687" s="23"/>
    </row>
    <row r="688" spans="10:18" x14ac:dyDescent="0.25">
      <c r="J688" s="35"/>
      <c r="P688" s="23"/>
      <c r="Q688" s="23"/>
      <c r="R688" s="23"/>
    </row>
    <row r="689" spans="10:18" x14ac:dyDescent="0.25">
      <c r="J689" s="35"/>
      <c r="P689" s="23"/>
      <c r="Q689" s="23"/>
      <c r="R689" s="23"/>
    </row>
    <row r="690" spans="10:18" x14ac:dyDescent="0.25">
      <c r="J690" s="35"/>
      <c r="P690" s="23"/>
      <c r="Q690" s="23"/>
      <c r="R690" s="23"/>
    </row>
    <row r="691" spans="10:18" x14ac:dyDescent="0.25">
      <c r="J691" s="35"/>
      <c r="P691" s="23"/>
      <c r="Q691" s="23"/>
      <c r="R691" s="23"/>
    </row>
    <row r="692" spans="10:18" x14ac:dyDescent="0.25">
      <c r="J692" s="35"/>
      <c r="P692" s="23"/>
      <c r="Q692" s="23"/>
      <c r="R692" s="23"/>
    </row>
    <row r="693" spans="10:18" x14ac:dyDescent="0.25">
      <c r="J693" s="35"/>
      <c r="P693" s="23"/>
      <c r="Q693" s="23"/>
      <c r="R693" s="23"/>
    </row>
    <row r="694" spans="10:18" x14ac:dyDescent="0.25">
      <c r="J694" s="35"/>
      <c r="P694" s="23"/>
      <c r="Q694" s="23"/>
      <c r="R694" s="23"/>
    </row>
    <row r="695" spans="10:18" x14ac:dyDescent="0.25">
      <c r="J695" s="35"/>
      <c r="P695" s="23"/>
      <c r="Q695" s="23"/>
      <c r="R695" s="23"/>
    </row>
    <row r="696" spans="10:18" x14ac:dyDescent="0.25">
      <c r="J696" s="35"/>
      <c r="P696" s="23"/>
      <c r="Q696" s="23"/>
      <c r="R696" s="23"/>
    </row>
    <row r="697" spans="10:18" x14ac:dyDescent="0.25">
      <c r="J697" s="35"/>
      <c r="P697" s="23"/>
      <c r="Q697" s="23"/>
      <c r="R697" s="23"/>
    </row>
    <row r="698" spans="10:18" x14ac:dyDescent="0.25">
      <c r="J698" s="35"/>
      <c r="P698" s="23"/>
      <c r="Q698" s="23"/>
      <c r="R698" s="23"/>
    </row>
    <row r="699" spans="10:18" x14ac:dyDescent="0.25">
      <c r="J699" s="35"/>
      <c r="P699" s="23"/>
      <c r="Q699" s="23"/>
      <c r="R699" s="23"/>
    </row>
    <row r="700" spans="10:18" x14ac:dyDescent="0.25">
      <c r="J700" s="35"/>
      <c r="P700" s="23"/>
      <c r="Q700" s="23"/>
      <c r="R700" s="23"/>
    </row>
    <row r="701" spans="10:18" x14ac:dyDescent="0.25">
      <c r="J701" s="35"/>
      <c r="P701" s="23"/>
      <c r="Q701" s="23"/>
      <c r="R701" s="23"/>
    </row>
    <row r="702" spans="10:18" x14ac:dyDescent="0.25">
      <c r="J702" s="35"/>
      <c r="P702" s="23"/>
      <c r="Q702" s="23"/>
      <c r="R702" s="23"/>
    </row>
    <row r="703" spans="10:18" x14ac:dyDescent="0.25">
      <c r="J703" s="35"/>
      <c r="P703" s="23"/>
      <c r="Q703" s="23"/>
      <c r="R703" s="23"/>
    </row>
    <row r="704" spans="10:18" x14ac:dyDescent="0.25">
      <c r="J704" s="35"/>
      <c r="P704" s="23"/>
      <c r="Q704" s="23"/>
      <c r="R704" s="23"/>
    </row>
    <row r="705" spans="10:18" x14ac:dyDescent="0.25">
      <c r="J705" s="35"/>
      <c r="P705" s="23"/>
      <c r="Q705" s="23"/>
      <c r="R705" s="23"/>
    </row>
    <row r="706" spans="10:18" x14ac:dyDescent="0.25">
      <c r="J706" s="35"/>
      <c r="P706" s="23"/>
      <c r="Q706" s="23"/>
      <c r="R706" s="23"/>
    </row>
    <row r="707" spans="10:18" x14ac:dyDescent="0.25">
      <c r="J707" s="35"/>
      <c r="P707" s="23"/>
      <c r="Q707" s="23"/>
      <c r="R707" s="23"/>
    </row>
    <row r="708" spans="10:18" x14ac:dyDescent="0.25">
      <c r="J708" s="35"/>
      <c r="P708" s="23"/>
      <c r="Q708" s="23"/>
      <c r="R708" s="23"/>
    </row>
    <row r="709" spans="10:18" x14ac:dyDescent="0.25">
      <c r="J709" s="35"/>
      <c r="P709" s="23"/>
      <c r="Q709" s="23"/>
      <c r="R709" s="23"/>
    </row>
    <row r="710" spans="10:18" x14ac:dyDescent="0.25">
      <c r="J710" s="35"/>
      <c r="P710" s="23"/>
      <c r="Q710" s="23"/>
      <c r="R710" s="23"/>
    </row>
    <row r="711" spans="10:18" x14ac:dyDescent="0.25">
      <c r="J711" s="35"/>
      <c r="P711" s="23"/>
      <c r="Q711" s="23"/>
      <c r="R711" s="23"/>
    </row>
    <row r="712" spans="10:18" x14ac:dyDescent="0.25">
      <c r="J712" s="35"/>
      <c r="P712" s="23"/>
      <c r="Q712" s="23"/>
      <c r="R712" s="23"/>
    </row>
    <row r="713" spans="10:18" x14ac:dyDescent="0.25">
      <c r="J713" s="35"/>
      <c r="P713" s="23"/>
      <c r="Q713" s="23"/>
      <c r="R713" s="23"/>
    </row>
    <row r="714" spans="10:18" x14ac:dyDescent="0.25">
      <c r="J714" s="35"/>
      <c r="P714" s="23"/>
      <c r="Q714" s="23"/>
      <c r="R714" s="23"/>
    </row>
    <row r="715" spans="10:18" x14ac:dyDescent="0.25">
      <c r="J715" s="35"/>
      <c r="P715" s="23"/>
      <c r="Q715" s="23"/>
      <c r="R715" s="23"/>
    </row>
    <row r="716" spans="10:18" x14ac:dyDescent="0.25">
      <c r="J716" s="35"/>
      <c r="P716" s="23"/>
      <c r="Q716" s="23"/>
      <c r="R716" s="23"/>
    </row>
    <row r="717" spans="10:18" x14ac:dyDescent="0.25">
      <c r="J717" s="35"/>
      <c r="P717" s="23"/>
      <c r="Q717" s="23"/>
      <c r="R717" s="23"/>
    </row>
    <row r="718" spans="10:18" x14ac:dyDescent="0.25">
      <c r="J718" s="35"/>
      <c r="P718" s="23"/>
      <c r="Q718" s="23"/>
      <c r="R718" s="23"/>
    </row>
    <row r="719" spans="10:18" x14ac:dyDescent="0.25">
      <c r="J719" s="35"/>
      <c r="P719" s="23"/>
      <c r="Q719" s="23"/>
      <c r="R719" s="23"/>
    </row>
    <row r="720" spans="10:18" x14ac:dyDescent="0.25">
      <c r="J720" s="35"/>
      <c r="P720" s="23"/>
      <c r="Q720" s="23"/>
      <c r="R720" s="23"/>
    </row>
    <row r="721" spans="10:18" x14ac:dyDescent="0.25">
      <c r="J721" s="35"/>
      <c r="P721" s="23"/>
      <c r="Q721" s="23"/>
      <c r="R721" s="23"/>
    </row>
    <row r="722" spans="10:18" x14ac:dyDescent="0.25">
      <c r="J722" s="35"/>
      <c r="P722" s="23"/>
      <c r="Q722" s="23"/>
      <c r="R722" s="23"/>
    </row>
    <row r="723" spans="10:18" x14ac:dyDescent="0.25">
      <c r="J723" s="35"/>
      <c r="P723" s="23"/>
      <c r="Q723" s="23"/>
      <c r="R723" s="23"/>
    </row>
    <row r="724" spans="10:18" x14ac:dyDescent="0.25">
      <c r="J724" s="35"/>
      <c r="P724" s="23"/>
      <c r="Q724" s="23"/>
      <c r="R724" s="23"/>
    </row>
    <row r="725" spans="10:18" x14ac:dyDescent="0.25">
      <c r="J725" s="35"/>
      <c r="P725" s="23"/>
      <c r="Q725" s="23"/>
      <c r="R725" s="23"/>
    </row>
    <row r="726" spans="10:18" x14ac:dyDescent="0.25">
      <c r="J726" s="35"/>
      <c r="P726" s="23"/>
      <c r="Q726" s="23"/>
      <c r="R726" s="23"/>
    </row>
    <row r="727" spans="10:18" x14ac:dyDescent="0.25">
      <c r="J727" s="35"/>
      <c r="P727" s="23"/>
      <c r="Q727" s="23"/>
      <c r="R727" s="23"/>
    </row>
    <row r="728" spans="10:18" x14ac:dyDescent="0.25">
      <c r="J728" s="35"/>
      <c r="P728" s="23"/>
      <c r="Q728" s="23"/>
      <c r="R728" s="23"/>
    </row>
    <row r="729" spans="10:18" x14ac:dyDescent="0.25">
      <c r="J729" s="35"/>
      <c r="P729" s="23"/>
      <c r="Q729" s="23"/>
      <c r="R729" s="23"/>
    </row>
    <row r="730" spans="10:18" x14ac:dyDescent="0.25">
      <c r="J730" s="35"/>
      <c r="P730" s="23"/>
      <c r="Q730" s="23"/>
      <c r="R730" s="23"/>
    </row>
    <row r="731" spans="10:18" x14ac:dyDescent="0.25">
      <c r="J731" s="35"/>
      <c r="P731" s="23"/>
      <c r="Q731" s="23"/>
      <c r="R731" s="23"/>
    </row>
    <row r="732" spans="10:18" x14ac:dyDescent="0.25">
      <c r="J732" s="35"/>
      <c r="P732" s="23"/>
      <c r="Q732" s="23"/>
      <c r="R732" s="23"/>
    </row>
    <row r="733" spans="10:18" x14ac:dyDescent="0.25">
      <c r="J733" s="35"/>
      <c r="P733" s="23"/>
      <c r="Q733" s="23"/>
      <c r="R733" s="23"/>
    </row>
    <row r="734" spans="10:18" x14ac:dyDescent="0.25">
      <c r="J734" s="35"/>
      <c r="P734" s="23"/>
      <c r="Q734" s="23"/>
      <c r="R734" s="23"/>
    </row>
    <row r="735" spans="10:18" x14ac:dyDescent="0.25">
      <c r="J735" s="35"/>
      <c r="P735" s="23"/>
      <c r="Q735" s="23"/>
      <c r="R735" s="23"/>
    </row>
    <row r="736" spans="10:18" x14ac:dyDescent="0.25">
      <c r="J736" s="35"/>
      <c r="P736" s="23"/>
      <c r="Q736" s="23"/>
      <c r="R736" s="23"/>
    </row>
    <row r="737" spans="10:18" x14ac:dyDescent="0.25">
      <c r="J737" s="35"/>
      <c r="P737" s="23"/>
      <c r="Q737" s="23"/>
      <c r="R737" s="23"/>
    </row>
    <row r="738" spans="10:18" x14ac:dyDescent="0.25">
      <c r="J738" s="35"/>
      <c r="P738" s="23"/>
      <c r="Q738" s="23"/>
      <c r="R738" s="23"/>
    </row>
    <row r="739" spans="10:18" x14ac:dyDescent="0.25">
      <c r="J739" s="35"/>
      <c r="P739" s="23"/>
      <c r="Q739" s="23"/>
      <c r="R739" s="23"/>
    </row>
    <row r="740" spans="10:18" x14ac:dyDescent="0.25">
      <c r="J740" s="35"/>
      <c r="P740" s="23"/>
      <c r="Q740" s="23"/>
      <c r="R740" s="23"/>
    </row>
    <row r="741" spans="10:18" x14ac:dyDescent="0.25">
      <c r="J741" s="35"/>
      <c r="P741" s="23"/>
      <c r="Q741" s="23"/>
      <c r="R741" s="23"/>
    </row>
    <row r="742" spans="10:18" x14ac:dyDescent="0.25">
      <c r="J742" s="35"/>
      <c r="P742" s="23"/>
      <c r="Q742" s="23"/>
      <c r="R742" s="23"/>
    </row>
    <row r="743" spans="10:18" x14ac:dyDescent="0.25">
      <c r="J743" s="35"/>
      <c r="P743" s="23"/>
      <c r="Q743" s="23"/>
      <c r="R743" s="23"/>
    </row>
    <row r="744" spans="10:18" x14ac:dyDescent="0.25">
      <c r="J744" s="35"/>
      <c r="P744" s="23"/>
      <c r="Q744" s="23"/>
      <c r="R744" s="23"/>
    </row>
    <row r="745" spans="10:18" x14ac:dyDescent="0.25">
      <c r="J745" s="35"/>
      <c r="P745" s="23"/>
      <c r="Q745" s="23"/>
      <c r="R745" s="23"/>
    </row>
    <row r="746" spans="10:18" x14ac:dyDescent="0.25">
      <c r="J746" s="35"/>
      <c r="P746" s="23"/>
      <c r="Q746" s="23"/>
      <c r="R746" s="23"/>
    </row>
    <row r="747" spans="10:18" x14ac:dyDescent="0.25">
      <c r="J747" s="35"/>
      <c r="P747" s="23"/>
      <c r="Q747" s="23"/>
      <c r="R747" s="23"/>
    </row>
    <row r="748" spans="10:18" x14ac:dyDescent="0.25">
      <c r="J748" s="35"/>
      <c r="P748" s="23"/>
      <c r="Q748" s="23"/>
      <c r="R748" s="23"/>
    </row>
    <row r="749" spans="10:18" x14ac:dyDescent="0.25">
      <c r="J749" s="35"/>
      <c r="P749" s="23"/>
      <c r="Q749" s="23"/>
      <c r="R749" s="23"/>
    </row>
    <row r="750" spans="10:18" x14ac:dyDescent="0.25">
      <c r="J750" s="35"/>
      <c r="P750" s="23"/>
      <c r="Q750" s="23"/>
      <c r="R750" s="23"/>
    </row>
    <row r="751" spans="10:18" x14ac:dyDescent="0.25">
      <c r="J751" s="35"/>
      <c r="P751" s="23"/>
      <c r="Q751" s="23"/>
      <c r="R751" s="23"/>
    </row>
    <row r="752" spans="10:18" x14ac:dyDescent="0.25">
      <c r="J752" s="35"/>
      <c r="P752" s="23"/>
      <c r="Q752" s="23"/>
      <c r="R752" s="23"/>
    </row>
    <row r="753" spans="10:18" x14ac:dyDescent="0.25">
      <c r="J753" s="35"/>
      <c r="P753" s="23"/>
      <c r="Q753" s="23"/>
      <c r="R753" s="23"/>
    </row>
    <row r="754" spans="10:18" x14ac:dyDescent="0.25">
      <c r="J754" s="35"/>
      <c r="P754" s="23"/>
      <c r="Q754" s="23"/>
      <c r="R754" s="23"/>
    </row>
    <row r="755" spans="10:18" x14ac:dyDescent="0.25">
      <c r="J755" s="35"/>
      <c r="P755" s="23"/>
      <c r="Q755" s="23"/>
      <c r="R755" s="23"/>
    </row>
    <row r="756" spans="10:18" x14ac:dyDescent="0.25">
      <c r="J756" s="35"/>
      <c r="P756" s="23"/>
      <c r="Q756" s="23"/>
      <c r="R756" s="23"/>
    </row>
    <row r="757" spans="10:18" x14ac:dyDescent="0.25">
      <c r="J757" s="35"/>
      <c r="P757" s="23"/>
      <c r="Q757" s="23"/>
      <c r="R757" s="23"/>
    </row>
    <row r="758" spans="10:18" x14ac:dyDescent="0.25">
      <c r="J758" s="35"/>
      <c r="P758" s="23"/>
      <c r="Q758" s="23"/>
      <c r="R758" s="23"/>
    </row>
    <row r="759" spans="10:18" x14ac:dyDescent="0.25">
      <c r="J759" s="35"/>
      <c r="P759" s="23"/>
      <c r="Q759" s="23"/>
      <c r="R759" s="23"/>
    </row>
    <row r="760" spans="10:18" x14ac:dyDescent="0.25">
      <c r="J760" s="35"/>
      <c r="P760" s="23"/>
      <c r="Q760" s="23"/>
      <c r="R760" s="23"/>
    </row>
    <row r="761" spans="10:18" x14ac:dyDescent="0.25">
      <c r="J761" s="35"/>
      <c r="P761" s="23"/>
      <c r="Q761" s="23"/>
      <c r="R761" s="23"/>
    </row>
    <row r="762" spans="10:18" x14ac:dyDescent="0.25">
      <c r="J762" s="35"/>
      <c r="P762" s="23"/>
      <c r="Q762" s="23"/>
      <c r="R762" s="23"/>
    </row>
    <row r="763" spans="10:18" x14ac:dyDescent="0.25">
      <c r="J763" s="35"/>
      <c r="P763" s="23"/>
      <c r="Q763" s="23"/>
      <c r="R763" s="23"/>
    </row>
    <row r="764" spans="10:18" x14ac:dyDescent="0.25">
      <c r="J764" s="35"/>
      <c r="P764" s="23"/>
      <c r="Q764" s="23"/>
      <c r="R764" s="23"/>
    </row>
    <row r="765" spans="10:18" x14ac:dyDescent="0.25">
      <c r="J765" s="35"/>
      <c r="P765" s="23"/>
      <c r="Q765" s="23"/>
      <c r="R765" s="23"/>
    </row>
    <row r="766" spans="10:18" x14ac:dyDescent="0.25">
      <c r="J766" s="35"/>
      <c r="P766" s="23"/>
      <c r="Q766" s="23"/>
      <c r="R766" s="23"/>
    </row>
    <row r="767" spans="10:18" x14ac:dyDescent="0.25">
      <c r="J767" s="35"/>
      <c r="P767" s="23"/>
      <c r="Q767" s="23"/>
      <c r="R767" s="23"/>
    </row>
    <row r="768" spans="10:18" x14ac:dyDescent="0.25">
      <c r="J768" s="35"/>
      <c r="P768" s="23"/>
      <c r="Q768" s="23"/>
      <c r="R768" s="23"/>
    </row>
    <row r="769" spans="10:18" x14ac:dyDescent="0.25">
      <c r="J769" s="35"/>
      <c r="P769" s="23"/>
      <c r="Q769" s="23"/>
      <c r="R769" s="23"/>
    </row>
    <row r="770" spans="10:18" x14ac:dyDescent="0.25">
      <c r="J770" s="35"/>
      <c r="P770" s="23"/>
      <c r="Q770" s="23"/>
      <c r="R770" s="23"/>
    </row>
    <row r="771" spans="10:18" x14ac:dyDescent="0.25">
      <c r="J771" s="35"/>
      <c r="P771" s="23"/>
      <c r="Q771" s="23"/>
      <c r="R771" s="23"/>
    </row>
    <row r="772" spans="10:18" x14ac:dyDescent="0.25">
      <c r="J772" s="35"/>
      <c r="P772" s="23"/>
      <c r="Q772" s="23"/>
      <c r="R772" s="23"/>
    </row>
    <row r="773" spans="10:18" x14ac:dyDescent="0.25">
      <c r="J773" s="35"/>
      <c r="P773" s="23"/>
      <c r="Q773" s="23"/>
      <c r="R773" s="23"/>
    </row>
    <row r="774" spans="10:18" x14ac:dyDescent="0.25">
      <c r="J774" s="35"/>
      <c r="P774" s="23"/>
      <c r="Q774" s="23"/>
      <c r="R774" s="23"/>
    </row>
    <row r="775" spans="10:18" x14ac:dyDescent="0.25">
      <c r="J775" s="35"/>
      <c r="P775" s="23"/>
      <c r="Q775" s="23"/>
      <c r="R775" s="23"/>
    </row>
    <row r="776" spans="10:18" x14ac:dyDescent="0.25">
      <c r="J776" s="35"/>
      <c r="P776" s="23"/>
      <c r="Q776" s="23"/>
      <c r="R776" s="23"/>
    </row>
    <row r="777" spans="10:18" x14ac:dyDescent="0.25">
      <c r="J777" s="35"/>
      <c r="P777" s="23"/>
      <c r="Q777" s="23"/>
      <c r="R777" s="23"/>
    </row>
    <row r="778" spans="10:18" x14ac:dyDescent="0.25">
      <c r="J778" s="35"/>
      <c r="P778" s="23"/>
      <c r="Q778" s="23"/>
      <c r="R778" s="23"/>
    </row>
    <row r="779" spans="10:18" x14ac:dyDescent="0.25">
      <c r="J779" s="35"/>
      <c r="P779" s="23"/>
      <c r="Q779" s="23"/>
      <c r="R779" s="23"/>
    </row>
    <row r="780" spans="10:18" x14ac:dyDescent="0.25">
      <c r="J780" s="35"/>
      <c r="P780" s="23"/>
      <c r="Q780" s="23"/>
      <c r="R780" s="23"/>
    </row>
    <row r="781" spans="10:18" x14ac:dyDescent="0.25">
      <c r="J781" s="35"/>
      <c r="P781" s="23"/>
      <c r="Q781" s="23"/>
      <c r="R781" s="23"/>
    </row>
    <row r="782" spans="10:18" x14ac:dyDescent="0.25">
      <c r="J782" s="35"/>
      <c r="P782" s="23"/>
      <c r="Q782" s="23"/>
      <c r="R782" s="23"/>
    </row>
    <row r="783" spans="10:18" x14ac:dyDescent="0.25">
      <c r="J783" s="35"/>
      <c r="P783" s="23"/>
      <c r="Q783" s="23"/>
      <c r="R783" s="23"/>
    </row>
    <row r="784" spans="10:18" x14ac:dyDescent="0.25">
      <c r="J784" s="35"/>
      <c r="P784" s="23"/>
      <c r="Q784" s="23"/>
      <c r="R784" s="23"/>
    </row>
    <row r="785" spans="10:18" x14ac:dyDescent="0.25">
      <c r="J785" s="35"/>
      <c r="P785" s="23"/>
      <c r="Q785" s="23"/>
      <c r="R785" s="23"/>
    </row>
    <row r="786" spans="10:18" x14ac:dyDescent="0.25">
      <c r="J786" s="35"/>
      <c r="P786" s="23"/>
      <c r="Q786" s="23"/>
      <c r="R786" s="23"/>
    </row>
    <row r="787" spans="10:18" x14ac:dyDescent="0.25">
      <c r="J787" s="35"/>
      <c r="P787" s="23"/>
      <c r="Q787" s="23"/>
      <c r="R787" s="23"/>
    </row>
    <row r="788" spans="10:18" x14ac:dyDescent="0.25">
      <c r="J788" s="35"/>
      <c r="P788" s="23"/>
      <c r="Q788" s="23"/>
      <c r="R788" s="23"/>
    </row>
    <row r="789" spans="10:18" x14ac:dyDescent="0.25">
      <c r="J789" s="35"/>
      <c r="P789" s="23"/>
      <c r="Q789" s="23"/>
      <c r="R789" s="23"/>
    </row>
    <row r="790" spans="10:18" x14ac:dyDescent="0.25">
      <c r="J790" s="35"/>
      <c r="P790" s="23"/>
      <c r="Q790" s="23"/>
      <c r="R790" s="23"/>
    </row>
    <row r="791" spans="10:18" x14ac:dyDescent="0.25">
      <c r="J791" s="35"/>
      <c r="P791" s="23"/>
      <c r="Q791" s="23"/>
      <c r="R791" s="23"/>
    </row>
    <row r="792" spans="10:18" x14ac:dyDescent="0.25">
      <c r="J792" s="35"/>
      <c r="P792" s="23"/>
      <c r="Q792" s="23"/>
      <c r="R792" s="23"/>
    </row>
    <row r="793" spans="10:18" x14ac:dyDescent="0.25">
      <c r="J793" s="35"/>
      <c r="P793" s="23"/>
      <c r="Q793" s="23"/>
      <c r="R793" s="23"/>
    </row>
    <row r="794" spans="10:18" x14ac:dyDescent="0.25">
      <c r="J794" s="35"/>
      <c r="P794" s="23"/>
      <c r="Q794" s="23"/>
      <c r="R794" s="23"/>
    </row>
    <row r="795" spans="10:18" x14ac:dyDescent="0.25">
      <c r="J795" s="35"/>
      <c r="P795" s="23"/>
      <c r="Q795" s="23"/>
      <c r="R795" s="23"/>
    </row>
    <row r="796" spans="10:18" x14ac:dyDescent="0.25">
      <c r="J796" s="35"/>
      <c r="P796" s="23"/>
      <c r="Q796" s="23"/>
      <c r="R796" s="23"/>
    </row>
    <row r="797" spans="10:18" x14ac:dyDescent="0.25">
      <c r="J797" s="35"/>
      <c r="P797" s="23"/>
      <c r="Q797" s="23"/>
      <c r="R797" s="23"/>
    </row>
    <row r="798" spans="10:18" x14ac:dyDescent="0.25">
      <c r="J798" s="35"/>
      <c r="P798" s="23"/>
      <c r="Q798" s="23"/>
      <c r="R798" s="23"/>
    </row>
    <row r="799" spans="10:18" x14ac:dyDescent="0.25">
      <c r="J799" s="35"/>
      <c r="P799" s="23"/>
      <c r="Q799" s="23"/>
      <c r="R799" s="23"/>
    </row>
    <row r="800" spans="10:18" x14ac:dyDescent="0.25">
      <c r="J800" s="35"/>
      <c r="P800" s="23"/>
      <c r="Q800" s="23"/>
      <c r="R800" s="23"/>
    </row>
    <row r="801" spans="10:18" x14ac:dyDescent="0.25">
      <c r="J801" s="35"/>
      <c r="P801" s="23"/>
      <c r="Q801" s="23"/>
      <c r="R801" s="23"/>
    </row>
    <row r="802" spans="10:18" x14ac:dyDescent="0.25">
      <c r="J802" s="35"/>
      <c r="P802" s="23"/>
      <c r="Q802" s="23"/>
      <c r="R802" s="23"/>
    </row>
    <row r="803" spans="10:18" x14ac:dyDescent="0.25">
      <c r="J803" s="35"/>
      <c r="P803" s="23"/>
      <c r="Q803" s="23"/>
      <c r="R803" s="23"/>
    </row>
    <row r="804" spans="10:18" x14ac:dyDescent="0.25">
      <c r="J804" s="35"/>
      <c r="P804" s="23"/>
      <c r="Q804" s="23"/>
      <c r="R804" s="23"/>
    </row>
    <row r="805" spans="10:18" x14ac:dyDescent="0.25">
      <c r="J805" s="35"/>
      <c r="P805" s="23"/>
      <c r="Q805" s="23"/>
      <c r="R805" s="23"/>
    </row>
    <row r="806" spans="10:18" x14ac:dyDescent="0.25">
      <c r="J806" s="35"/>
      <c r="P806" s="23"/>
      <c r="Q806" s="23"/>
      <c r="R806" s="23"/>
    </row>
    <row r="807" spans="10:18" x14ac:dyDescent="0.25">
      <c r="J807" s="35"/>
      <c r="P807" s="23"/>
      <c r="Q807" s="23"/>
      <c r="R807" s="23"/>
    </row>
    <row r="808" spans="10:18" x14ac:dyDescent="0.25">
      <c r="J808" s="35"/>
      <c r="P808" s="23"/>
      <c r="Q808" s="23"/>
      <c r="R808" s="23"/>
    </row>
    <row r="809" spans="10:18" x14ac:dyDescent="0.25">
      <c r="J809" s="35"/>
      <c r="P809" s="23"/>
      <c r="Q809" s="23"/>
      <c r="R809" s="23"/>
    </row>
    <row r="810" spans="10:18" x14ac:dyDescent="0.25">
      <c r="J810" s="35"/>
      <c r="P810" s="23"/>
      <c r="Q810" s="23"/>
      <c r="R810" s="23"/>
    </row>
    <row r="811" spans="10:18" x14ac:dyDescent="0.25">
      <c r="J811" s="35"/>
      <c r="P811" s="23"/>
      <c r="Q811" s="23"/>
      <c r="R811" s="23"/>
    </row>
    <row r="812" spans="10:18" x14ac:dyDescent="0.25">
      <c r="J812" s="35"/>
      <c r="P812" s="23"/>
      <c r="Q812" s="23"/>
      <c r="R812" s="23"/>
    </row>
    <row r="813" spans="10:18" x14ac:dyDescent="0.25">
      <c r="J813" s="35"/>
      <c r="P813" s="23"/>
      <c r="Q813" s="23"/>
      <c r="R813" s="23"/>
    </row>
    <row r="814" spans="10:18" x14ac:dyDescent="0.25">
      <c r="J814" s="35"/>
      <c r="P814" s="23"/>
      <c r="Q814" s="23"/>
      <c r="R814" s="23"/>
    </row>
    <row r="815" spans="10:18" x14ac:dyDescent="0.25">
      <c r="J815" s="35"/>
      <c r="P815" s="23"/>
      <c r="Q815" s="23"/>
      <c r="R815" s="23"/>
    </row>
    <row r="816" spans="10:18" x14ac:dyDescent="0.25">
      <c r="J816" s="35"/>
      <c r="P816" s="23"/>
      <c r="Q816" s="23"/>
      <c r="R816" s="23"/>
    </row>
    <row r="817" spans="10:18" x14ac:dyDescent="0.25">
      <c r="J817" s="35"/>
      <c r="P817" s="23"/>
      <c r="Q817" s="23"/>
      <c r="R817" s="23"/>
    </row>
    <row r="818" spans="10:18" x14ac:dyDescent="0.25">
      <c r="J818" s="35"/>
      <c r="P818" s="23"/>
      <c r="Q818" s="23"/>
      <c r="R818" s="23"/>
    </row>
    <row r="819" spans="10:18" x14ac:dyDescent="0.25">
      <c r="J819" s="35"/>
      <c r="P819" s="23"/>
      <c r="Q819" s="23"/>
      <c r="R819" s="23"/>
    </row>
    <row r="820" spans="10:18" x14ac:dyDescent="0.25">
      <c r="J820" s="35"/>
      <c r="P820" s="23"/>
      <c r="Q820" s="23"/>
      <c r="R820" s="23"/>
    </row>
    <row r="821" spans="10:18" x14ac:dyDescent="0.25">
      <c r="J821" s="35"/>
      <c r="P821" s="23"/>
      <c r="Q821" s="23"/>
      <c r="R821" s="23"/>
    </row>
    <row r="822" spans="10:18" x14ac:dyDescent="0.25">
      <c r="J822" s="35"/>
      <c r="P822" s="23"/>
      <c r="Q822" s="23"/>
      <c r="R822" s="23"/>
    </row>
    <row r="823" spans="10:18" x14ac:dyDescent="0.25">
      <c r="J823" s="35"/>
      <c r="P823" s="23"/>
      <c r="Q823" s="23"/>
      <c r="R823" s="23"/>
    </row>
    <row r="824" spans="10:18" x14ac:dyDescent="0.25">
      <c r="J824" s="35"/>
      <c r="P824" s="23"/>
      <c r="Q824" s="23"/>
      <c r="R824" s="23"/>
    </row>
    <row r="825" spans="10:18" x14ac:dyDescent="0.25">
      <c r="J825" s="35"/>
      <c r="P825" s="23"/>
      <c r="Q825" s="23"/>
      <c r="R825" s="23"/>
    </row>
    <row r="826" spans="10:18" x14ac:dyDescent="0.25">
      <c r="J826" s="35"/>
      <c r="P826" s="23"/>
      <c r="Q826" s="23"/>
      <c r="R826" s="23"/>
    </row>
    <row r="827" spans="10:18" x14ac:dyDescent="0.25">
      <c r="J827" s="35"/>
      <c r="P827" s="23"/>
      <c r="Q827" s="23"/>
      <c r="R827" s="23"/>
    </row>
    <row r="828" spans="10:18" x14ac:dyDescent="0.25">
      <c r="J828" s="35"/>
      <c r="P828" s="23"/>
      <c r="Q828" s="23"/>
      <c r="R828" s="23"/>
    </row>
    <row r="829" spans="10:18" x14ac:dyDescent="0.25">
      <c r="J829" s="35"/>
      <c r="P829" s="23"/>
      <c r="Q829" s="23"/>
      <c r="R829" s="23"/>
    </row>
    <row r="830" spans="10:18" x14ac:dyDescent="0.25">
      <c r="J830" s="35"/>
      <c r="P830" s="23"/>
      <c r="Q830" s="23"/>
      <c r="R830" s="23"/>
    </row>
    <row r="831" spans="10:18" x14ac:dyDescent="0.25">
      <c r="J831" s="35"/>
      <c r="P831" s="23"/>
      <c r="Q831" s="23"/>
      <c r="R831" s="23"/>
    </row>
    <row r="832" spans="10:18" x14ac:dyDescent="0.25">
      <c r="J832" s="35"/>
      <c r="P832" s="23"/>
      <c r="Q832" s="23"/>
      <c r="R832" s="23"/>
    </row>
    <row r="833" spans="10:18" x14ac:dyDescent="0.25">
      <c r="J833" s="35"/>
      <c r="P833" s="23"/>
      <c r="Q833" s="23"/>
      <c r="R833" s="23"/>
    </row>
    <row r="834" spans="10:18" x14ac:dyDescent="0.25">
      <c r="J834" s="35"/>
      <c r="P834" s="23"/>
      <c r="Q834" s="23"/>
      <c r="R834" s="23"/>
    </row>
    <row r="835" spans="10:18" x14ac:dyDescent="0.25">
      <c r="J835" s="35"/>
      <c r="P835" s="23"/>
      <c r="Q835" s="23"/>
      <c r="R835" s="23"/>
    </row>
    <row r="836" spans="10:18" x14ac:dyDescent="0.25">
      <c r="J836" s="35"/>
      <c r="P836" s="23"/>
      <c r="Q836" s="23"/>
      <c r="R836" s="23"/>
    </row>
    <row r="837" spans="10:18" x14ac:dyDescent="0.25">
      <c r="J837" s="35"/>
      <c r="P837" s="23"/>
      <c r="Q837" s="23"/>
      <c r="R837" s="23"/>
    </row>
    <row r="838" spans="10:18" x14ac:dyDescent="0.25">
      <c r="J838" s="35"/>
      <c r="P838" s="23"/>
      <c r="Q838" s="23"/>
      <c r="R838" s="23"/>
    </row>
    <row r="839" spans="10:18" x14ac:dyDescent="0.25">
      <c r="J839" s="35"/>
      <c r="P839" s="23"/>
      <c r="Q839" s="23"/>
      <c r="R839" s="23"/>
    </row>
    <row r="840" spans="10:18" x14ac:dyDescent="0.25">
      <c r="J840" s="35"/>
      <c r="P840" s="23"/>
      <c r="Q840" s="23"/>
      <c r="R840" s="23"/>
    </row>
    <row r="841" spans="10:18" x14ac:dyDescent="0.25">
      <c r="J841" s="35"/>
      <c r="P841" s="23"/>
      <c r="Q841" s="23"/>
      <c r="R841" s="23"/>
    </row>
    <row r="842" spans="10:18" x14ac:dyDescent="0.25">
      <c r="J842" s="35"/>
      <c r="P842" s="23"/>
      <c r="Q842" s="23"/>
      <c r="R842" s="23"/>
    </row>
    <row r="843" spans="10:18" x14ac:dyDescent="0.25">
      <c r="J843" s="35"/>
      <c r="P843" s="23"/>
      <c r="Q843" s="23"/>
      <c r="R843" s="23"/>
    </row>
    <row r="844" spans="10:18" x14ac:dyDescent="0.25">
      <c r="J844" s="35"/>
      <c r="P844" s="23"/>
      <c r="Q844" s="23"/>
      <c r="R844" s="23"/>
    </row>
    <row r="845" spans="10:18" x14ac:dyDescent="0.25">
      <c r="J845" s="35"/>
      <c r="P845" s="23"/>
      <c r="Q845" s="23"/>
      <c r="R845" s="23"/>
    </row>
    <row r="846" spans="10:18" x14ac:dyDescent="0.25">
      <c r="J846" s="35"/>
      <c r="P846" s="23"/>
      <c r="Q846" s="23"/>
      <c r="R846" s="23"/>
    </row>
    <row r="847" spans="10:18" x14ac:dyDescent="0.25">
      <c r="J847" s="35"/>
      <c r="P847" s="23"/>
      <c r="Q847" s="23"/>
      <c r="R847" s="23"/>
    </row>
    <row r="848" spans="10:18" x14ac:dyDescent="0.25">
      <c r="J848" s="35"/>
      <c r="P848" s="23"/>
      <c r="Q848" s="23"/>
      <c r="R848" s="23"/>
    </row>
    <row r="849" spans="10:18" x14ac:dyDescent="0.25">
      <c r="J849" s="35"/>
      <c r="P849" s="23"/>
      <c r="Q849" s="23"/>
      <c r="R849" s="23"/>
    </row>
    <row r="850" spans="10:18" x14ac:dyDescent="0.25">
      <c r="J850" s="35"/>
      <c r="P850" s="23"/>
      <c r="Q850" s="23"/>
      <c r="R850" s="23"/>
    </row>
    <row r="851" spans="10:18" x14ac:dyDescent="0.25">
      <c r="J851" s="35"/>
      <c r="P851" s="23"/>
      <c r="Q851" s="23"/>
      <c r="R851" s="23"/>
    </row>
    <row r="852" spans="10:18" x14ac:dyDescent="0.25">
      <c r="J852" s="35"/>
      <c r="P852" s="23"/>
      <c r="Q852" s="23"/>
      <c r="R852" s="23"/>
    </row>
    <row r="853" spans="10:18" x14ac:dyDescent="0.25">
      <c r="J853" s="35"/>
      <c r="P853" s="23"/>
      <c r="Q853" s="23"/>
      <c r="R853" s="23"/>
    </row>
    <row r="854" spans="10:18" x14ac:dyDescent="0.25">
      <c r="J854" s="35"/>
      <c r="P854" s="23"/>
      <c r="Q854" s="23"/>
      <c r="R854" s="23"/>
    </row>
    <row r="855" spans="10:18" x14ac:dyDescent="0.25">
      <c r="J855" s="35"/>
      <c r="P855" s="23"/>
      <c r="Q855" s="23"/>
      <c r="R855" s="23"/>
    </row>
    <row r="856" spans="10:18" x14ac:dyDescent="0.25">
      <c r="J856" s="35"/>
      <c r="P856" s="23"/>
      <c r="Q856" s="23"/>
      <c r="R856" s="23"/>
    </row>
    <row r="857" spans="10:18" x14ac:dyDescent="0.25">
      <c r="J857" s="35"/>
      <c r="P857" s="23"/>
      <c r="Q857" s="23"/>
      <c r="R857" s="23"/>
    </row>
    <row r="858" spans="10:18" x14ac:dyDescent="0.25">
      <c r="J858" s="35"/>
      <c r="P858" s="23"/>
      <c r="Q858" s="23"/>
      <c r="R858" s="23"/>
    </row>
    <row r="859" spans="10:18" x14ac:dyDescent="0.25">
      <c r="J859" s="35"/>
      <c r="P859" s="23"/>
      <c r="Q859" s="23"/>
      <c r="R859" s="23"/>
    </row>
    <row r="860" spans="10:18" x14ac:dyDescent="0.25">
      <c r="J860" s="35"/>
      <c r="P860" s="23"/>
      <c r="Q860" s="23"/>
      <c r="R860" s="23"/>
    </row>
    <row r="861" spans="10:18" x14ac:dyDescent="0.25">
      <c r="J861" s="35"/>
      <c r="P861" s="23"/>
      <c r="Q861" s="23"/>
      <c r="R861" s="23"/>
    </row>
    <row r="862" spans="10:18" x14ac:dyDescent="0.25">
      <c r="J862" s="35"/>
      <c r="P862" s="23"/>
      <c r="Q862" s="23"/>
      <c r="R862" s="23"/>
    </row>
    <row r="863" spans="10:18" x14ac:dyDescent="0.25">
      <c r="J863" s="35"/>
      <c r="P863" s="23"/>
      <c r="Q863" s="23"/>
      <c r="R863" s="23"/>
    </row>
    <row r="864" spans="10:18" x14ac:dyDescent="0.25">
      <c r="J864" s="35"/>
      <c r="P864" s="23"/>
      <c r="Q864" s="23"/>
      <c r="R864" s="23"/>
    </row>
    <row r="865" spans="10:18" x14ac:dyDescent="0.25">
      <c r="J865" s="35"/>
      <c r="P865" s="23"/>
      <c r="Q865" s="23"/>
      <c r="R865" s="23"/>
    </row>
    <row r="866" spans="10:18" x14ac:dyDescent="0.25">
      <c r="J866" s="35"/>
      <c r="P866" s="23"/>
      <c r="Q866" s="23"/>
      <c r="R866" s="23"/>
    </row>
    <row r="867" spans="10:18" x14ac:dyDescent="0.25">
      <c r="J867" s="35"/>
      <c r="P867" s="23"/>
      <c r="Q867" s="23"/>
      <c r="R867" s="23"/>
    </row>
    <row r="868" spans="10:18" x14ac:dyDescent="0.25">
      <c r="J868" s="35"/>
      <c r="P868" s="23"/>
      <c r="Q868" s="23"/>
      <c r="R868" s="23"/>
    </row>
    <row r="869" spans="10:18" x14ac:dyDescent="0.25">
      <c r="J869" s="35"/>
      <c r="P869" s="23"/>
      <c r="Q869" s="23"/>
      <c r="R869" s="23"/>
    </row>
    <row r="870" spans="10:18" x14ac:dyDescent="0.25">
      <c r="J870" s="35"/>
      <c r="P870" s="23"/>
      <c r="Q870" s="23"/>
      <c r="R870" s="23"/>
    </row>
    <row r="871" spans="10:18" x14ac:dyDescent="0.25">
      <c r="J871" s="35"/>
      <c r="P871" s="23"/>
      <c r="Q871" s="23"/>
      <c r="R871" s="23"/>
    </row>
    <row r="872" spans="10:18" x14ac:dyDescent="0.25">
      <c r="J872" s="35"/>
      <c r="P872" s="23"/>
      <c r="Q872" s="23"/>
      <c r="R872" s="23"/>
    </row>
    <row r="873" spans="10:18" x14ac:dyDescent="0.25">
      <c r="J873" s="35"/>
      <c r="P873" s="23"/>
      <c r="Q873" s="23"/>
      <c r="R873" s="23"/>
    </row>
    <row r="874" spans="10:18" x14ac:dyDescent="0.25">
      <c r="J874" s="35"/>
      <c r="P874" s="23"/>
      <c r="Q874" s="23"/>
      <c r="R874" s="23"/>
    </row>
    <row r="875" spans="10:18" x14ac:dyDescent="0.25">
      <c r="J875" s="35"/>
      <c r="P875" s="23"/>
      <c r="Q875" s="23"/>
      <c r="R875" s="23"/>
    </row>
    <row r="876" spans="10:18" x14ac:dyDescent="0.25">
      <c r="J876" s="35"/>
      <c r="P876" s="23"/>
      <c r="Q876" s="23"/>
      <c r="R876" s="23"/>
    </row>
    <row r="877" spans="10:18" x14ac:dyDescent="0.25">
      <c r="J877" s="35"/>
      <c r="P877" s="23"/>
      <c r="Q877" s="23"/>
      <c r="R877" s="23"/>
    </row>
    <row r="878" spans="10:18" x14ac:dyDescent="0.25">
      <c r="J878" s="35"/>
      <c r="P878" s="23"/>
      <c r="Q878" s="23"/>
      <c r="R878" s="23"/>
    </row>
    <row r="879" spans="10:18" x14ac:dyDescent="0.25">
      <c r="J879" s="35"/>
      <c r="P879" s="23"/>
      <c r="Q879" s="23"/>
      <c r="R879" s="23"/>
    </row>
    <row r="880" spans="10:18" x14ac:dyDescent="0.25">
      <c r="J880" s="35"/>
      <c r="P880" s="23"/>
      <c r="Q880" s="23"/>
      <c r="R880" s="23"/>
    </row>
    <row r="881" spans="10:18" x14ac:dyDescent="0.25">
      <c r="J881" s="35"/>
      <c r="P881" s="23"/>
      <c r="Q881" s="23"/>
      <c r="R881" s="23"/>
    </row>
    <row r="882" spans="10:18" x14ac:dyDescent="0.25">
      <c r="J882" s="35"/>
      <c r="P882" s="23"/>
      <c r="Q882" s="23"/>
      <c r="R882" s="23"/>
    </row>
    <row r="883" spans="10:18" x14ac:dyDescent="0.25">
      <c r="J883" s="35"/>
      <c r="P883" s="23"/>
      <c r="Q883" s="23"/>
      <c r="R883" s="23"/>
    </row>
    <row r="884" spans="10:18" x14ac:dyDescent="0.25">
      <c r="J884" s="35"/>
      <c r="P884" s="23"/>
      <c r="Q884" s="23"/>
      <c r="R884" s="23"/>
    </row>
    <row r="885" spans="10:18" x14ac:dyDescent="0.25">
      <c r="J885" s="35"/>
      <c r="P885" s="23"/>
      <c r="Q885" s="23"/>
      <c r="R885" s="23"/>
    </row>
    <row r="886" spans="10:18" x14ac:dyDescent="0.25">
      <c r="J886" s="35"/>
      <c r="P886" s="23"/>
      <c r="Q886" s="23"/>
      <c r="R886" s="23"/>
    </row>
    <row r="887" spans="10:18" x14ac:dyDescent="0.25">
      <c r="J887" s="35"/>
      <c r="P887" s="23"/>
      <c r="Q887" s="23"/>
      <c r="R887" s="23"/>
    </row>
    <row r="888" spans="10:18" x14ac:dyDescent="0.25">
      <c r="J888" s="35"/>
      <c r="P888" s="23"/>
      <c r="Q888" s="23"/>
      <c r="R888" s="23"/>
    </row>
    <row r="889" spans="10:18" x14ac:dyDescent="0.25">
      <c r="J889" s="35"/>
      <c r="P889" s="23"/>
      <c r="Q889" s="23"/>
      <c r="R889" s="23"/>
    </row>
    <row r="890" spans="10:18" x14ac:dyDescent="0.25">
      <c r="J890" s="35"/>
      <c r="P890" s="23"/>
      <c r="Q890" s="23"/>
      <c r="R890" s="23"/>
    </row>
    <row r="891" spans="10:18" x14ac:dyDescent="0.25">
      <c r="J891" s="35"/>
      <c r="P891" s="23"/>
      <c r="Q891" s="23"/>
      <c r="R891" s="23"/>
    </row>
    <row r="892" spans="10:18" x14ac:dyDescent="0.25">
      <c r="J892" s="35"/>
      <c r="P892" s="23"/>
      <c r="Q892" s="23"/>
      <c r="R892" s="23"/>
    </row>
    <row r="893" spans="10:18" x14ac:dyDescent="0.25">
      <c r="J893" s="35"/>
      <c r="P893" s="23"/>
      <c r="Q893" s="23"/>
      <c r="R893" s="23"/>
    </row>
    <row r="894" spans="10:18" x14ac:dyDescent="0.25">
      <c r="J894" s="35"/>
      <c r="P894" s="23"/>
      <c r="Q894" s="23"/>
      <c r="R894" s="23"/>
    </row>
    <row r="895" spans="10:18" x14ac:dyDescent="0.25">
      <c r="J895" s="35"/>
      <c r="P895" s="23"/>
      <c r="Q895" s="23"/>
      <c r="R895" s="23"/>
    </row>
    <row r="896" spans="10:18" x14ac:dyDescent="0.25">
      <c r="J896" s="35"/>
      <c r="P896" s="23"/>
      <c r="Q896" s="23"/>
      <c r="R896" s="23"/>
    </row>
    <row r="897" spans="10:18" x14ac:dyDescent="0.25">
      <c r="J897" s="35"/>
      <c r="P897" s="23"/>
      <c r="Q897" s="23"/>
      <c r="R897" s="23"/>
    </row>
    <row r="898" spans="10:18" x14ac:dyDescent="0.25">
      <c r="J898" s="35"/>
      <c r="P898" s="23"/>
      <c r="Q898" s="23"/>
      <c r="R898" s="23"/>
    </row>
    <row r="899" spans="10:18" x14ac:dyDescent="0.25">
      <c r="J899" s="35"/>
      <c r="P899" s="23"/>
      <c r="Q899" s="23"/>
      <c r="R899" s="23"/>
    </row>
    <row r="900" spans="10:18" x14ac:dyDescent="0.25">
      <c r="J900" s="35"/>
      <c r="P900" s="23"/>
      <c r="Q900" s="23"/>
      <c r="R900" s="23"/>
    </row>
    <row r="901" spans="10:18" x14ac:dyDescent="0.25">
      <c r="J901" s="35"/>
      <c r="P901" s="23"/>
      <c r="Q901" s="23"/>
      <c r="R901" s="23"/>
    </row>
    <row r="902" spans="10:18" x14ac:dyDescent="0.25">
      <c r="J902" s="35"/>
      <c r="P902" s="23"/>
      <c r="Q902" s="23"/>
      <c r="R902" s="23"/>
    </row>
    <row r="903" spans="10:18" x14ac:dyDescent="0.25">
      <c r="J903" s="35"/>
      <c r="P903" s="23"/>
      <c r="Q903" s="23"/>
      <c r="R903" s="23"/>
    </row>
    <row r="904" spans="10:18" x14ac:dyDescent="0.25">
      <c r="J904" s="35"/>
      <c r="P904" s="23"/>
      <c r="Q904" s="23"/>
      <c r="R904" s="23"/>
    </row>
    <row r="905" spans="10:18" x14ac:dyDescent="0.25">
      <c r="J905" s="35"/>
      <c r="P905" s="23"/>
      <c r="Q905" s="23"/>
      <c r="R905" s="23"/>
    </row>
    <row r="906" spans="10:18" x14ac:dyDescent="0.25">
      <c r="J906" s="35"/>
      <c r="P906" s="23"/>
      <c r="Q906" s="23"/>
      <c r="R906" s="23"/>
    </row>
    <row r="907" spans="10:18" x14ac:dyDescent="0.25">
      <c r="J907" s="35"/>
      <c r="P907" s="23"/>
      <c r="Q907" s="23"/>
      <c r="R907" s="23"/>
    </row>
    <row r="908" spans="10:18" x14ac:dyDescent="0.25">
      <c r="J908" s="35"/>
      <c r="P908" s="23"/>
      <c r="Q908" s="23"/>
      <c r="R908" s="23"/>
    </row>
    <row r="909" spans="10:18" x14ac:dyDescent="0.25">
      <c r="J909" s="35"/>
      <c r="P909" s="23"/>
      <c r="Q909" s="23"/>
      <c r="R909" s="23"/>
    </row>
    <row r="910" spans="10:18" x14ac:dyDescent="0.25">
      <c r="J910" s="35"/>
      <c r="P910" s="23"/>
      <c r="Q910" s="23"/>
      <c r="R910" s="23"/>
    </row>
    <row r="911" spans="10:18" x14ac:dyDescent="0.25">
      <c r="J911" s="35"/>
      <c r="P911" s="23"/>
      <c r="Q911" s="23"/>
      <c r="R911" s="23"/>
    </row>
    <row r="912" spans="10:18" x14ac:dyDescent="0.25">
      <c r="J912" s="35"/>
      <c r="P912" s="23"/>
      <c r="Q912" s="23"/>
      <c r="R912" s="23"/>
    </row>
    <row r="913" spans="10:18" x14ac:dyDescent="0.25">
      <c r="J913" s="35"/>
      <c r="P913" s="23"/>
      <c r="Q913" s="23"/>
      <c r="R913" s="23"/>
    </row>
    <row r="914" spans="10:18" x14ac:dyDescent="0.25">
      <c r="J914" s="35"/>
      <c r="P914" s="23"/>
      <c r="Q914" s="23"/>
      <c r="R914" s="23"/>
    </row>
    <row r="915" spans="10:18" x14ac:dyDescent="0.25">
      <c r="J915" s="35"/>
      <c r="P915" s="23"/>
      <c r="Q915" s="23"/>
      <c r="R915" s="23"/>
    </row>
    <row r="916" spans="10:18" x14ac:dyDescent="0.25">
      <c r="J916" s="35"/>
      <c r="P916" s="23"/>
      <c r="Q916" s="23"/>
      <c r="R916" s="23"/>
    </row>
    <row r="917" spans="10:18" x14ac:dyDescent="0.25">
      <c r="J917" s="35"/>
      <c r="P917" s="23"/>
      <c r="Q917" s="23"/>
      <c r="R917" s="23"/>
    </row>
    <row r="918" spans="10:18" x14ac:dyDescent="0.25">
      <c r="J918" s="35"/>
      <c r="P918" s="23"/>
      <c r="Q918" s="23"/>
      <c r="R918" s="23"/>
    </row>
    <row r="919" spans="10:18" x14ac:dyDescent="0.25">
      <c r="J919" s="35"/>
      <c r="P919" s="23"/>
      <c r="Q919" s="23"/>
      <c r="R919" s="23"/>
    </row>
    <row r="920" spans="10:18" x14ac:dyDescent="0.25">
      <c r="J920" s="35"/>
      <c r="P920" s="23"/>
      <c r="Q920" s="23"/>
      <c r="R920" s="23"/>
    </row>
    <row r="921" spans="10:18" x14ac:dyDescent="0.25">
      <c r="J921" s="35"/>
      <c r="P921" s="23"/>
      <c r="Q921" s="23"/>
      <c r="R921" s="23"/>
    </row>
    <row r="922" spans="10:18" x14ac:dyDescent="0.25">
      <c r="J922" s="35"/>
      <c r="P922" s="23"/>
      <c r="Q922" s="23"/>
      <c r="R922" s="23"/>
    </row>
    <row r="923" spans="10:18" x14ac:dyDescent="0.25">
      <c r="J923" s="35"/>
      <c r="P923" s="23"/>
      <c r="Q923" s="23"/>
      <c r="R923" s="23"/>
    </row>
    <row r="924" spans="10:18" x14ac:dyDescent="0.25">
      <c r="J924" s="35"/>
      <c r="P924" s="23"/>
      <c r="Q924" s="23"/>
      <c r="R924" s="23"/>
    </row>
    <row r="925" spans="10:18" x14ac:dyDescent="0.25">
      <c r="J925" s="35"/>
      <c r="P925" s="23"/>
      <c r="Q925" s="23"/>
      <c r="R925" s="23"/>
    </row>
    <row r="926" spans="10:18" x14ac:dyDescent="0.25">
      <c r="J926" s="35"/>
      <c r="P926" s="23"/>
      <c r="Q926" s="23"/>
      <c r="R926" s="23"/>
    </row>
    <row r="927" spans="10:18" x14ac:dyDescent="0.25">
      <c r="J927" s="35"/>
      <c r="P927" s="23"/>
      <c r="Q927" s="23"/>
      <c r="R927" s="23"/>
    </row>
    <row r="928" spans="10:18" x14ac:dyDescent="0.25">
      <c r="J928" s="35"/>
      <c r="P928" s="23"/>
      <c r="Q928" s="23"/>
      <c r="R928" s="23"/>
    </row>
    <row r="929" spans="10:18" x14ac:dyDescent="0.25">
      <c r="J929" s="35"/>
      <c r="P929" s="23"/>
      <c r="Q929" s="23"/>
      <c r="R929" s="23"/>
    </row>
    <row r="930" spans="10:18" x14ac:dyDescent="0.25">
      <c r="J930" s="35"/>
      <c r="P930" s="23"/>
      <c r="Q930" s="23"/>
      <c r="R930" s="23"/>
    </row>
    <row r="931" spans="10:18" x14ac:dyDescent="0.25">
      <c r="J931" s="35"/>
      <c r="P931" s="23"/>
      <c r="Q931" s="23"/>
      <c r="R931" s="23"/>
    </row>
    <row r="932" spans="10:18" x14ac:dyDescent="0.25">
      <c r="J932" s="35"/>
      <c r="P932" s="23"/>
      <c r="Q932" s="23"/>
      <c r="R932" s="23"/>
    </row>
    <row r="933" spans="10:18" x14ac:dyDescent="0.25">
      <c r="J933" s="35"/>
      <c r="P933" s="23"/>
      <c r="Q933" s="23"/>
      <c r="R933" s="23"/>
    </row>
    <row r="934" spans="10:18" x14ac:dyDescent="0.25">
      <c r="J934" s="35"/>
      <c r="P934" s="23"/>
      <c r="Q934" s="23"/>
      <c r="R934" s="23"/>
    </row>
    <row r="935" spans="10:18" x14ac:dyDescent="0.25">
      <c r="J935" s="35"/>
      <c r="P935" s="23"/>
      <c r="Q935" s="23"/>
      <c r="R935" s="23"/>
    </row>
    <row r="936" spans="10:18" x14ac:dyDescent="0.25">
      <c r="J936" s="35"/>
      <c r="P936" s="23"/>
      <c r="Q936" s="23"/>
      <c r="R936" s="23"/>
    </row>
    <row r="937" spans="10:18" x14ac:dyDescent="0.25">
      <c r="J937" s="35"/>
      <c r="P937" s="23"/>
      <c r="Q937" s="23"/>
      <c r="R937" s="23"/>
    </row>
    <row r="938" spans="10:18" x14ac:dyDescent="0.25">
      <c r="J938" s="35"/>
      <c r="P938" s="23"/>
      <c r="Q938" s="23"/>
      <c r="R938" s="23"/>
    </row>
    <row r="939" spans="10:18" x14ac:dyDescent="0.25">
      <c r="J939" s="35"/>
      <c r="P939" s="23"/>
      <c r="Q939" s="23"/>
      <c r="R939" s="23"/>
    </row>
    <row r="940" spans="10:18" x14ac:dyDescent="0.25">
      <c r="J940" s="35"/>
      <c r="P940" s="23"/>
      <c r="Q940" s="23"/>
      <c r="R940" s="23"/>
    </row>
    <row r="941" spans="10:18" x14ac:dyDescent="0.25">
      <c r="J941" s="35"/>
      <c r="P941" s="23"/>
      <c r="Q941" s="23"/>
      <c r="R941" s="23"/>
    </row>
    <row r="942" spans="10:18" x14ac:dyDescent="0.25">
      <c r="J942" s="35"/>
      <c r="P942" s="23"/>
      <c r="Q942" s="23"/>
      <c r="R942" s="23"/>
    </row>
    <row r="943" spans="10:18" x14ac:dyDescent="0.25">
      <c r="J943" s="35"/>
      <c r="P943" s="23"/>
      <c r="Q943" s="23"/>
      <c r="R943" s="23"/>
    </row>
    <row r="944" spans="10:18" x14ac:dyDescent="0.25">
      <c r="J944" s="35"/>
      <c r="P944" s="23"/>
      <c r="Q944" s="23"/>
      <c r="R944" s="23"/>
    </row>
    <row r="945" spans="10:18" x14ac:dyDescent="0.25">
      <c r="J945" s="35"/>
      <c r="P945" s="23"/>
      <c r="Q945" s="23"/>
      <c r="R945" s="23"/>
    </row>
    <row r="946" spans="10:18" x14ac:dyDescent="0.25">
      <c r="J946" s="35"/>
      <c r="P946" s="23"/>
      <c r="Q946" s="23"/>
      <c r="R946" s="23"/>
    </row>
    <row r="947" spans="10:18" x14ac:dyDescent="0.25">
      <c r="J947" s="35"/>
      <c r="P947" s="23"/>
      <c r="Q947" s="23"/>
      <c r="R947" s="23"/>
    </row>
    <row r="948" spans="10:18" x14ac:dyDescent="0.25">
      <c r="J948" s="35"/>
      <c r="P948" s="23"/>
      <c r="Q948" s="23"/>
      <c r="R948" s="23"/>
    </row>
    <row r="949" spans="10:18" x14ac:dyDescent="0.25">
      <c r="J949" s="35"/>
      <c r="P949" s="23"/>
      <c r="Q949" s="23"/>
      <c r="R949" s="23"/>
    </row>
    <row r="950" spans="10:18" x14ac:dyDescent="0.25">
      <c r="J950" s="35"/>
      <c r="P950" s="23"/>
      <c r="Q950" s="23"/>
      <c r="R950" s="23"/>
    </row>
    <row r="951" spans="10:18" x14ac:dyDescent="0.25">
      <c r="J951" s="35"/>
      <c r="P951" s="23"/>
      <c r="Q951" s="23"/>
      <c r="R951" s="23"/>
    </row>
    <row r="952" spans="10:18" x14ac:dyDescent="0.25">
      <c r="J952" s="35"/>
      <c r="P952" s="23"/>
      <c r="Q952" s="23"/>
      <c r="R952" s="23"/>
    </row>
    <row r="953" spans="10:18" x14ac:dyDescent="0.25">
      <c r="J953" s="35"/>
      <c r="P953" s="23"/>
      <c r="Q953" s="23"/>
      <c r="R953" s="23"/>
    </row>
    <row r="954" spans="10:18" x14ac:dyDescent="0.25">
      <c r="J954" s="35"/>
      <c r="P954" s="23"/>
      <c r="Q954" s="23"/>
      <c r="R954" s="23"/>
    </row>
    <row r="955" spans="10:18" x14ac:dyDescent="0.25">
      <c r="J955" s="35"/>
      <c r="P955" s="23"/>
      <c r="Q955" s="23"/>
      <c r="R955" s="23"/>
    </row>
    <row r="956" spans="10:18" x14ac:dyDescent="0.25">
      <c r="J956" s="35"/>
      <c r="P956" s="23"/>
      <c r="Q956" s="23"/>
      <c r="R956" s="23"/>
    </row>
    <row r="957" spans="10:18" x14ac:dyDescent="0.25">
      <c r="J957" s="35"/>
      <c r="P957" s="23"/>
      <c r="Q957" s="23"/>
      <c r="R957" s="23"/>
    </row>
    <row r="958" spans="10:18" x14ac:dyDescent="0.25">
      <c r="J958" s="35"/>
      <c r="P958" s="23"/>
      <c r="Q958" s="23"/>
      <c r="R958" s="23"/>
    </row>
    <row r="959" spans="10:18" x14ac:dyDescent="0.25">
      <c r="J959" s="35"/>
      <c r="P959" s="23"/>
      <c r="Q959" s="23"/>
      <c r="R959" s="23"/>
    </row>
    <row r="960" spans="10:18" x14ac:dyDescent="0.25">
      <c r="J960" s="35"/>
      <c r="P960" s="23"/>
      <c r="Q960" s="23"/>
      <c r="R960" s="23"/>
    </row>
    <row r="961" spans="10:18" x14ac:dyDescent="0.25">
      <c r="J961" s="35"/>
      <c r="P961" s="23"/>
      <c r="Q961" s="23"/>
      <c r="R961" s="23"/>
    </row>
    <row r="962" spans="10:18" x14ac:dyDescent="0.25">
      <c r="J962" s="35"/>
      <c r="P962" s="23"/>
      <c r="Q962" s="23"/>
      <c r="R962" s="23"/>
    </row>
    <row r="963" spans="10:18" x14ac:dyDescent="0.25">
      <c r="J963" s="35"/>
      <c r="P963" s="23"/>
      <c r="Q963" s="23"/>
      <c r="R963" s="23"/>
    </row>
    <row r="964" spans="10:18" x14ac:dyDescent="0.25">
      <c r="J964" s="35"/>
      <c r="P964" s="23"/>
      <c r="Q964" s="23"/>
      <c r="R964" s="23"/>
    </row>
    <row r="965" spans="10:18" x14ac:dyDescent="0.25">
      <c r="J965" s="35"/>
      <c r="P965" s="23"/>
      <c r="Q965" s="23"/>
      <c r="R965" s="23"/>
    </row>
    <row r="966" spans="10:18" x14ac:dyDescent="0.25">
      <c r="J966" s="35"/>
      <c r="P966" s="23"/>
      <c r="Q966" s="23"/>
      <c r="R966" s="23"/>
    </row>
    <row r="967" spans="10:18" x14ac:dyDescent="0.25">
      <c r="J967" s="35"/>
      <c r="P967" s="23"/>
      <c r="Q967" s="23"/>
      <c r="R967" s="23"/>
    </row>
    <row r="968" spans="10:18" x14ac:dyDescent="0.25">
      <c r="J968" s="35"/>
      <c r="P968" s="23"/>
      <c r="Q968" s="23"/>
      <c r="R968" s="23"/>
    </row>
    <row r="969" spans="10:18" x14ac:dyDescent="0.25">
      <c r="J969" s="35"/>
      <c r="P969" s="23"/>
      <c r="Q969" s="23"/>
      <c r="R969" s="23"/>
    </row>
    <row r="970" spans="10:18" x14ac:dyDescent="0.25">
      <c r="J970" s="35"/>
      <c r="P970" s="23"/>
      <c r="Q970" s="23"/>
      <c r="R970" s="23"/>
    </row>
    <row r="971" spans="10:18" x14ac:dyDescent="0.25">
      <c r="J971" s="35"/>
      <c r="P971" s="23"/>
      <c r="Q971" s="23"/>
      <c r="R971" s="23"/>
    </row>
    <row r="972" spans="10:18" x14ac:dyDescent="0.25">
      <c r="J972" s="35"/>
      <c r="P972" s="23"/>
      <c r="Q972" s="23"/>
      <c r="R972" s="23"/>
    </row>
    <row r="973" spans="10:18" x14ac:dyDescent="0.25">
      <c r="J973" s="35"/>
      <c r="P973" s="23"/>
      <c r="Q973" s="23"/>
      <c r="R973" s="23"/>
    </row>
    <row r="974" spans="10:18" x14ac:dyDescent="0.25">
      <c r="J974" s="35"/>
      <c r="P974" s="23"/>
      <c r="Q974" s="23"/>
      <c r="R974" s="23"/>
    </row>
    <row r="975" spans="10:18" x14ac:dyDescent="0.25">
      <c r="J975" s="35"/>
      <c r="P975" s="23"/>
      <c r="Q975" s="23"/>
      <c r="R975" s="23"/>
    </row>
    <row r="976" spans="10:18" x14ac:dyDescent="0.25">
      <c r="J976" s="35"/>
      <c r="P976" s="23"/>
      <c r="Q976" s="23"/>
      <c r="R976" s="23"/>
    </row>
    <row r="977" spans="10:18" x14ac:dyDescent="0.25">
      <c r="J977" s="35"/>
      <c r="P977" s="23"/>
      <c r="Q977" s="23"/>
      <c r="R977" s="23"/>
    </row>
    <row r="978" spans="10:18" x14ac:dyDescent="0.25">
      <c r="J978" s="35"/>
      <c r="P978" s="23"/>
      <c r="Q978" s="23"/>
      <c r="R978" s="23"/>
    </row>
    <row r="979" spans="10:18" x14ac:dyDescent="0.25">
      <c r="J979" s="35"/>
      <c r="P979" s="23"/>
      <c r="Q979" s="23"/>
      <c r="R979" s="23"/>
    </row>
    <row r="980" spans="10:18" x14ac:dyDescent="0.25">
      <c r="J980" s="35"/>
      <c r="P980" s="23"/>
      <c r="Q980" s="23"/>
      <c r="R980" s="23"/>
    </row>
    <row r="981" spans="10:18" x14ac:dyDescent="0.25">
      <c r="J981" s="35"/>
      <c r="P981" s="23"/>
      <c r="Q981" s="23"/>
      <c r="R981" s="23"/>
    </row>
    <row r="982" spans="10:18" x14ac:dyDescent="0.25">
      <c r="J982" s="35"/>
      <c r="P982" s="23"/>
      <c r="Q982" s="23"/>
      <c r="R982" s="23"/>
    </row>
    <row r="983" spans="10:18" x14ac:dyDescent="0.25">
      <c r="J983" s="35"/>
      <c r="P983" s="23"/>
      <c r="Q983" s="23"/>
      <c r="R983" s="23"/>
    </row>
    <row r="984" spans="10:18" x14ac:dyDescent="0.25">
      <c r="J984" s="35"/>
      <c r="P984" s="23"/>
      <c r="Q984" s="23"/>
      <c r="R984" s="23"/>
    </row>
    <row r="985" spans="10:18" x14ac:dyDescent="0.25">
      <c r="J985" s="35"/>
      <c r="P985" s="23"/>
      <c r="Q985" s="23"/>
      <c r="R985" s="23"/>
    </row>
    <row r="986" spans="10:18" x14ac:dyDescent="0.25">
      <c r="J986" s="35"/>
      <c r="P986" s="23"/>
      <c r="Q986" s="23"/>
      <c r="R986" s="23"/>
    </row>
    <row r="987" spans="10:18" x14ac:dyDescent="0.25">
      <c r="J987" s="35"/>
      <c r="P987" s="23"/>
      <c r="Q987" s="23"/>
      <c r="R987" s="23"/>
    </row>
    <row r="988" spans="10:18" x14ac:dyDescent="0.25">
      <c r="J988" s="35"/>
      <c r="P988" s="23"/>
      <c r="Q988" s="23"/>
      <c r="R988" s="23"/>
    </row>
    <row r="989" spans="10:18" x14ac:dyDescent="0.25">
      <c r="J989" s="35"/>
      <c r="P989" s="23"/>
      <c r="Q989" s="23"/>
      <c r="R989" s="23"/>
    </row>
    <row r="990" spans="10:18" x14ac:dyDescent="0.25">
      <c r="J990" s="35"/>
      <c r="P990" s="23"/>
      <c r="Q990" s="23"/>
      <c r="R990" s="23"/>
    </row>
    <row r="991" spans="10:18" x14ac:dyDescent="0.25">
      <c r="J991" s="35"/>
      <c r="P991" s="23"/>
      <c r="Q991" s="23"/>
      <c r="R991" s="23"/>
    </row>
    <row r="992" spans="10:18" x14ac:dyDescent="0.25">
      <c r="J992" s="35"/>
      <c r="P992" s="23"/>
      <c r="Q992" s="23"/>
      <c r="R992" s="23"/>
    </row>
    <row r="993" spans="10:18" x14ac:dyDescent="0.25">
      <c r="J993" s="35"/>
      <c r="P993" s="23"/>
      <c r="Q993" s="23"/>
      <c r="R993" s="23"/>
    </row>
    <row r="994" spans="10:18" x14ac:dyDescent="0.25">
      <c r="J994" s="35"/>
      <c r="P994" s="23"/>
      <c r="Q994" s="23"/>
      <c r="R994" s="23"/>
    </row>
    <row r="995" spans="10:18" x14ac:dyDescent="0.25">
      <c r="J995" s="35"/>
      <c r="P995" s="23"/>
      <c r="Q995" s="23"/>
      <c r="R995" s="23"/>
    </row>
    <row r="996" spans="10:18" x14ac:dyDescent="0.25">
      <c r="J996" s="35"/>
      <c r="P996" s="23"/>
      <c r="Q996" s="23"/>
      <c r="R996" s="23"/>
    </row>
    <row r="997" spans="10:18" x14ac:dyDescent="0.25">
      <c r="J997" s="35"/>
      <c r="P997" s="23"/>
      <c r="Q997" s="23"/>
      <c r="R997" s="23"/>
    </row>
    <row r="998" spans="10:18" x14ac:dyDescent="0.25">
      <c r="J998" s="35"/>
      <c r="P998" s="23"/>
      <c r="Q998" s="23"/>
      <c r="R998" s="23"/>
    </row>
    <row r="999" spans="10:18" x14ac:dyDescent="0.25">
      <c r="J999" s="35"/>
      <c r="P999" s="23"/>
      <c r="Q999" s="23"/>
      <c r="R999" s="23"/>
    </row>
    <row r="1000" spans="10:18" x14ac:dyDescent="0.25">
      <c r="J1000" s="35"/>
      <c r="P1000" s="23"/>
      <c r="Q1000" s="23"/>
      <c r="R1000" s="23"/>
    </row>
    <row r="1001" spans="10:18" x14ac:dyDescent="0.25">
      <c r="J1001" s="35"/>
      <c r="P1001" s="23"/>
      <c r="Q1001" s="23"/>
      <c r="R1001" s="23"/>
    </row>
    <row r="1002" spans="10:18" x14ac:dyDescent="0.25">
      <c r="J1002" s="35"/>
      <c r="P1002" s="23"/>
      <c r="Q1002" s="23"/>
      <c r="R1002" s="23"/>
    </row>
    <row r="1003" spans="10:18" x14ac:dyDescent="0.25">
      <c r="J1003" s="35"/>
      <c r="P1003" s="23"/>
      <c r="Q1003" s="23"/>
      <c r="R1003" s="23"/>
    </row>
    <row r="1004" spans="10:18" x14ac:dyDescent="0.25">
      <c r="J1004" s="35"/>
      <c r="P1004" s="23"/>
      <c r="Q1004" s="23"/>
      <c r="R1004" s="23"/>
    </row>
    <row r="1005" spans="10:18" x14ac:dyDescent="0.25">
      <c r="J1005" s="35"/>
      <c r="P1005" s="23"/>
      <c r="Q1005" s="23"/>
      <c r="R1005" s="23"/>
    </row>
    <row r="1006" spans="10:18" x14ac:dyDescent="0.25">
      <c r="J1006" s="35"/>
      <c r="P1006" s="23"/>
      <c r="Q1006" s="23"/>
      <c r="R1006" s="23"/>
    </row>
    <row r="1007" spans="10:18" x14ac:dyDescent="0.25">
      <c r="J1007" s="35"/>
      <c r="P1007" s="23"/>
      <c r="Q1007" s="23"/>
      <c r="R1007" s="23"/>
    </row>
    <row r="1008" spans="10:18" x14ac:dyDescent="0.25">
      <c r="J1008" s="35"/>
      <c r="P1008" s="23"/>
      <c r="Q1008" s="23"/>
      <c r="R1008" s="23"/>
    </row>
    <row r="1009" spans="10:18" x14ac:dyDescent="0.25">
      <c r="J1009" s="35"/>
      <c r="P1009" s="23"/>
      <c r="Q1009" s="23"/>
      <c r="R1009" s="23"/>
    </row>
    <row r="1010" spans="10:18" x14ac:dyDescent="0.25">
      <c r="J1010" s="35"/>
      <c r="P1010" s="23"/>
      <c r="Q1010" s="23"/>
      <c r="R1010" s="23"/>
    </row>
    <row r="1011" spans="10:18" x14ac:dyDescent="0.25">
      <c r="J1011" s="35"/>
      <c r="P1011" s="23"/>
      <c r="Q1011" s="23"/>
      <c r="R1011" s="23"/>
    </row>
    <row r="1012" spans="10:18" x14ac:dyDescent="0.25">
      <c r="J1012" s="35"/>
      <c r="P1012" s="23"/>
      <c r="Q1012" s="23"/>
      <c r="R1012" s="23"/>
    </row>
    <row r="1013" spans="10:18" x14ac:dyDescent="0.25">
      <c r="J1013" s="35"/>
      <c r="P1013" s="23"/>
      <c r="Q1013" s="23"/>
      <c r="R1013" s="23"/>
    </row>
    <row r="1014" spans="10:18" x14ac:dyDescent="0.25">
      <c r="J1014" s="35"/>
      <c r="P1014" s="23"/>
      <c r="Q1014" s="23"/>
      <c r="R1014" s="23"/>
    </row>
    <row r="1015" spans="10:18" x14ac:dyDescent="0.25">
      <c r="J1015" s="35"/>
      <c r="P1015" s="23"/>
      <c r="Q1015" s="23"/>
      <c r="R1015" s="23"/>
    </row>
    <row r="1016" spans="10:18" x14ac:dyDescent="0.25">
      <c r="J1016" s="35"/>
      <c r="P1016" s="23"/>
      <c r="Q1016" s="23"/>
      <c r="R1016" s="23"/>
    </row>
    <row r="1017" spans="10:18" x14ac:dyDescent="0.25">
      <c r="J1017" s="35"/>
      <c r="P1017" s="23"/>
      <c r="Q1017" s="23"/>
      <c r="R1017" s="23"/>
    </row>
    <row r="1018" spans="10:18" x14ac:dyDescent="0.25">
      <c r="J1018" s="35"/>
      <c r="P1018" s="23"/>
      <c r="Q1018" s="23"/>
      <c r="R1018" s="23"/>
    </row>
    <row r="1019" spans="10:18" x14ac:dyDescent="0.25">
      <c r="J1019" s="35"/>
      <c r="P1019" s="23"/>
      <c r="Q1019" s="23"/>
      <c r="R1019" s="23"/>
    </row>
    <row r="1020" spans="10:18" x14ac:dyDescent="0.25">
      <c r="J1020" s="35"/>
      <c r="P1020" s="23"/>
      <c r="Q1020" s="23"/>
      <c r="R1020" s="23"/>
    </row>
    <row r="1021" spans="10:18" x14ac:dyDescent="0.25">
      <c r="J1021" s="35"/>
      <c r="P1021" s="23"/>
      <c r="Q1021" s="23"/>
      <c r="R1021" s="23"/>
    </row>
    <row r="1022" spans="10:18" x14ac:dyDescent="0.25">
      <c r="J1022" s="35"/>
      <c r="P1022" s="23"/>
      <c r="Q1022" s="23"/>
      <c r="R1022" s="23"/>
    </row>
    <row r="1023" spans="10:18" x14ac:dyDescent="0.25">
      <c r="J1023" s="35"/>
      <c r="P1023" s="23"/>
      <c r="Q1023" s="23"/>
      <c r="R1023" s="23"/>
    </row>
    <row r="1024" spans="10:18" x14ac:dyDescent="0.25">
      <c r="J1024" s="35"/>
      <c r="P1024" s="23"/>
      <c r="Q1024" s="23"/>
      <c r="R1024" s="23"/>
    </row>
    <row r="1025" spans="10:18" x14ac:dyDescent="0.25">
      <c r="J1025" s="35"/>
      <c r="P1025" s="23"/>
      <c r="Q1025" s="23"/>
      <c r="R1025" s="23"/>
    </row>
    <row r="1026" spans="10:18" x14ac:dyDescent="0.25">
      <c r="J1026" s="35"/>
      <c r="P1026" s="23"/>
      <c r="Q1026" s="23"/>
      <c r="R1026" s="23"/>
    </row>
    <row r="1027" spans="10:18" x14ac:dyDescent="0.25">
      <c r="J1027" s="35"/>
      <c r="P1027" s="23"/>
      <c r="Q1027" s="23"/>
      <c r="R1027" s="23"/>
    </row>
    <row r="1028" spans="10:18" x14ac:dyDescent="0.25">
      <c r="J1028" s="35"/>
      <c r="P1028" s="23"/>
      <c r="Q1028" s="23"/>
      <c r="R1028" s="23"/>
    </row>
    <row r="1029" spans="10:18" x14ac:dyDescent="0.25">
      <c r="J1029" s="35"/>
      <c r="P1029" s="23"/>
      <c r="Q1029" s="23"/>
      <c r="R1029" s="23"/>
    </row>
    <row r="1030" spans="10:18" x14ac:dyDescent="0.25">
      <c r="J1030" s="35"/>
      <c r="P1030" s="23"/>
      <c r="Q1030" s="23"/>
      <c r="R1030" s="23"/>
    </row>
    <row r="1031" spans="10:18" x14ac:dyDescent="0.25">
      <c r="J1031" s="35"/>
      <c r="P1031" s="23"/>
      <c r="Q1031" s="23"/>
      <c r="R1031" s="23"/>
    </row>
    <row r="1032" spans="10:18" x14ac:dyDescent="0.25">
      <c r="J1032" s="35"/>
      <c r="P1032" s="23"/>
      <c r="Q1032" s="23"/>
      <c r="R1032" s="23"/>
    </row>
    <row r="1033" spans="10:18" x14ac:dyDescent="0.25">
      <c r="J1033" s="35"/>
      <c r="P1033" s="23"/>
      <c r="Q1033" s="23"/>
      <c r="R1033" s="23"/>
    </row>
    <row r="1034" spans="10:18" x14ac:dyDescent="0.25">
      <c r="J1034" s="35"/>
      <c r="P1034" s="23"/>
      <c r="Q1034" s="23"/>
      <c r="R1034" s="23"/>
    </row>
    <row r="1035" spans="10:18" x14ac:dyDescent="0.25">
      <c r="J1035" s="35"/>
      <c r="P1035" s="23"/>
      <c r="Q1035" s="23"/>
      <c r="R1035" s="23"/>
    </row>
    <row r="1036" spans="10:18" x14ac:dyDescent="0.25">
      <c r="J1036" s="35"/>
      <c r="P1036" s="23"/>
      <c r="Q1036" s="23"/>
      <c r="R1036" s="23"/>
    </row>
    <row r="1037" spans="10:18" x14ac:dyDescent="0.25">
      <c r="J1037" s="35"/>
      <c r="P1037" s="23"/>
      <c r="Q1037" s="23"/>
      <c r="R1037" s="23"/>
    </row>
    <row r="1038" spans="10:18" x14ac:dyDescent="0.25">
      <c r="J1038" s="35"/>
      <c r="P1038" s="23"/>
      <c r="Q1038" s="23"/>
      <c r="R1038" s="23"/>
    </row>
    <row r="1039" spans="10:18" x14ac:dyDescent="0.25">
      <c r="J1039" s="35"/>
      <c r="P1039" s="23"/>
      <c r="Q1039" s="23"/>
      <c r="R1039" s="23"/>
    </row>
    <row r="1040" spans="10:18" x14ac:dyDescent="0.25">
      <c r="J1040" s="35"/>
      <c r="P1040" s="23"/>
      <c r="Q1040" s="23"/>
      <c r="R1040" s="23"/>
    </row>
    <row r="1041" spans="10:18" x14ac:dyDescent="0.25">
      <c r="J1041" s="35"/>
      <c r="P1041" s="23"/>
      <c r="Q1041" s="23"/>
      <c r="R1041" s="23"/>
    </row>
    <row r="1042" spans="10:18" x14ac:dyDescent="0.25">
      <c r="J1042" s="35"/>
      <c r="P1042" s="23"/>
      <c r="Q1042" s="23"/>
      <c r="R1042" s="23"/>
    </row>
    <row r="1043" spans="10:18" x14ac:dyDescent="0.25">
      <c r="J1043" s="35"/>
      <c r="P1043" s="23"/>
      <c r="Q1043" s="23"/>
      <c r="R1043" s="23"/>
    </row>
    <row r="1044" spans="10:18" x14ac:dyDescent="0.25">
      <c r="J1044" s="35"/>
      <c r="P1044" s="23"/>
      <c r="Q1044" s="23"/>
      <c r="R1044" s="23"/>
    </row>
    <row r="1045" spans="10:18" x14ac:dyDescent="0.25">
      <c r="J1045" s="35"/>
      <c r="P1045" s="23"/>
      <c r="Q1045" s="23"/>
      <c r="R1045" s="23"/>
    </row>
    <row r="1046" spans="10:18" x14ac:dyDescent="0.25">
      <c r="J1046" s="35"/>
      <c r="P1046" s="23"/>
      <c r="Q1046" s="23"/>
      <c r="R1046" s="23"/>
    </row>
    <row r="1047" spans="10:18" x14ac:dyDescent="0.25">
      <c r="J1047" s="35"/>
      <c r="P1047" s="23"/>
      <c r="Q1047" s="23"/>
      <c r="R1047" s="23"/>
    </row>
    <row r="1048" spans="10:18" x14ac:dyDescent="0.25">
      <c r="J1048" s="35"/>
      <c r="P1048" s="23"/>
      <c r="Q1048" s="23"/>
      <c r="R1048" s="23"/>
    </row>
    <row r="1049" spans="10:18" x14ac:dyDescent="0.25">
      <c r="J1049" s="35"/>
      <c r="P1049" s="23"/>
      <c r="Q1049" s="23"/>
      <c r="R1049" s="23"/>
    </row>
    <row r="1050" spans="10:18" x14ac:dyDescent="0.25">
      <c r="J1050" s="35"/>
      <c r="P1050" s="23"/>
      <c r="Q1050" s="23"/>
      <c r="R1050" s="23"/>
    </row>
    <row r="1051" spans="10:18" x14ac:dyDescent="0.25">
      <c r="J1051" s="35"/>
      <c r="P1051" s="23"/>
      <c r="Q1051" s="23"/>
      <c r="R1051" s="23"/>
    </row>
    <row r="1052" spans="10:18" x14ac:dyDescent="0.25">
      <c r="J1052" s="35"/>
      <c r="P1052" s="23"/>
      <c r="Q1052" s="23"/>
      <c r="R1052" s="23"/>
    </row>
    <row r="1053" spans="10:18" x14ac:dyDescent="0.25">
      <c r="J1053" s="35"/>
      <c r="P1053" s="23"/>
      <c r="Q1053" s="23"/>
      <c r="R1053" s="23"/>
    </row>
    <row r="1054" spans="10:18" x14ac:dyDescent="0.25">
      <c r="J1054" s="35"/>
      <c r="P1054" s="23"/>
      <c r="Q1054" s="23"/>
      <c r="R1054" s="23"/>
    </row>
    <row r="1055" spans="10:18" x14ac:dyDescent="0.25">
      <c r="J1055" s="35"/>
      <c r="P1055" s="23"/>
      <c r="Q1055" s="23"/>
      <c r="R1055" s="23"/>
    </row>
    <row r="1056" spans="10:18" x14ac:dyDescent="0.25">
      <c r="J1056" s="35"/>
      <c r="P1056" s="23"/>
      <c r="Q1056" s="23"/>
      <c r="R1056" s="23"/>
    </row>
    <row r="1057" spans="10:18" x14ac:dyDescent="0.25">
      <c r="J1057" s="35"/>
      <c r="P1057" s="23"/>
      <c r="Q1057" s="23"/>
      <c r="R1057" s="23"/>
    </row>
    <row r="1058" spans="10:18" x14ac:dyDescent="0.25">
      <c r="J1058" s="35"/>
      <c r="P1058" s="23"/>
      <c r="Q1058" s="23"/>
      <c r="R1058" s="23"/>
    </row>
    <row r="1059" spans="10:18" x14ac:dyDescent="0.25">
      <c r="J1059" s="35"/>
      <c r="P1059" s="23"/>
      <c r="Q1059" s="23"/>
      <c r="R1059" s="23"/>
    </row>
    <row r="1060" spans="10:18" x14ac:dyDescent="0.25">
      <c r="J1060" s="35"/>
      <c r="P1060" s="23"/>
      <c r="Q1060" s="23"/>
      <c r="R1060" s="23"/>
    </row>
    <row r="1061" spans="10:18" x14ac:dyDescent="0.25">
      <c r="J1061" s="35"/>
      <c r="P1061" s="23"/>
      <c r="Q1061" s="23"/>
      <c r="R1061" s="23"/>
    </row>
    <row r="1062" spans="10:18" x14ac:dyDescent="0.25">
      <c r="J1062" s="35"/>
      <c r="P1062" s="23"/>
      <c r="Q1062" s="23"/>
      <c r="R1062" s="23"/>
    </row>
    <row r="1063" spans="10:18" x14ac:dyDescent="0.25">
      <c r="J1063" s="35"/>
      <c r="P1063" s="23"/>
      <c r="Q1063" s="23"/>
      <c r="R1063" s="23"/>
    </row>
    <row r="1064" spans="10:18" x14ac:dyDescent="0.25">
      <c r="J1064" s="35"/>
      <c r="P1064" s="23"/>
      <c r="Q1064" s="23"/>
      <c r="R1064" s="23"/>
    </row>
    <row r="1065" spans="10:18" x14ac:dyDescent="0.25">
      <c r="J1065" s="35"/>
      <c r="P1065" s="23"/>
      <c r="Q1065" s="23"/>
      <c r="R1065" s="23"/>
    </row>
    <row r="1066" spans="10:18" x14ac:dyDescent="0.25">
      <c r="J1066" s="35"/>
      <c r="P1066" s="23"/>
      <c r="Q1066" s="23"/>
      <c r="R1066" s="23"/>
    </row>
    <row r="1067" spans="10:18" x14ac:dyDescent="0.25">
      <c r="J1067" s="35"/>
      <c r="P1067" s="23"/>
      <c r="Q1067" s="23"/>
      <c r="R1067" s="23"/>
    </row>
    <row r="1068" spans="10:18" x14ac:dyDescent="0.25">
      <c r="J1068" s="35"/>
      <c r="P1068" s="23"/>
      <c r="Q1068" s="23"/>
      <c r="R1068" s="23"/>
    </row>
    <row r="1069" spans="10:18" x14ac:dyDescent="0.25">
      <c r="J1069" s="35"/>
      <c r="P1069" s="23"/>
      <c r="Q1069" s="23"/>
      <c r="R1069" s="23"/>
    </row>
    <row r="1070" spans="10:18" x14ac:dyDescent="0.25">
      <c r="J1070" s="35"/>
      <c r="P1070" s="23"/>
      <c r="Q1070" s="23"/>
      <c r="R1070" s="23"/>
    </row>
    <row r="1071" spans="10:18" x14ac:dyDescent="0.25">
      <c r="J1071" s="35"/>
      <c r="P1071" s="23"/>
      <c r="Q1071" s="23"/>
      <c r="R1071" s="23"/>
    </row>
    <row r="1072" spans="10:18" x14ac:dyDescent="0.25">
      <c r="J1072" s="35"/>
      <c r="P1072" s="23"/>
      <c r="Q1072" s="23"/>
      <c r="R1072" s="23"/>
    </row>
    <row r="1073" spans="10:18" x14ac:dyDescent="0.25">
      <c r="J1073" s="35"/>
      <c r="P1073" s="23"/>
      <c r="Q1073" s="23"/>
      <c r="R1073" s="23"/>
    </row>
    <row r="1074" spans="10:18" x14ac:dyDescent="0.25">
      <c r="J1074" s="35"/>
      <c r="P1074" s="23"/>
      <c r="Q1074" s="23"/>
      <c r="R1074" s="23"/>
    </row>
    <row r="1075" spans="10:18" x14ac:dyDescent="0.25">
      <c r="J1075" s="35"/>
      <c r="P1075" s="23"/>
      <c r="Q1075" s="23"/>
      <c r="R1075" s="23"/>
    </row>
    <row r="1076" spans="10:18" x14ac:dyDescent="0.25">
      <c r="J1076" s="35"/>
      <c r="P1076" s="23"/>
      <c r="Q1076" s="23"/>
      <c r="R1076" s="23"/>
    </row>
    <row r="1077" spans="10:18" x14ac:dyDescent="0.25">
      <c r="J1077" s="35"/>
      <c r="P1077" s="23"/>
      <c r="Q1077" s="23"/>
      <c r="R1077" s="23"/>
    </row>
    <row r="1078" spans="10:18" x14ac:dyDescent="0.25">
      <c r="J1078" s="35"/>
      <c r="P1078" s="23"/>
      <c r="Q1078" s="23"/>
      <c r="R1078" s="23"/>
    </row>
    <row r="1079" spans="10:18" x14ac:dyDescent="0.25">
      <c r="J1079" s="35"/>
      <c r="P1079" s="23"/>
      <c r="Q1079" s="23"/>
      <c r="R1079" s="23"/>
    </row>
    <row r="1080" spans="10:18" x14ac:dyDescent="0.25">
      <c r="J1080" s="35"/>
      <c r="P1080" s="23"/>
      <c r="Q1080" s="23"/>
      <c r="R1080" s="23"/>
    </row>
    <row r="1081" spans="10:18" x14ac:dyDescent="0.25">
      <c r="J1081" s="35"/>
      <c r="P1081" s="23"/>
      <c r="Q1081" s="23"/>
      <c r="R1081" s="23"/>
    </row>
    <row r="1082" spans="10:18" x14ac:dyDescent="0.25">
      <c r="J1082" s="35"/>
      <c r="P1082" s="23"/>
      <c r="Q1082" s="23"/>
      <c r="R1082" s="23"/>
    </row>
    <row r="1083" spans="10:18" x14ac:dyDescent="0.25">
      <c r="J1083" s="35"/>
      <c r="P1083" s="23"/>
      <c r="Q1083" s="23"/>
      <c r="R1083" s="23"/>
    </row>
    <row r="1084" spans="10:18" x14ac:dyDescent="0.25">
      <c r="J1084" s="35"/>
      <c r="P1084" s="23"/>
      <c r="Q1084" s="23"/>
      <c r="R1084" s="23"/>
    </row>
    <row r="1085" spans="10:18" x14ac:dyDescent="0.25">
      <c r="J1085" s="35"/>
      <c r="P1085" s="23"/>
      <c r="Q1085" s="23"/>
      <c r="R1085" s="23"/>
    </row>
    <row r="1086" spans="10:18" x14ac:dyDescent="0.25">
      <c r="J1086" s="35"/>
      <c r="P1086" s="23"/>
      <c r="Q1086" s="23"/>
      <c r="R1086" s="23"/>
    </row>
    <row r="1087" spans="10:18" x14ac:dyDescent="0.25">
      <c r="J1087" s="35"/>
      <c r="P1087" s="23"/>
      <c r="Q1087" s="23"/>
      <c r="R1087" s="23"/>
    </row>
    <row r="1088" spans="10:18" x14ac:dyDescent="0.25">
      <c r="J1088" s="35"/>
      <c r="P1088" s="23"/>
      <c r="Q1088" s="23"/>
      <c r="R1088" s="23"/>
    </row>
    <row r="1089" spans="10:18" x14ac:dyDescent="0.25">
      <c r="J1089" s="35"/>
      <c r="P1089" s="23"/>
      <c r="Q1089" s="23"/>
      <c r="R1089" s="23"/>
    </row>
    <row r="1090" spans="10:18" x14ac:dyDescent="0.25">
      <c r="J1090" s="35"/>
      <c r="P1090" s="23"/>
      <c r="Q1090" s="23"/>
      <c r="R1090" s="23"/>
    </row>
    <row r="1091" spans="10:18" x14ac:dyDescent="0.25">
      <c r="J1091" s="35"/>
      <c r="P1091" s="23"/>
      <c r="Q1091" s="23"/>
      <c r="R1091" s="23"/>
    </row>
    <row r="1092" spans="10:18" x14ac:dyDescent="0.25">
      <c r="J1092" s="35"/>
      <c r="P1092" s="23"/>
      <c r="Q1092" s="23"/>
      <c r="R1092" s="23"/>
    </row>
    <row r="1093" spans="10:18" x14ac:dyDescent="0.25">
      <c r="J1093" s="35"/>
      <c r="P1093" s="23"/>
      <c r="Q1093" s="23"/>
      <c r="R1093" s="23"/>
    </row>
    <row r="1094" spans="10:18" x14ac:dyDescent="0.25">
      <c r="J1094" s="35"/>
      <c r="P1094" s="23"/>
      <c r="Q1094" s="23"/>
      <c r="R1094" s="23"/>
    </row>
    <row r="1095" spans="10:18" x14ac:dyDescent="0.25">
      <c r="J1095" s="35"/>
      <c r="P1095" s="23"/>
      <c r="Q1095" s="23"/>
      <c r="R1095" s="23"/>
    </row>
    <row r="1096" spans="10:18" x14ac:dyDescent="0.25">
      <c r="J1096" s="35"/>
      <c r="P1096" s="23"/>
      <c r="Q1096" s="23"/>
      <c r="R1096" s="23"/>
    </row>
    <row r="1097" spans="10:18" x14ac:dyDescent="0.25">
      <c r="J1097" s="35"/>
      <c r="P1097" s="23"/>
      <c r="Q1097" s="23"/>
      <c r="R1097" s="23"/>
    </row>
    <row r="1098" spans="10:18" x14ac:dyDescent="0.25">
      <c r="J1098" s="35"/>
      <c r="P1098" s="23"/>
      <c r="Q1098" s="23"/>
      <c r="R1098" s="23"/>
    </row>
    <row r="1099" spans="10:18" x14ac:dyDescent="0.25">
      <c r="J1099" s="35"/>
      <c r="P1099" s="23"/>
      <c r="Q1099" s="23"/>
      <c r="R1099" s="23"/>
    </row>
    <row r="1100" spans="10:18" x14ac:dyDescent="0.25">
      <c r="J1100" s="35"/>
      <c r="P1100" s="23"/>
      <c r="Q1100" s="23"/>
      <c r="R1100" s="23"/>
    </row>
    <row r="1101" spans="10:18" x14ac:dyDescent="0.25">
      <c r="J1101" s="35"/>
      <c r="P1101" s="23"/>
      <c r="Q1101" s="23"/>
      <c r="R1101" s="23"/>
    </row>
    <row r="1102" spans="10:18" x14ac:dyDescent="0.25">
      <c r="J1102" s="35"/>
      <c r="P1102" s="23"/>
      <c r="Q1102" s="23"/>
      <c r="R1102" s="23"/>
    </row>
    <row r="1103" spans="10:18" x14ac:dyDescent="0.25">
      <c r="J1103" s="35"/>
      <c r="P1103" s="23"/>
      <c r="Q1103" s="23"/>
      <c r="R1103" s="23"/>
    </row>
    <row r="1104" spans="10:18" x14ac:dyDescent="0.25">
      <c r="J1104" s="35"/>
      <c r="P1104" s="23"/>
      <c r="Q1104" s="23"/>
      <c r="R1104" s="23"/>
    </row>
    <row r="1105" spans="10:18" x14ac:dyDescent="0.25">
      <c r="J1105" s="35"/>
      <c r="P1105" s="23"/>
      <c r="Q1105" s="23"/>
      <c r="R1105" s="23"/>
    </row>
    <row r="1106" spans="10:18" x14ac:dyDescent="0.25">
      <c r="J1106" s="35"/>
      <c r="P1106" s="23"/>
      <c r="Q1106" s="23"/>
      <c r="R1106" s="23"/>
    </row>
    <row r="1107" spans="10:18" x14ac:dyDescent="0.25">
      <c r="J1107" s="35"/>
      <c r="P1107" s="23"/>
      <c r="Q1107" s="23"/>
      <c r="R1107" s="23"/>
    </row>
    <row r="1108" spans="10:18" x14ac:dyDescent="0.25">
      <c r="J1108" s="35"/>
      <c r="P1108" s="23"/>
      <c r="Q1108" s="23"/>
      <c r="R1108" s="23"/>
    </row>
    <row r="1109" spans="10:18" x14ac:dyDescent="0.25">
      <c r="J1109" s="35"/>
      <c r="P1109" s="23"/>
      <c r="Q1109" s="23"/>
      <c r="R1109" s="23"/>
    </row>
    <row r="1110" spans="10:18" x14ac:dyDescent="0.25">
      <c r="J1110" s="35"/>
      <c r="P1110" s="23"/>
      <c r="Q1110" s="23"/>
      <c r="R1110" s="23"/>
    </row>
    <row r="1111" spans="10:18" x14ac:dyDescent="0.25">
      <c r="J1111" s="35"/>
      <c r="P1111" s="23"/>
      <c r="Q1111" s="23"/>
      <c r="R1111" s="23"/>
    </row>
    <row r="1112" spans="10:18" x14ac:dyDescent="0.25">
      <c r="J1112" s="35"/>
      <c r="P1112" s="23"/>
      <c r="Q1112" s="23"/>
      <c r="R1112" s="23"/>
    </row>
    <row r="1113" spans="10:18" x14ac:dyDescent="0.25">
      <c r="J1113" s="35"/>
      <c r="P1113" s="23"/>
      <c r="Q1113" s="23"/>
      <c r="R1113" s="23"/>
    </row>
    <row r="1114" spans="10:18" x14ac:dyDescent="0.25">
      <c r="J1114" s="35"/>
      <c r="P1114" s="23"/>
      <c r="Q1114" s="23"/>
      <c r="R1114" s="23"/>
    </row>
    <row r="1115" spans="10:18" x14ac:dyDescent="0.25">
      <c r="J1115" s="35"/>
      <c r="P1115" s="23"/>
      <c r="Q1115" s="23"/>
      <c r="R1115" s="23"/>
    </row>
    <row r="1116" spans="10:18" x14ac:dyDescent="0.25">
      <c r="J1116" s="35"/>
      <c r="P1116" s="23"/>
      <c r="Q1116" s="23"/>
      <c r="R1116" s="23"/>
    </row>
    <row r="1117" spans="10:18" x14ac:dyDescent="0.25">
      <c r="J1117" s="35"/>
      <c r="P1117" s="23"/>
      <c r="Q1117" s="23"/>
      <c r="R1117" s="23"/>
    </row>
    <row r="1118" spans="10:18" x14ac:dyDescent="0.25">
      <c r="J1118" s="35"/>
      <c r="P1118" s="23"/>
      <c r="Q1118" s="23"/>
      <c r="R1118" s="23"/>
    </row>
    <row r="1119" spans="10:18" x14ac:dyDescent="0.25">
      <c r="J1119" s="35"/>
      <c r="P1119" s="23"/>
      <c r="Q1119" s="23"/>
      <c r="R1119" s="23"/>
    </row>
    <row r="1120" spans="10:18" x14ac:dyDescent="0.25">
      <c r="J1120" s="35"/>
      <c r="P1120" s="23"/>
      <c r="Q1120" s="23"/>
      <c r="R1120" s="23"/>
    </row>
    <row r="1121" spans="10:18" x14ac:dyDescent="0.25">
      <c r="J1121" s="35"/>
      <c r="P1121" s="23"/>
      <c r="Q1121" s="23"/>
      <c r="R1121" s="23"/>
    </row>
    <row r="1122" spans="10:18" x14ac:dyDescent="0.25">
      <c r="J1122" s="35"/>
      <c r="P1122" s="23"/>
      <c r="Q1122" s="23"/>
      <c r="R1122" s="23"/>
    </row>
    <row r="1123" spans="10:18" x14ac:dyDescent="0.25">
      <c r="J1123" s="35"/>
      <c r="P1123" s="23"/>
      <c r="Q1123" s="23"/>
      <c r="R1123" s="23"/>
    </row>
    <row r="1124" spans="10:18" x14ac:dyDescent="0.25">
      <c r="J1124" s="35"/>
      <c r="P1124" s="23"/>
      <c r="Q1124" s="23"/>
      <c r="R1124" s="23"/>
    </row>
    <row r="1125" spans="10:18" x14ac:dyDescent="0.25">
      <c r="J1125" s="35"/>
      <c r="P1125" s="23"/>
      <c r="Q1125" s="23"/>
      <c r="R1125" s="23"/>
    </row>
    <row r="1126" spans="10:18" x14ac:dyDescent="0.25">
      <c r="J1126" s="35"/>
      <c r="P1126" s="23"/>
      <c r="Q1126" s="23"/>
      <c r="R1126" s="23"/>
    </row>
    <row r="1127" spans="10:18" x14ac:dyDescent="0.25">
      <c r="J1127" s="35"/>
      <c r="P1127" s="23"/>
      <c r="Q1127" s="23"/>
      <c r="R1127" s="23"/>
    </row>
    <row r="1128" spans="10:18" x14ac:dyDescent="0.25">
      <c r="J1128" s="35"/>
      <c r="P1128" s="23"/>
      <c r="Q1128" s="23"/>
      <c r="R1128" s="23"/>
    </row>
    <row r="1129" spans="10:18" x14ac:dyDescent="0.25">
      <c r="J1129" s="35"/>
      <c r="P1129" s="23"/>
      <c r="Q1129" s="23"/>
      <c r="R1129" s="23"/>
    </row>
    <row r="1130" spans="10:18" x14ac:dyDescent="0.25">
      <c r="J1130" s="35"/>
      <c r="P1130" s="23"/>
      <c r="Q1130" s="23"/>
      <c r="R1130" s="23"/>
    </row>
    <row r="1131" spans="10:18" x14ac:dyDescent="0.25">
      <c r="J1131" s="35"/>
      <c r="P1131" s="23"/>
      <c r="Q1131" s="23"/>
      <c r="R1131" s="23"/>
    </row>
    <row r="1132" spans="10:18" x14ac:dyDescent="0.25">
      <c r="J1132" s="35"/>
      <c r="P1132" s="23"/>
      <c r="Q1132" s="23"/>
      <c r="R1132" s="23"/>
    </row>
    <row r="1133" spans="10:18" x14ac:dyDescent="0.25">
      <c r="J1133" s="35"/>
      <c r="P1133" s="23"/>
      <c r="Q1133" s="23"/>
      <c r="R1133" s="23"/>
    </row>
    <row r="1134" spans="10:18" x14ac:dyDescent="0.25">
      <c r="J1134" s="35"/>
      <c r="P1134" s="23"/>
      <c r="Q1134" s="23"/>
      <c r="R1134" s="23"/>
    </row>
    <row r="1135" spans="10:18" x14ac:dyDescent="0.25">
      <c r="J1135" s="35"/>
      <c r="P1135" s="23"/>
      <c r="Q1135" s="23"/>
      <c r="R1135" s="23"/>
    </row>
    <row r="1136" spans="10:18" x14ac:dyDescent="0.25">
      <c r="J1136" s="35"/>
      <c r="P1136" s="23"/>
      <c r="Q1136" s="23"/>
      <c r="R1136" s="23"/>
    </row>
    <row r="1137" spans="10:18" x14ac:dyDescent="0.25">
      <c r="J1137" s="35"/>
      <c r="P1137" s="23"/>
      <c r="Q1137" s="23"/>
      <c r="R1137" s="23"/>
    </row>
    <row r="1138" spans="10:18" x14ac:dyDescent="0.25">
      <c r="J1138" s="35"/>
      <c r="P1138" s="23"/>
      <c r="Q1138" s="23"/>
      <c r="R1138" s="23"/>
    </row>
    <row r="1139" spans="10:18" x14ac:dyDescent="0.25">
      <c r="J1139" s="35"/>
      <c r="P1139" s="23"/>
      <c r="Q1139" s="23"/>
      <c r="R1139" s="23"/>
    </row>
    <row r="1140" spans="10:18" x14ac:dyDescent="0.25">
      <c r="J1140" s="35"/>
      <c r="P1140" s="23"/>
      <c r="Q1140" s="23"/>
      <c r="R1140" s="23"/>
    </row>
    <row r="1141" spans="10:18" x14ac:dyDescent="0.25">
      <c r="J1141" s="35"/>
      <c r="P1141" s="23"/>
      <c r="Q1141" s="23"/>
      <c r="R1141" s="23"/>
    </row>
    <row r="1142" spans="10:18" x14ac:dyDescent="0.25">
      <c r="J1142" s="35"/>
      <c r="P1142" s="23"/>
      <c r="Q1142" s="23"/>
      <c r="R1142" s="23"/>
    </row>
    <row r="1143" spans="10:18" x14ac:dyDescent="0.25">
      <c r="J1143" s="35"/>
      <c r="P1143" s="23"/>
      <c r="Q1143" s="23"/>
      <c r="R1143" s="23"/>
    </row>
    <row r="1144" spans="10:18" x14ac:dyDescent="0.25">
      <c r="J1144" s="35"/>
      <c r="P1144" s="23"/>
      <c r="Q1144" s="23"/>
      <c r="R1144" s="23"/>
    </row>
    <row r="1145" spans="10:18" x14ac:dyDescent="0.25">
      <c r="J1145" s="35"/>
      <c r="P1145" s="23"/>
      <c r="Q1145" s="23"/>
      <c r="R1145" s="23"/>
    </row>
    <row r="1146" spans="10:18" x14ac:dyDescent="0.25">
      <c r="J1146" s="35"/>
      <c r="P1146" s="23"/>
      <c r="Q1146" s="23"/>
      <c r="R1146" s="23"/>
    </row>
    <row r="1147" spans="10:18" x14ac:dyDescent="0.25">
      <c r="J1147" s="35"/>
      <c r="P1147" s="23"/>
      <c r="Q1147" s="23"/>
      <c r="R1147" s="23"/>
    </row>
    <row r="1148" spans="10:18" x14ac:dyDescent="0.25">
      <c r="J1148" s="35"/>
      <c r="P1148" s="23"/>
      <c r="Q1148" s="23"/>
      <c r="R1148" s="23"/>
    </row>
    <row r="1149" spans="10:18" x14ac:dyDescent="0.25">
      <c r="J1149" s="35"/>
      <c r="P1149" s="23"/>
      <c r="Q1149" s="23"/>
      <c r="R1149" s="23"/>
    </row>
    <row r="1150" spans="10:18" x14ac:dyDescent="0.25">
      <c r="J1150" s="35"/>
      <c r="P1150" s="23"/>
      <c r="Q1150" s="23"/>
      <c r="R1150" s="23"/>
    </row>
    <row r="1151" spans="10:18" x14ac:dyDescent="0.25">
      <c r="J1151" s="35"/>
      <c r="P1151" s="23"/>
      <c r="Q1151" s="23"/>
      <c r="R1151" s="23"/>
    </row>
    <row r="1152" spans="10:18" x14ac:dyDescent="0.25">
      <c r="J1152" s="35"/>
      <c r="P1152" s="23"/>
      <c r="Q1152" s="23"/>
      <c r="R1152" s="23"/>
    </row>
    <row r="1153" spans="10:18" x14ac:dyDescent="0.25">
      <c r="J1153" s="35"/>
      <c r="P1153" s="23"/>
      <c r="Q1153" s="23"/>
      <c r="R1153" s="23"/>
    </row>
    <row r="1154" spans="10:18" x14ac:dyDescent="0.25">
      <c r="J1154" s="35"/>
      <c r="P1154" s="23"/>
      <c r="Q1154" s="23"/>
      <c r="R1154" s="23"/>
    </row>
    <row r="1155" spans="10:18" x14ac:dyDescent="0.25">
      <c r="J1155" s="35"/>
      <c r="P1155" s="23"/>
      <c r="Q1155" s="23"/>
      <c r="R1155" s="23"/>
    </row>
    <row r="1156" spans="10:18" x14ac:dyDescent="0.25">
      <c r="J1156" s="35"/>
      <c r="P1156" s="23"/>
      <c r="Q1156" s="23"/>
      <c r="R1156" s="23"/>
    </row>
    <row r="1157" spans="10:18" x14ac:dyDescent="0.25">
      <c r="J1157" s="35"/>
      <c r="P1157" s="23"/>
      <c r="Q1157" s="23"/>
      <c r="R1157" s="23"/>
    </row>
    <row r="1158" spans="10:18" x14ac:dyDescent="0.25">
      <c r="J1158" s="35"/>
      <c r="P1158" s="23"/>
      <c r="Q1158" s="23"/>
      <c r="R1158" s="23"/>
    </row>
    <row r="1159" spans="10:18" x14ac:dyDescent="0.25">
      <c r="J1159" s="35"/>
      <c r="P1159" s="23"/>
      <c r="Q1159" s="23"/>
      <c r="R1159" s="23"/>
    </row>
    <row r="1160" spans="10:18" x14ac:dyDescent="0.25">
      <c r="J1160" s="35"/>
      <c r="P1160" s="23"/>
      <c r="Q1160" s="23"/>
      <c r="R1160" s="23"/>
    </row>
    <row r="1161" spans="10:18" x14ac:dyDescent="0.25">
      <c r="J1161" s="35"/>
      <c r="P1161" s="23"/>
      <c r="Q1161" s="23"/>
      <c r="R1161" s="23"/>
    </row>
    <row r="1162" spans="10:18" x14ac:dyDescent="0.25">
      <c r="J1162" s="35"/>
      <c r="P1162" s="23"/>
      <c r="Q1162" s="23"/>
      <c r="R1162" s="23"/>
    </row>
    <row r="1163" spans="10:18" x14ac:dyDescent="0.25">
      <c r="J1163" s="35"/>
      <c r="P1163" s="23"/>
      <c r="Q1163" s="23"/>
      <c r="R1163" s="23"/>
    </row>
    <row r="1164" spans="10:18" x14ac:dyDescent="0.25">
      <c r="J1164" s="35"/>
      <c r="P1164" s="23"/>
      <c r="Q1164" s="23"/>
      <c r="R1164" s="23"/>
    </row>
    <row r="1165" spans="10:18" x14ac:dyDescent="0.25">
      <c r="J1165" s="35"/>
      <c r="P1165" s="23"/>
      <c r="Q1165" s="23"/>
      <c r="R1165" s="23"/>
    </row>
    <row r="1166" spans="10:18" x14ac:dyDescent="0.25">
      <c r="J1166" s="35"/>
      <c r="P1166" s="23"/>
      <c r="Q1166" s="23"/>
      <c r="R1166" s="23"/>
    </row>
    <row r="1167" spans="10:18" x14ac:dyDescent="0.25">
      <c r="J1167" s="35"/>
      <c r="P1167" s="23"/>
      <c r="Q1167" s="23"/>
      <c r="R1167" s="23"/>
    </row>
    <row r="1168" spans="10:18" x14ac:dyDescent="0.25">
      <c r="J1168" s="35"/>
      <c r="P1168" s="23"/>
      <c r="Q1168" s="23"/>
      <c r="R1168" s="23"/>
    </row>
    <row r="1169" spans="10:18" x14ac:dyDescent="0.25">
      <c r="J1169" s="35"/>
      <c r="P1169" s="23"/>
      <c r="Q1169" s="23"/>
      <c r="R1169" s="23"/>
    </row>
    <row r="1170" spans="10:18" x14ac:dyDescent="0.25">
      <c r="J1170" s="35"/>
      <c r="P1170" s="23"/>
      <c r="Q1170" s="23"/>
      <c r="R1170" s="23"/>
    </row>
    <row r="1171" spans="10:18" x14ac:dyDescent="0.25">
      <c r="J1171" s="35"/>
      <c r="P1171" s="23"/>
      <c r="Q1171" s="23"/>
      <c r="R1171" s="23"/>
    </row>
    <row r="1172" spans="10:18" x14ac:dyDescent="0.25">
      <c r="J1172" s="35"/>
      <c r="P1172" s="23"/>
      <c r="Q1172" s="23"/>
      <c r="R1172" s="23"/>
    </row>
    <row r="1173" spans="10:18" x14ac:dyDescent="0.25">
      <c r="J1173" s="35"/>
      <c r="P1173" s="23"/>
      <c r="Q1173" s="23"/>
      <c r="R1173" s="23"/>
    </row>
    <row r="1174" spans="10:18" x14ac:dyDescent="0.25">
      <c r="J1174" s="35"/>
      <c r="P1174" s="23"/>
      <c r="Q1174" s="23"/>
      <c r="R1174" s="23"/>
    </row>
    <row r="1175" spans="10:18" x14ac:dyDescent="0.25">
      <c r="J1175" s="35"/>
      <c r="P1175" s="23"/>
      <c r="Q1175" s="23"/>
      <c r="R1175" s="23"/>
    </row>
    <row r="1176" spans="10:18" x14ac:dyDescent="0.25">
      <c r="J1176" s="35"/>
      <c r="P1176" s="23"/>
      <c r="Q1176" s="23"/>
      <c r="R1176" s="23"/>
    </row>
    <row r="1177" spans="10:18" x14ac:dyDescent="0.25">
      <c r="J1177" s="35"/>
      <c r="P1177" s="23"/>
      <c r="Q1177" s="23"/>
      <c r="R1177" s="23"/>
    </row>
    <row r="1178" spans="10:18" x14ac:dyDescent="0.25">
      <c r="J1178" s="35"/>
      <c r="P1178" s="23"/>
      <c r="Q1178" s="23"/>
      <c r="R1178" s="23"/>
    </row>
    <row r="1179" spans="10:18" x14ac:dyDescent="0.25">
      <c r="J1179" s="35"/>
      <c r="P1179" s="23"/>
      <c r="Q1179" s="23"/>
      <c r="R1179" s="23"/>
    </row>
    <row r="1180" spans="10:18" x14ac:dyDescent="0.25">
      <c r="J1180" s="35"/>
      <c r="P1180" s="23"/>
      <c r="Q1180" s="23"/>
      <c r="R1180" s="23"/>
    </row>
    <row r="1181" spans="10:18" x14ac:dyDescent="0.25">
      <c r="J1181" s="35"/>
      <c r="P1181" s="23"/>
      <c r="Q1181" s="23"/>
      <c r="R1181" s="23"/>
    </row>
    <row r="1182" spans="10:18" x14ac:dyDescent="0.25">
      <c r="J1182" s="35"/>
      <c r="P1182" s="23"/>
      <c r="Q1182" s="23"/>
      <c r="R1182" s="23"/>
    </row>
    <row r="1183" spans="10:18" x14ac:dyDescent="0.25">
      <c r="J1183" s="35"/>
      <c r="P1183" s="23"/>
      <c r="Q1183" s="23"/>
      <c r="R1183" s="23"/>
    </row>
    <row r="1184" spans="10:18" x14ac:dyDescent="0.25">
      <c r="J1184" s="35"/>
      <c r="P1184" s="23"/>
      <c r="Q1184" s="23"/>
      <c r="R1184" s="23"/>
    </row>
    <row r="1185" spans="10:18" x14ac:dyDescent="0.25">
      <c r="J1185" s="35"/>
      <c r="P1185" s="23"/>
      <c r="Q1185" s="23"/>
      <c r="R1185" s="23"/>
    </row>
    <row r="1186" spans="10:18" x14ac:dyDescent="0.25">
      <c r="J1186" s="35"/>
      <c r="P1186" s="23"/>
      <c r="Q1186" s="23"/>
      <c r="R1186" s="23"/>
    </row>
    <row r="1187" spans="10:18" x14ac:dyDescent="0.25">
      <c r="J1187" s="35"/>
      <c r="P1187" s="23"/>
      <c r="Q1187" s="23"/>
      <c r="R1187" s="23"/>
    </row>
    <row r="1188" spans="10:18" x14ac:dyDescent="0.25">
      <c r="J1188" s="35"/>
      <c r="P1188" s="23"/>
      <c r="Q1188" s="23"/>
      <c r="R1188" s="23"/>
    </row>
    <row r="1189" spans="10:18" x14ac:dyDescent="0.25">
      <c r="J1189" s="35"/>
      <c r="P1189" s="23"/>
      <c r="Q1189" s="23"/>
      <c r="R1189" s="23"/>
    </row>
    <row r="1190" spans="10:18" x14ac:dyDescent="0.25">
      <c r="J1190" s="35"/>
      <c r="P1190" s="23"/>
      <c r="Q1190" s="23"/>
      <c r="R1190" s="23"/>
    </row>
    <row r="1191" spans="10:18" x14ac:dyDescent="0.25">
      <c r="J1191" s="35"/>
      <c r="P1191" s="23"/>
      <c r="Q1191" s="23"/>
      <c r="R1191" s="23"/>
    </row>
    <row r="1192" spans="10:18" x14ac:dyDescent="0.25">
      <c r="J1192" s="35"/>
      <c r="P1192" s="23"/>
      <c r="Q1192" s="23"/>
      <c r="R1192" s="23"/>
    </row>
    <row r="1193" spans="10:18" x14ac:dyDescent="0.25">
      <c r="J1193" s="35"/>
      <c r="P1193" s="23"/>
      <c r="Q1193" s="23"/>
      <c r="R1193" s="23"/>
    </row>
    <row r="1194" spans="10:18" x14ac:dyDescent="0.25">
      <c r="J1194" s="35"/>
      <c r="P1194" s="23"/>
      <c r="Q1194" s="23"/>
      <c r="R1194" s="23"/>
    </row>
    <row r="1195" spans="10:18" x14ac:dyDescent="0.25">
      <c r="J1195" s="35"/>
      <c r="P1195" s="23"/>
      <c r="Q1195" s="23"/>
      <c r="R1195" s="23"/>
    </row>
    <row r="1196" spans="10:18" x14ac:dyDescent="0.25">
      <c r="J1196" s="35"/>
      <c r="P1196" s="23"/>
      <c r="Q1196" s="23"/>
      <c r="R1196" s="23"/>
    </row>
    <row r="1197" spans="10:18" x14ac:dyDescent="0.25">
      <c r="J1197" s="35"/>
      <c r="P1197" s="23"/>
      <c r="Q1197" s="23"/>
      <c r="R1197" s="23"/>
    </row>
    <row r="1198" spans="10:18" x14ac:dyDescent="0.25">
      <c r="J1198" s="35"/>
      <c r="P1198" s="23"/>
      <c r="Q1198" s="23"/>
      <c r="R1198" s="23"/>
    </row>
    <row r="1199" spans="10:18" x14ac:dyDescent="0.25">
      <c r="J1199" s="35"/>
      <c r="P1199" s="23"/>
      <c r="Q1199" s="23"/>
      <c r="R1199" s="23"/>
    </row>
    <row r="1200" spans="10:18" x14ac:dyDescent="0.25">
      <c r="J1200" s="35"/>
      <c r="P1200" s="23"/>
      <c r="Q1200" s="23"/>
      <c r="R1200" s="23"/>
    </row>
    <row r="1201" spans="10:18" x14ac:dyDescent="0.25">
      <c r="J1201" s="35"/>
      <c r="P1201" s="23"/>
      <c r="Q1201" s="23"/>
      <c r="R1201" s="23"/>
    </row>
    <row r="1202" spans="10:18" x14ac:dyDescent="0.25">
      <c r="J1202" s="35"/>
      <c r="P1202" s="23"/>
      <c r="Q1202" s="23"/>
      <c r="R1202" s="23"/>
    </row>
    <row r="1203" spans="10:18" x14ac:dyDescent="0.25">
      <c r="J1203" s="35"/>
      <c r="P1203" s="23"/>
      <c r="Q1203" s="23"/>
      <c r="R1203" s="23"/>
    </row>
    <row r="1204" spans="10:18" x14ac:dyDescent="0.25">
      <c r="J1204" s="35"/>
      <c r="P1204" s="23"/>
      <c r="Q1204" s="23"/>
      <c r="R1204" s="23"/>
    </row>
    <row r="1205" spans="10:18" x14ac:dyDescent="0.25">
      <c r="J1205" s="35"/>
      <c r="P1205" s="23"/>
      <c r="Q1205" s="23"/>
      <c r="R1205" s="23"/>
    </row>
    <row r="1206" spans="10:18" x14ac:dyDescent="0.25">
      <c r="J1206" s="35"/>
      <c r="P1206" s="23"/>
      <c r="Q1206" s="23"/>
      <c r="R1206" s="23"/>
    </row>
    <row r="1207" spans="10:18" x14ac:dyDescent="0.25">
      <c r="J1207" s="35"/>
      <c r="P1207" s="23"/>
      <c r="Q1207" s="23"/>
      <c r="R1207" s="23"/>
    </row>
    <row r="1208" spans="10:18" x14ac:dyDescent="0.25">
      <c r="J1208" s="35"/>
      <c r="P1208" s="23"/>
      <c r="Q1208" s="23"/>
      <c r="R1208" s="23"/>
    </row>
    <row r="1209" spans="10:18" x14ac:dyDescent="0.25">
      <c r="J1209" s="35"/>
      <c r="P1209" s="23"/>
      <c r="Q1209" s="23"/>
      <c r="R1209" s="23"/>
    </row>
    <row r="1210" spans="10:18" x14ac:dyDescent="0.25">
      <c r="J1210" s="35"/>
      <c r="P1210" s="23"/>
      <c r="Q1210" s="23"/>
      <c r="R1210" s="23"/>
    </row>
    <row r="1211" spans="10:18" x14ac:dyDescent="0.25">
      <c r="J1211" s="35"/>
      <c r="P1211" s="23"/>
      <c r="Q1211" s="23"/>
      <c r="R1211" s="23"/>
    </row>
    <row r="1212" spans="10:18" x14ac:dyDescent="0.25">
      <c r="J1212" s="35"/>
      <c r="P1212" s="23"/>
      <c r="Q1212" s="23"/>
      <c r="R1212" s="23"/>
    </row>
    <row r="1213" spans="10:18" x14ac:dyDescent="0.25">
      <c r="J1213" s="35"/>
      <c r="P1213" s="23"/>
      <c r="Q1213" s="23"/>
      <c r="R1213" s="23"/>
    </row>
    <row r="1214" spans="10:18" x14ac:dyDescent="0.25">
      <c r="J1214" s="35"/>
      <c r="P1214" s="23"/>
      <c r="Q1214" s="23"/>
      <c r="R1214" s="23"/>
    </row>
    <row r="1215" spans="10:18" x14ac:dyDescent="0.25">
      <c r="J1215" s="35"/>
      <c r="P1215" s="23"/>
      <c r="Q1215" s="23"/>
      <c r="R1215" s="23"/>
    </row>
    <row r="1216" spans="10:18" x14ac:dyDescent="0.25">
      <c r="J1216" s="35"/>
      <c r="P1216" s="23"/>
      <c r="Q1216" s="23"/>
      <c r="R1216" s="23"/>
    </row>
    <row r="1217" spans="10:18" x14ac:dyDescent="0.25">
      <c r="J1217" s="35"/>
      <c r="P1217" s="23"/>
      <c r="Q1217" s="23"/>
      <c r="R1217" s="23"/>
    </row>
    <row r="1218" spans="10:18" x14ac:dyDescent="0.25">
      <c r="J1218" s="35"/>
      <c r="P1218" s="23"/>
      <c r="Q1218" s="23"/>
      <c r="R1218" s="23"/>
    </row>
    <row r="1219" spans="10:18" x14ac:dyDescent="0.25">
      <c r="J1219" s="35"/>
      <c r="P1219" s="23"/>
      <c r="Q1219" s="23"/>
      <c r="R1219" s="23"/>
    </row>
    <row r="1220" spans="10:18" x14ac:dyDescent="0.25">
      <c r="J1220" s="35"/>
      <c r="P1220" s="23"/>
      <c r="Q1220" s="23"/>
      <c r="R1220" s="23"/>
    </row>
    <row r="1221" spans="10:18" x14ac:dyDescent="0.25">
      <c r="J1221" s="35"/>
      <c r="P1221" s="23"/>
      <c r="Q1221" s="23"/>
      <c r="R1221" s="23"/>
    </row>
    <row r="1222" spans="10:18" x14ac:dyDescent="0.25">
      <c r="J1222" s="35"/>
      <c r="P1222" s="23"/>
      <c r="Q1222" s="23"/>
      <c r="R1222" s="23"/>
    </row>
    <row r="1223" spans="10:18" x14ac:dyDescent="0.25">
      <c r="J1223" s="35"/>
      <c r="P1223" s="23"/>
      <c r="Q1223" s="23"/>
      <c r="R1223" s="23"/>
    </row>
    <row r="1224" spans="10:18" x14ac:dyDescent="0.25">
      <c r="J1224" s="35"/>
      <c r="P1224" s="23"/>
      <c r="Q1224" s="23"/>
      <c r="R1224" s="23"/>
    </row>
    <row r="1225" spans="10:18" x14ac:dyDescent="0.25">
      <c r="J1225" s="35"/>
      <c r="P1225" s="23"/>
      <c r="Q1225" s="23"/>
      <c r="R1225" s="23"/>
    </row>
    <row r="1226" spans="10:18" x14ac:dyDescent="0.25">
      <c r="J1226" s="35"/>
      <c r="P1226" s="23"/>
      <c r="Q1226" s="23"/>
      <c r="R1226" s="23"/>
    </row>
    <row r="1227" spans="10:18" x14ac:dyDescent="0.25">
      <c r="J1227" s="35"/>
      <c r="P1227" s="23"/>
      <c r="Q1227" s="23"/>
      <c r="R1227" s="23"/>
    </row>
    <row r="1228" spans="10:18" x14ac:dyDescent="0.25">
      <c r="J1228" s="35"/>
      <c r="P1228" s="23"/>
      <c r="Q1228" s="23"/>
      <c r="R1228" s="23"/>
    </row>
    <row r="1229" spans="10:18" x14ac:dyDescent="0.25">
      <c r="J1229" s="35"/>
      <c r="P1229" s="23"/>
      <c r="Q1229" s="23"/>
      <c r="R1229" s="23"/>
    </row>
    <row r="1230" spans="10:18" x14ac:dyDescent="0.25">
      <c r="J1230" s="35"/>
      <c r="P1230" s="23"/>
      <c r="Q1230" s="23"/>
      <c r="R1230" s="23"/>
    </row>
    <row r="1231" spans="10:18" x14ac:dyDescent="0.25">
      <c r="J1231" s="35"/>
      <c r="P1231" s="23"/>
      <c r="Q1231" s="23"/>
      <c r="R1231" s="23"/>
    </row>
    <row r="1232" spans="10:18" x14ac:dyDescent="0.25">
      <c r="J1232" s="35"/>
      <c r="P1232" s="23"/>
      <c r="Q1232" s="23"/>
      <c r="R1232" s="23"/>
    </row>
    <row r="1233" spans="10:18" x14ac:dyDescent="0.25">
      <c r="J1233" s="35"/>
      <c r="P1233" s="23"/>
      <c r="Q1233" s="23"/>
      <c r="R1233" s="23"/>
    </row>
    <row r="1234" spans="10:18" x14ac:dyDescent="0.25">
      <c r="J1234" s="35"/>
      <c r="P1234" s="23"/>
      <c r="Q1234" s="23"/>
      <c r="R1234" s="23"/>
    </row>
    <row r="1235" spans="10:18" x14ac:dyDescent="0.25">
      <c r="J1235" s="35"/>
      <c r="P1235" s="23"/>
      <c r="Q1235" s="23"/>
      <c r="R1235" s="23"/>
    </row>
    <row r="1236" spans="10:18" x14ac:dyDescent="0.25">
      <c r="J1236" s="35"/>
      <c r="P1236" s="23"/>
      <c r="Q1236" s="23"/>
      <c r="R1236" s="23"/>
    </row>
    <row r="1237" spans="10:18" x14ac:dyDescent="0.25">
      <c r="J1237" s="35"/>
      <c r="P1237" s="23"/>
      <c r="Q1237" s="23"/>
      <c r="R1237" s="23"/>
    </row>
    <row r="1238" spans="10:18" x14ac:dyDescent="0.25">
      <c r="J1238" s="35"/>
      <c r="P1238" s="23"/>
      <c r="Q1238" s="23"/>
      <c r="R1238" s="23"/>
    </row>
    <row r="1239" spans="10:18" x14ac:dyDescent="0.25">
      <c r="J1239" s="35"/>
      <c r="P1239" s="23"/>
      <c r="Q1239" s="23"/>
      <c r="R1239" s="23"/>
    </row>
    <row r="1240" spans="10:18" x14ac:dyDescent="0.25">
      <c r="J1240" s="35"/>
      <c r="P1240" s="23"/>
      <c r="Q1240" s="23"/>
      <c r="R1240" s="23"/>
    </row>
    <row r="1241" spans="10:18" x14ac:dyDescent="0.25">
      <c r="J1241" s="35"/>
      <c r="P1241" s="23"/>
      <c r="Q1241" s="23"/>
      <c r="R1241" s="23"/>
    </row>
    <row r="1242" spans="10:18" x14ac:dyDescent="0.25">
      <c r="J1242" s="35"/>
      <c r="P1242" s="23"/>
      <c r="Q1242" s="23"/>
      <c r="R1242" s="23"/>
    </row>
    <row r="1243" spans="10:18" x14ac:dyDescent="0.25">
      <c r="J1243" s="35"/>
      <c r="P1243" s="23"/>
      <c r="Q1243" s="23"/>
      <c r="R1243" s="23"/>
    </row>
    <row r="1244" spans="10:18" x14ac:dyDescent="0.25">
      <c r="J1244" s="35"/>
      <c r="P1244" s="23"/>
      <c r="Q1244" s="23"/>
      <c r="R1244" s="23"/>
    </row>
    <row r="1245" spans="10:18" x14ac:dyDescent="0.25">
      <c r="J1245" s="35"/>
      <c r="P1245" s="23"/>
      <c r="Q1245" s="23"/>
      <c r="R1245" s="23"/>
    </row>
    <row r="1246" spans="10:18" x14ac:dyDescent="0.25">
      <c r="J1246" s="35"/>
      <c r="P1246" s="23"/>
      <c r="Q1246" s="23"/>
      <c r="R1246" s="23"/>
    </row>
    <row r="1247" spans="10:18" x14ac:dyDescent="0.25">
      <c r="J1247" s="35"/>
      <c r="P1247" s="23"/>
      <c r="Q1247" s="23"/>
      <c r="R1247" s="23"/>
    </row>
    <row r="1248" spans="10:18" x14ac:dyDescent="0.25">
      <c r="J1248" s="35"/>
      <c r="P1248" s="23"/>
      <c r="Q1248" s="23"/>
      <c r="R1248" s="23"/>
    </row>
    <row r="1249" spans="10:18" x14ac:dyDescent="0.25">
      <c r="J1249" s="35"/>
      <c r="P1249" s="23"/>
      <c r="Q1249" s="23"/>
      <c r="R1249" s="23"/>
    </row>
    <row r="1250" spans="10:18" x14ac:dyDescent="0.25">
      <c r="J1250" s="35"/>
      <c r="P1250" s="23"/>
      <c r="Q1250" s="23"/>
      <c r="R1250" s="23"/>
    </row>
    <row r="1251" spans="10:18" x14ac:dyDescent="0.25">
      <c r="J1251" s="35"/>
      <c r="P1251" s="23"/>
      <c r="Q1251" s="23"/>
      <c r="R1251" s="23"/>
    </row>
    <row r="1252" spans="10:18" x14ac:dyDescent="0.25">
      <c r="J1252" s="35"/>
      <c r="P1252" s="23"/>
      <c r="Q1252" s="23"/>
      <c r="R1252" s="23"/>
    </row>
    <row r="1253" spans="10:18" x14ac:dyDescent="0.25">
      <c r="J1253" s="35"/>
      <c r="P1253" s="23"/>
      <c r="Q1253" s="23"/>
      <c r="R1253" s="23"/>
    </row>
    <row r="1254" spans="10:18" x14ac:dyDescent="0.25">
      <c r="J1254" s="35"/>
      <c r="P1254" s="23"/>
      <c r="Q1254" s="23"/>
      <c r="R1254" s="23"/>
    </row>
    <row r="1255" spans="10:18" x14ac:dyDescent="0.25">
      <c r="J1255" s="35"/>
      <c r="P1255" s="23"/>
      <c r="Q1255" s="23"/>
      <c r="R1255" s="23"/>
    </row>
    <row r="1256" spans="10:18" x14ac:dyDescent="0.25">
      <c r="J1256" s="35"/>
      <c r="P1256" s="23"/>
      <c r="Q1256" s="23"/>
      <c r="R1256" s="23"/>
    </row>
    <row r="1257" spans="10:18" x14ac:dyDescent="0.25">
      <c r="J1257" s="35"/>
      <c r="P1257" s="23"/>
      <c r="Q1257" s="23"/>
      <c r="R1257" s="23"/>
    </row>
    <row r="1258" spans="10:18" x14ac:dyDescent="0.25">
      <c r="J1258" s="35"/>
      <c r="P1258" s="23"/>
      <c r="Q1258" s="23"/>
      <c r="R1258" s="23"/>
    </row>
    <row r="1259" spans="10:18" x14ac:dyDescent="0.25">
      <c r="J1259" s="35"/>
      <c r="P1259" s="23"/>
      <c r="Q1259" s="23"/>
      <c r="R1259" s="23"/>
    </row>
    <row r="1260" spans="10:18" x14ac:dyDescent="0.25">
      <c r="J1260" s="35"/>
      <c r="P1260" s="23"/>
      <c r="Q1260" s="23"/>
      <c r="R1260" s="23"/>
    </row>
    <row r="1261" spans="10:18" x14ac:dyDescent="0.25">
      <c r="J1261" s="35"/>
      <c r="P1261" s="23"/>
      <c r="Q1261" s="23"/>
      <c r="R1261" s="23"/>
    </row>
    <row r="1262" spans="10:18" x14ac:dyDescent="0.25">
      <c r="J1262" s="35"/>
      <c r="P1262" s="23"/>
      <c r="Q1262" s="23"/>
      <c r="R1262" s="23"/>
    </row>
    <row r="1263" spans="10:18" x14ac:dyDescent="0.25">
      <c r="J1263" s="35"/>
      <c r="P1263" s="23"/>
      <c r="Q1263" s="23"/>
      <c r="R1263" s="23"/>
    </row>
    <row r="1264" spans="10:18" x14ac:dyDescent="0.25">
      <c r="J1264" s="35"/>
      <c r="P1264" s="23"/>
      <c r="Q1264" s="23"/>
      <c r="R1264" s="23"/>
    </row>
    <row r="1265" spans="10:18" x14ac:dyDescent="0.25">
      <c r="J1265" s="35"/>
      <c r="P1265" s="23"/>
      <c r="Q1265" s="23"/>
      <c r="R1265" s="23"/>
    </row>
    <row r="1266" spans="10:18" x14ac:dyDescent="0.25">
      <c r="J1266" s="35"/>
      <c r="P1266" s="23"/>
      <c r="Q1266" s="23"/>
      <c r="R1266" s="23"/>
    </row>
    <row r="1267" spans="10:18" x14ac:dyDescent="0.25">
      <c r="J1267" s="35"/>
      <c r="P1267" s="23"/>
      <c r="Q1267" s="23"/>
      <c r="R1267" s="23"/>
    </row>
    <row r="1268" spans="10:18" x14ac:dyDescent="0.25">
      <c r="J1268" s="35"/>
      <c r="P1268" s="23"/>
      <c r="Q1268" s="23"/>
      <c r="R1268" s="23"/>
    </row>
    <row r="1269" spans="10:18" x14ac:dyDescent="0.25">
      <c r="J1269" s="35"/>
      <c r="P1269" s="23"/>
      <c r="Q1269" s="23"/>
      <c r="R1269" s="23"/>
    </row>
    <row r="1270" spans="10:18" x14ac:dyDescent="0.25">
      <c r="J1270" s="35"/>
      <c r="P1270" s="23"/>
      <c r="Q1270" s="23"/>
      <c r="R1270" s="23"/>
    </row>
    <row r="1271" spans="10:18" x14ac:dyDescent="0.25">
      <c r="J1271" s="35"/>
      <c r="P1271" s="23"/>
      <c r="Q1271" s="23"/>
      <c r="R1271" s="23"/>
    </row>
    <row r="1272" spans="10:18" x14ac:dyDescent="0.25">
      <c r="J1272" s="35"/>
      <c r="P1272" s="23"/>
      <c r="Q1272" s="23"/>
      <c r="R1272" s="23"/>
    </row>
    <row r="1273" spans="10:18" x14ac:dyDescent="0.25">
      <c r="J1273" s="35"/>
      <c r="P1273" s="23"/>
      <c r="Q1273" s="23"/>
      <c r="R1273" s="23"/>
    </row>
    <row r="1274" spans="10:18" x14ac:dyDescent="0.25">
      <c r="J1274" s="35"/>
      <c r="P1274" s="23"/>
      <c r="Q1274" s="23"/>
      <c r="R1274" s="23"/>
    </row>
    <row r="1275" spans="10:18" x14ac:dyDescent="0.25">
      <c r="J1275" s="35"/>
      <c r="P1275" s="23"/>
      <c r="Q1275" s="23"/>
      <c r="R1275" s="23"/>
    </row>
    <row r="1276" spans="10:18" x14ac:dyDescent="0.25">
      <c r="J1276" s="35"/>
      <c r="P1276" s="23"/>
      <c r="Q1276" s="23"/>
      <c r="R1276" s="23"/>
    </row>
    <row r="1277" spans="10:18" x14ac:dyDescent="0.25">
      <c r="J1277" s="35"/>
      <c r="P1277" s="23"/>
      <c r="Q1277" s="23"/>
      <c r="R1277" s="23"/>
    </row>
    <row r="1278" spans="10:18" x14ac:dyDescent="0.25">
      <c r="J1278" s="35"/>
      <c r="P1278" s="23"/>
      <c r="Q1278" s="23"/>
      <c r="R1278" s="23"/>
    </row>
    <row r="1279" spans="10:18" x14ac:dyDescent="0.25">
      <c r="J1279" s="35"/>
      <c r="P1279" s="23"/>
      <c r="Q1279" s="23"/>
      <c r="R1279" s="23"/>
    </row>
    <row r="1280" spans="10:18" x14ac:dyDescent="0.25">
      <c r="J1280" s="35"/>
      <c r="P1280" s="23"/>
      <c r="Q1280" s="23"/>
      <c r="R1280" s="23"/>
    </row>
    <row r="1281" spans="10:18" x14ac:dyDescent="0.25">
      <c r="J1281" s="35"/>
      <c r="P1281" s="23"/>
      <c r="Q1281" s="23"/>
      <c r="R1281" s="23"/>
    </row>
    <row r="1282" spans="10:18" x14ac:dyDescent="0.25">
      <c r="J1282" s="35"/>
      <c r="P1282" s="23"/>
      <c r="Q1282" s="23"/>
      <c r="R1282" s="23"/>
    </row>
    <row r="1283" spans="10:18" x14ac:dyDescent="0.25">
      <c r="J1283" s="35"/>
      <c r="P1283" s="23"/>
      <c r="Q1283" s="23"/>
      <c r="R1283" s="23"/>
    </row>
    <row r="1284" spans="10:18" x14ac:dyDescent="0.25">
      <c r="J1284" s="35"/>
      <c r="P1284" s="23"/>
      <c r="Q1284" s="23"/>
      <c r="R1284" s="23"/>
    </row>
    <row r="1285" spans="10:18" x14ac:dyDescent="0.25">
      <c r="J1285" s="35"/>
      <c r="P1285" s="23"/>
      <c r="Q1285" s="23"/>
      <c r="R1285" s="23"/>
    </row>
    <row r="1286" spans="10:18" x14ac:dyDescent="0.25">
      <c r="J1286" s="35"/>
      <c r="P1286" s="23"/>
      <c r="Q1286" s="23"/>
      <c r="R1286" s="23"/>
    </row>
    <row r="1287" spans="10:18" x14ac:dyDescent="0.25">
      <c r="J1287" s="35"/>
      <c r="P1287" s="23"/>
      <c r="Q1287" s="23"/>
      <c r="R1287" s="23"/>
    </row>
    <row r="1288" spans="10:18" x14ac:dyDescent="0.25">
      <c r="J1288" s="35"/>
      <c r="P1288" s="23"/>
      <c r="Q1288" s="23"/>
      <c r="R1288" s="23"/>
    </row>
    <row r="1289" spans="10:18" x14ac:dyDescent="0.25">
      <c r="J1289" s="35"/>
      <c r="P1289" s="23"/>
      <c r="Q1289" s="23"/>
      <c r="R1289" s="23"/>
    </row>
    <row r="1290" spans="10:18" x14ac:dyDescent="0.25">
      <c r="J1290" s="35"/>
      <c r="P1290" s="23"/>
      <c r="Q1290" s="23"/>
      <c r="R1290" s="23"/>
    </row>
    <row r="1291" spans="10:18" x14ac:dyDescent="0.25">
      <c r="J1291" s="35"/>
      <c r="P1291" s="23"/>
      <c r="Q1291" s="23"/>
      <c r="R1291" s="23"/>
    </row>
    <row r="1292" spans="10:18" x14ac:dyDescent="0.25">
      <c r="J1292" s="35"/>
      <c r="P1292" s="23"/>
      <c r="Q1292" s="23"/>
      <c r="R1292" s="23"/>
    </row>
    <row r="1293" spans="10:18" x14ac:dyDescent="0.25">
      <c r="J1293" s="35"/>
      <c r="P1293" s="23"/>
      <c r="Q1293" s="23"/>
      <c r="R1293" s="23"/>
    </row>
    <row r="1294" spans="10:18" x14ac:dyDescent="0.25">
      <c r="J1294" s="35"/>
      <c r="P1294" s="23"/>
      <c r="Q1294" s="23"/>
      <c r="R1294" s="23"/>
    </row>
    <row r="1295" spans="10:18" x14ac:dyDescent="0.25">
      <c r="J1295" s="35"/>
      <c r="P1295" s="23"/>
      <c r="Q1295" s="23"/>
      <c r="R1295" s="23"/>
    </row>
    <row r="1296" spans="10:18" x14ac:dyDescent="0.25">
      <c r="J1296" s="35"/>
      <c r="P1296" s="23"/>
      <c r="Q1296" s="23"/>
      <c r="R1296" s="23"/>
    </row>
    <row r="1297" spans="10:18" x14ac:dyDescent="0.25">
      <c r="J1297" s="35"/>
      <c r="P1297" s="23"/>
      <c r="Q1297" s="23"/>
      <c r="R1297" s="23"/>
    </row>
    <row r="1298" spans="10:18" x14ac:dyDescent="0.25">
      <c r="J1298" s="35"/>
      <c r="P1298" s="23"/>
      <c r="Q1298" s="23"/>
      <c r="R1298" s="23"/>
    </row>
    <row r="1299" spans="10:18" x14ac:dyDescent="0.25">
      <c r="J1299" s="35"/>
      <c r="P1299" s="23"/>
      <c r="Q1299" s="23"/>
      <c r="R1299" s="23"/>
    </row>
    <row r="1300" spans="10:18" x14ac:dyDescent="0.25">
      <c r="J1300" s="35"/>
      <c r="P1300" s="23"/>
      <c r="Q1300" s="23"/>
      <c r="R1300" s="23"/>
    </row>
    <row r="1301" spans="10:18" x14ac:dyDescent="0.25">
      <c r="J1301" s="35"/>
      <c r="P1301" s="23"/>
      <c r="Q1301" s="23"/>
      <c r="R1301" s="23"/>
    </row>
    <row r="1302" spans="10:18" x14ac:dyDescent="0.25">
      <c r="J1302" s="35"/>
      <c r="P1302" s="23"/>
      <c r="Q1302" s="23"/>
      <c r="R1302" s="23"/>
    </row>
    <row r="1303" spans="10:18" x14ac:dyDescent="0.25">
      <c r="J1303" s="35"/>
      <c r="P1303" s="23"/>
      <c r="Q1303" s="23"/>
      <c r="R1303" s="23"/>
    </row>
    <row r="1304" spans="10:18" x14ac:dyDescent="0.25">
      <c r="J1304" s="35"/>
      <c r="P1304" s="23"/>
      <c r="Q1304" s="23"/>
      <c r="R1304" s="23"/>
    </row>
    <row r="1305" spans="10:18" x14ac:dyDescent="0.25">
      <c r="J1305" s="35"/>
      <c r="P1305" s="23"/>
      <c r="Q1305" s="23"/>
      <c r="R1305" s="23"/>
    </row>
    <row r="1306" spans="10:18" x14ac:dyDescent="0.25">
      <c r="J1306" s="35"/>
      <c r="P1306" s="23"/>
      <c r="Q1306" s="23"/>
      <c r="R1306" s="23"/>
    </row>
    <row r="1307" spans="10:18" x14ac:dyDescent="0.25">
      <c r="J1307" s="35"/>
      <c r="P1307" s="23"/>
      <c r="Q1307" s="23"/>
      <c r="R1307" s="23"/>
    </row>
    <row r="1308" spans="10:18" x14ac:dyDescent="0.25">
      <c r="J1308" s="35"/>
      <c r="P1308" s="23"/>
      <c r="Q1308" s="23"/>
      <c r="R1308" s="23"/>
    </row>
    <row r="1309" spans="10:18" x14ac:dyDescent="0.25">
      <c r="J1309" s="35"/>
      <c r="P1309" s="23"/>
      <c r="Q1309" s="23"/>
      <c r="R1309" s="23"/>
    </row>
    <row r="1310" spans="10:18" x14ac:dyDescent="0.25">
      <c r="J1310" s="35"/>
      <c r="P1310" s="23"/>
      <c r="Q1310" s="23"/>
      <c r="R1310" s="23"/>
    </row>
    <row r="1311" spans="10:18" x14ac:dyDescent="0.25">
      <c r="J1311" s="35"/>
      <c r="P1311" s="23"/>
      <c r="Q1311" s="23"/>
      <c r="R1311" s="23"/>
    </row>
    <row r="1312" spans="10:18" x14ac:dyDescent="0.25">
      <c r="J1312" s="35"/>
      <c r="P1312" s="23"/>
      <c r="Q1312" s="23"/>
      <c r="R1312" s="23"/>
    </row>
    <row r="1313" spans="10:18" x14ac:dyDescent="0.25">
      <c r="J1313" s="35"/>
      <c r="P1313" s="23"/>
      <c r="Q1313" s="23"/>
      <c r="R1313" s="23"/>
    </row>
    <row r="1314" spans="10:18" x14ac:dyDescent="0.25">
      <c r="J1314" s="35"/>
      <c r="P1314" s="23"/>
      <c r="Q1314" s="23"/>
      <c r="R1314" s="23"/>
    </row>
    <row r="1315" spans="10:18" x14ac:dyDescent="0.25">
      <c r="J1315" s="35"/>
      <c r="P1315" s="23"/>
      <c r="Q1315" s="23"/>
      <c r="R1315" s="23"/>
    </row>
    <row r="1316" spans="10:18" x14ac:dyDescent="0.25">
      <c r="J1316" s="35"/>
      <c r="P1316" s="23"/>
      <c r="Q1316" s="23"/>
      <c r="R1316" s="23"/>
    </row>
    <row r="1317" spans="10:18" x14ac:dyDescent="0.25">
      <c r="J1317" s="35"/>
      <c r="P1317" s="23"/>
      <c r="Q1317" s="23"/>
      <c r="R1317" s="23"/>
    </row>
    <row r="1318" spans="10:18" x14ac:dyDescent="0.25">
      <c r="J1318" s="35"/>
      <c r="P1318" s="23"/>
      <c r="Q1318" s="23"/>
      <c r="R1318" s="23"/>
    </row>
    <row r="1319" spans="10:18" x14ac:dyDescent="0.25">
      <c r="J1319" s="35"/>
      <c r="P1319" s="23"/>
      <c r="Q1319" s="23"/>
      <c r="R1319" s="23"/>
    </row>
    <row r="1320" spans="10:18" x14ac:dyDescent="0.25">
      <c r="J1320" s="35"/>
      <c r="P1320" s="23"/>
      <c r="Q1320" s="23"/>
      <c r="R1320" s="23"/>
    </row>
    <row r="1321" spans="10:18" x14ac:dyDescent="0.25">
      <c r="J1321" s="35"/>
      <c r="P1321" s="23"/>
      <c r="Q1321" s="23"/>
      <c r="R1321" s="23"/>
    </row>
    <row r="1322" spans="10:18" x14ac:dyDescent="0.25">
      <c r="J1322" s="35"/>
      <c r="P1322" s="23"/>
      <c r="Q1322" s="23"/>
      <c r="R1322" s="23"/>
    </row>
    <row r="1323" spans="10:18" x14ac:dyDescent="0.25">
      <c r="J1323" s="35"/>
      <c r="P1323" s="23"/>
      <c r="Q1323" s="23"/>
      <c r="R1323" s="23"/>
    </row>
    <row r="1324" spans="10:18" x14ac:dyDescent="0.25">
      <c r="J1324" s="35"/>
      <c r="P1324" s="23"/>
      <c r="Q1324" s="23"/>
      <c r="R1324" s="23"/>
    </row>
    <row r="1325" spans="10:18" x14ac:dyDescent="0.25">
      <c r="J1325" s="35"/>
      <c r="P1325" s="23"/>
      <c r="Q1325" s="23"/>
      <c r="R1325" s="23"/>
    </row>
    <row r="1326" spans="10:18" x14ac:dyDescent="0.25">
      <c r="J1326" s="35"/>
      <c r="P1326" s="23"/>
      <c r="Q1326" s="23"/>
      <c r="R1326" s="23"/>
    </row>
    <row r="1327" spans="10:18" x14ac:dyDescent="0.25">
      <c r="J1327" s="35"/>
      <c r="P1327" s="23"/>
      <c r="Q1327" s="23"/>
      <c r="R1327" s="23"/>
    </row>
    <row r="1328" spans="10:18" x14ac:dyDescent="0.25">
      <c r="J1328" s="35"/>
      <c r="P1328" s="23"/>
      <c r="Q1328" s="23"/>
      <c r="R1328" s="23"/>
    </row>
    <row r="1329" spans="10:18" x14ac:dyDescent="0.25">
      <c r="J1329" s="35"/>
      <c r="P1329" s="23"/>
      <c r="Q1329" s="23"/>
      <c r="R1329" s="23"/>
    </row>
    <row r="1330" spans="10:18" x14ac:dyDescent="0.25">
      <c r="J1330" s="35"/>
      <c r="P1330" s="23"/>
      <c r="Q1330" s="23"/>
      <c r="R1330" s="23"/>
    </row>
    <row r="1331" spans="10:18" x14ac:dyDescent="0.25">
      <c r="J1331" s="35"/>
      <c r="P1331" s="23"/>
      <c r="Q1331" s="23"/>
      <c r="R1331" s="23"/>
    </row>
    <row r="1332" spans="10:18" x14ac:dyDescent="0.25">
      <c r="J1332" s="35"/>
      <c r="P1332" s="23"/>
      <c r="Q1332" s="23"/>
      <c r="R1332" s="23"/>
    </row>
    <row r="1333" spans="10:18" x14ac:dyDescent="0.25">
      <c r="J1333" s="35"/>
      <c r="P1333" s="23"/>
      <c r="Q1333" s="23"/>
      <c r="R1333" s="23"/>
    </row>
    <row r="1334" spans="10:18" x14ac:dyDescent="0.25">
      <c r="J1334" s="35"/>
      <c r="P1334" s="23"/>
      <c r="Q1334" s="23"/>
      <c r="R1334" s="23"/>
    </row>
    <row r="1335" spans="10:18" x14ac:dyDescent="0.25">
      <c r="J1335" s="35"/>
      <c r="P1335" s="23"/>
      <c r="Q1335" s="23"/>
      <c r="R1335" s="23"/>
    </row>
    <row r="1336" spans="10:18" x14ac:dyDescent="0.25">
      <c r="J1336" s="35"/>
      <c r="P1336" s="23"/>
      <c r="Q1336" s="23"/>
      <c r="R1336" s="23"/>
    </row>
    <row r="1337" spans="10:18" x14ac:dyDescent="0.25">
      <c r="J1337" s="35"/>
      <c r="P1337" s="23"/>
      <c r="Q1337" s="23"/>
      <c r="R1337" s="23"/>
    </row>
    <row r="1338" spans="10:18" x14ac:dyDescent="0.25">
      <c r="J1338" s="35"/>
      <c r="P1338" s="23"/>
      <c r="Q1338" s="23"/>
      <c r="R1338" s="23"/>
    </row>
    <row r="1339" spans="10:18" x14ac:dyDescent="0.25">
      <c r="J1339" s="35"/>
      <c r="P1339" s="23"/>
      <c r="Q1339" s="23"/>
      <c r="R1339" s="23"/>
    </row>
    <row r="1340" spans="10:18" x14ac:dyDescent="0.25">
      <c r="J1340" s="35"/>
      <c r="P1340" s="23"/>
      <c r="Q1340" s="23"/>
      <c r="R1340" s="23"/>
    </row>
    <row r="1341" spans="10:18" x14ac:dyDescent="0.25">
      <c r="J1341" s="35"/>
      <c r="P1341" s="23"/>
      <c r="Q1341" s="23"/>
      <c r="R1341" s="23"/>
    </row>
    <row r="1342" spans="10:18" x14ac:dyDescent="0.25">
      <c r="J1342" s="35"/>
      <c r="P1342" s="23"/>
      <c r="Q1342" s="23"/>
      <c r="R1342" s="23"/>
    </row>
    <row r="1343" spans="10:18" x14ac:dyDescent="0.25">
      <c r="J1343" s="35"/>
      <c r="P1343" s="23"/>
      <c r="Q1343" s="23"/>
      <c r="R1343" s="23"/>
    </row>
    <row r="1344" spans="10:18" x14ac:dyDescent="0.25">
      <c r="J1344" s="35"/>
      <c r="P1344" s="23"/>
      <c r="Q1344" s="23"/>
      <c r="R1344" s="23"/>
    </row>
    <row r="1345" spans="10:18" x14ac:dyDescent="0.25">
      <c r="J1345" s="35"/>
      <c r="P1345" s="23"/>
      <c r="Q1345" s="23"/>
      <c r="R1345" s="23"/>
    </row>
    <row r="1346" spans="10:18" x14ac:dyDescent="0.25">
      <c r="J1346" s="35"/>
      <c r="P1346" s="23"/>
      <c r="Q1346" s="23"/>
      <c r="R1346" s="23"/>
    </row>
    <row r="1347" spans="10:18" x14ac:dyDescent="0.25">
      <c r="J1347" s="35"/>
      <c r="P1347" s="23"/>
      <c r="Q1347" s="23"/>
      <c r="R1347" s="23"/>
    </row>
    <row r="1348" spans="10:18" x14ac:dyDescent="0.25">
      <c r="J1348" s="35"/>
      <c r="P1348" s="23"/>
      <c r="Q1348" s="23"/>
      <c r="R1348" s="23"/>
    </row>
    <row r="1349" spans="10:18" x14ac:dyDescent="0.25">
      <c r="J1349" s="35"/>
      <c r="P1349" s="23"/>
      <c r="Q1349" s="23"/>
      <c r="R1349" s="23"/>
    </row>
    <row r="1350" spans="10:18" x14ac:dyDescent="0.25">
      <c r="J1350" s="35"/>
      <c r="P1350" s="23"/>
      <c r="Q1350" s="23"/>
      <c r="R1350" s="23"/>
    </row>
    <row r="1351" spans="10:18" x14ac:dyDescent="0.25">
      <c r="J1351" s="35"/>
      <c r="P1351" s="23"/>
      <c r="Q1351" s="23"/>
      <c r="R1351" s="23"/>
    </row>
    <row r="1352" spans="10:18" x14ac:dyDescent="0.25">
      <c r="J1352" s="35"/>
      <c r="P1352" s="23"/>
      <c r="Q1352" s="23"/>
      <c r="R1352" s="23"/>
    </row>
    <row r="1353" spans="10:18" x14ac:dyDescent="0.25">
      <c r="J1353" s="35"/>
      <c r="P1353" s="23"/>
      <c r="Q1353" s="23"/>
      <c r="R1353" s="23"/>
    </row>
    <row r="1354" spans="10:18" x14ac:dyDescent="0.25">
      <c r="J1354" s="35"/>
      <c r="P1354" s="23"/>
      <c r="Q1354" s="23"/>
      <c r="R1354" s="23"/>
    </row>
    <row r="1355" spans="10:18" x14ac:dyDescent="0.25">
      <c r="J1355" s="35"/>
      <c r="P1355" s="23"/>
      <c r="Q1355" s="23"/>
      <c r="R1355" s="23"/>
    </row>
    <row r="1356" spans="10:18" x14ac:dyDescent="0.25">
      <c r="J1356" s="35"/>
      <c r="P1356" s="23"/>
      <c r="Q1356" s="23"/>
      <c r="R1356" s="23"/>
    </row>
    <row r="1357" spans="10:18" x14ac:dyDescent="0.25">
      <c r="J1357" s="35"/>
      <c r="P1357" s="23"/>
      <c r="Q1357" s="23"/>
      <c r="R1357" s="23"/>
    </row>
    <row r="1358" spans="10:18" x14ac:dyDescent="0.25">
      <c r="J1358" s="35"/>
      <c r="P1358" s="23"/>
      <c r="Q1358" s="23"/>
      <c r="R1358" s="23"/>
    </row>
    <row r="1359" spans="10:18" x14ac:dyDescent="0.25">
      <c r="J1359" s="35"/>
      <c r="P1359" s="23"/>
      <c r="Q1359" s="23"/>
      <c r="R1359" s="23"/>
    </row>
    <row r="1360" spans="10:18" x14ac:dyDescent="0.25">
      <c r="J1360" s="35"/>
      <c r="P1360" s="23"/>
      <c r="Q1360" s="23"/>
      <c r="R1360" s="23"/>
    </row>
    <row r="1361" spans="10:18" x14ac:dyDescent="0.25">
      <c r="J1361" s="35"/>
      <c r="P1361" s="23"/>
      <c r="Q1361" s="23"/>
      <c r="R1361" s="23"/>
    </row>
    <row r="1362" spans="10:18" x14ac:dyDescent="0.25">
      <c r="J1362" s="35"/>
      <c r="P1362" s="23"/>
      <c r="Q1362" s="23"/>
      <c r="R1362" s="23"/>
    </row>
    <row r="1363" spans="10:18" x14ac:dyDescent="0.25">
      <c r="J1363" s="35"/>
      <c r="P1363" s="23"/>
      <c r="Q1363" s="23"/>
      <c r="R1363" s="23"/>
    </row>
    <row r="1364" spans="10:18" x14ac:dyDescent="0.25">
      <c r="J1364" s="35"/>
      <c r="P1364" s="23"/>
      <c r="Q1364" s="23"/>
      <c r="R1364" s="23"/>
    </row>
    <row r="1365" spans="10:18" x14ac:dyDescent="0.25">
      <c r="J1365" s="35"/>
      <c r="P1365" s="23"/>
      <c r="Q1365" s="23"/>
      <c r="R1365" s="23"/>
    </row>
    <row r="1366" spans="10:18" x14ac:dyDescent="0.25">
      <c r="J1366" s="35"/>
      <c r="P1366" s="23"/>
      <c r="Q1366" s="23"/>
      <c r="R1366" s="23"/>
    </row>
    <row r="1367" spans="10:18" x14ac:dyDescent="0.25">
      <c r="J1367" s="35"/>
      <c r="P1367" s="23"/>
      <c r="Q1367" s="23"/>
      <c r="R1367" s="23"/>
    </row>
    <row r="1368" spans="10:18" x14ac:dyDescent="0.25">
      <c r="J1368" s="35"/>
      <c r="P1368" s="23"/>
      <c r="Q1368" s="23"/>
      <c r="R1368" s="23"/>
    </row>
    <row r="1369" spans="10:18" x14ac:dyDescent="0.25">
      <c r="J1369" s="35"/>
      <c r="P1369" s="23"/>
      <c r="Q1369" s="23"/>
      <c r="R1369" s="23"/>
    </row>
    <row r="1370" spans="10:18" x14ac:dyDescent="0.25">
      <c r="J1370" s="35"/>
      <c r="P1370" s="23"/>
      <c r="Q1370" s="23"/>
      <c r="R1370" s="23"/>
    </row>
    <row r="1371" spans="10:18" x14ac:dyDescent="0.25">
      <c r="J1371" s="35"/>
      <c r="P1371" s="23"/>
      <c r="Q1371" s="23"/>
      <c r="R1371" s="23"/>
    </row>
    <row r="1372" spans="10:18" x14ac:dyDescent="0.25">
      <c r="J1372" s="35"/>
      <c r="P1372" s="23"/>
      <c r="Q1372" s="23"/>
      <c r="R1372" s="23"/>
    </row>
    <row r="1373" spans="10:18" x14ac:dyDescent="0.25">
      <c r="J1373" s="35"/>
      <c r="P1373" s="23"/>
      <c r="Q1373" s="23"/>
      <c r="R1373" s="23"/>
    </row>
    <row r="1374" spans="10:18" x14ac:dyDescent="0.25">
      <c r="P1374" s="29"/>
      <c r="Q1374" s="30"/>
      <c r="R1374" s="30"/>
    </row>
  </sheetData>
  <mergeCells count="48">
    <mergeCell ref="A4:R4"/>
    <mergeCell ref="A5:R5"/>
    <mergeCell ref="A7:R7"/>
    <mergeCell ref="A8:A10"/>
    <mergeCell ref="B8:B10"/>
    <mergeCell ref="C8:C10"/>
    <mergeCell ref="D8:D10"/>
    <mergeCell ref="E8:E10"/>
    <mergeCell ref="F8:F10"/>
    <mergeCell ref="G8:G10"/>
    <mergeCell ref="A33:R33"/>
    <mergeCell ref="H8:H10"/>
    <mergeCell ref="I8:I10"/>
    <mergeCell ref="J8:O8"/>
    <mergeCell ref="P8:Q8"/>
    <mergeCell ref="R8:R10"/>
    <mergeCell ref="J9:K9"/>
    <mergeCell ref="L9:L10"/>
    <mergeCell ref="M9:N9"/>
    <mergeCell ref="O9:O10"/>
    <mergeCell ref="P9:P10"/>
    <mergeCell ref="Q9:Q10"/>
    <mergeCell ref="A11:R11"/>
    <mergeCell ref="A20:E20"/>
    <mergeCell ref="A21:R21"/>
    <mergeCell ref="A32:E32"/>
    <mergeCell ref="A135:R135"/>
    <mergeCell ref="A39:E39"/>
    <mergeCell ref="A40:R40"/>
    <mergeCell ref="A46:E46"/>
    <mergeCell ref="A47:R47"/>
    <mergeCell ref="A65:E65"/>
    <mergeCell ref="A66:R66"/>
    <mergeCell ref="A87:E87"/>
    <mergeCell ref="A88:R88"/>
    <mergeCell ref="A94:E94"/>
    <mergeCell ref="A96:R96"/>
    <mergeCell ref="A134:E134"/>
    <mergeCell ref="M295:N295"/>
    <mergeCell ref="I295:K295"/>
    <mergeCell ref="I299:K299"/>
    <mergeCell ref="M299:N299"/>
    <mergeCell ref="A200:E200"/>
    <mergeCell ref="A201:R201"/>
    <mergeCell ref="A248:E248"/>
    <mergeCell ref="A249:R249"/>
    <mergeCell ref="B287:F287"/>
    <mergeCell ref="A288:F28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4" fitToHeight="0" orientation="landscape" r:id="rId1"/>
  <headerFooter differentOddEven="1" differentFirst="1" scaleWithDoc="0" alignWithMargins="0"/>
  <rowBreaks count="2" manualBreakCount="2">
    <brk id="51" max="17" man="1"/>
    <brk id="227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8A85-8479-462E-8E91-68813859DAA8}">
  <dimension ref="A1:M42"/>
  <sheetViews>
    <sheetView topLeftCell="A20" workbookViewId="0">
      <selection activeCell="E43" sqref="E43"/>
    </sheetView>
  </sheetViews>
  <sheetFormatPr defaultColWidth="9.140625" defaultRowHeight="15" x14ac:dyDescent="0.25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thickBot="1" x14ac:dyDescent="0.3">
      <c r="A1" s="220" t="s">
        <v>7</v>
      </c>
      <c r="B1" s="222" t="s">
        <v>9</v>
      </c>
      <c r="C1" s="225" t="s">
        <v>10</v>
      </c>
      <c r="D1" s="225"/>
      <c r="E1" s="226"/>
      <c r="F1" s="226"/>
      <c r="G1" s="226"/>
      <c r="H1" s="226"/>
      <c r="I1" s="227" t="s">
        <v>11</v>
      </c>
      <c r="J1" s="228"/>
      <c r="K1" s="229" t="s">
        <v>12</v>
      </c>
    </row>
    <row r="2" spans="1:13" ht="15.75" x14ac:dyDescent="0.25">
      <c r="A2" s="221"/>
      <c r="B2" s="223"/>
      <c r="C2" s="231" t="s">
        <v>13</v>
      </c>
      <c r="D2" s="231"/>
      <c r="E2" s="232" t="s">
        <v>14</v>
      </c>
      <c r="F2" s="234" t="s">
        <v>15</v>
      </c>
      <c r="G2" s="235"/>
      <c r="H2" s="229" t="s">
        <v>16</v>
      </c>
      <c r="I2" s="237" t="s">
        <v>17</v>
      </c>
      <c r="J2" s="229" t="s">
        <v>18</v>
      </c>
      <c r="K2" s="230"/>
    </row>
    <row r="3" spans="1:13" ht="32.25" thickBot="1" x14ac:dyDescent="0.3">
      <c r="A3" s="221"/>
      <c r="B3" s="224"/>
      <c r="C3" s="170" t="s">
        <v>19</v>
      </c>
      <c r="D3" s="171" t="s">
        <v>20</v>
      </c>
      <c r="E3" s="233"/>
      <c r="F3" s="172" t="s">
        <v>21</v>
      </c>
      <c r="G3" s="173" t="s">
        <v>22</v>
      </c>
      <c r="H3" s="236"/>
      <c r="I3" s="237"/>
      <c r="J3" s="236"/>
      <c r="K3" s="230"/>
    </row>
    <row r="4" spans="1:13" x14ac:dyDescent="0.25">
      <c r="A4" s="174">
        <v>22141000</v>
      </c>
      <c r="B4" s="174">
        <v>1946962.86</v>
      </c>
      <c r="C4" s="174">
        <v>635075.04</v>
      </c>
      <c r="D4" s="174">
        <v>1571091.55</v>
      </c>
      <c r="E4" s="174">
        <v>181958.81</v>
      </c>
      <c r="F4" s="174">
        <v>659566</v>
      </c>
      <c r="G4" s="174">
        <v>1538264.1</v>
      </c>
      <c r="H4" s="174">
        <v>186985.14</v>
      </c>
      <c r="I4" s="174">
        <f t="shared" ref="I4:I7" si="0">+B4+C4+F4+H4</f>
        <v>3428589.0400000005</v>
      </c>
      <c r="J4" s="174">
        <f>+D4+E4+G4</f>
        <v>3291314.46</v>
      </c>
      <c r="K4" s="174">
        <f>+A4-B4-C4-F4-H4</f>
        <v>18712410.960000001</v>
      </c>
      <c r="L4" s="174"/>
    </row>
    <row r="5" spans="1:13" x14ac:dyDescent="0.25">
      <c r="A5" s="174">
        <v>947000</v>
      </c>
      <c r="B5" s="174">
        <v>138747.21</v>
      </c>
      <c r="C5" s="174">
        <v>27178.9</v>
      </c>
      <c r="D5" s="174">
        <v>67237</v>
      </c>
      <c r="E5" s="174">
        <v>3585.12</v>
      </c>
      <c r="F5" s="174">
        <v>28788.799999999999</v>
      </c>
      <c r="G5" s="174">
        <v>67142.3</v>
      </c>
      <c r="H5" s="174">
        <v>0</v>
      </c>
      <c r="I5" s="174">
        <f t="shared" si="0"/>
        <v>194714.90999999997</v>
      </c>
      <c r="J5" s="174">
        <f>+D5+E5+G5</f>
        <v>137964.41999999998</v>
      </c>
      <c r="K5" s="174">
        <f>+A5-B5-C5-F5-H5</f>
        <v>752285.09</v>
      </c>
    </row>
    <row r="6" spans="1:13" x14ac:dyDescent="0.25">
      <c r="A6" s="174">
        <v>275000</v>
      </c>
      <c r="B6" s="174">
        <v>56506.559999999998</v>
      </c>
      <c r="C6" s="174">
        <v>7892.5</v>
      </c>
      <c r="D6" s="174">
        <v>19525</v>
      </c>
      <c r="E6" s="174">
        <v>438.02</v>
      </c>
      <c r="F6" s="174">
        <v>8360</v>
      </c>
      <c r="G6" s="174">
        <v>19497.5</v>
      </c>
      <c r="H6" s="174">
        <v>0</v>
      </c>
      <c r="I6" s="174">
        <f t="shared" si="0"/>
        <v>72759.06</v>
      </c>
      <c r="J6" s="174">
        <f>+D6+E6+G6</f>
        <v>39460.520000000004</v>
      </c>
      <c r="K6" s="174">
        <f>+A6-B6-C6-F6-H6</f>
        <v>202240.94</v>
      </c>
    </row>
    <row r="7" spans="1:13" s="179" customFormat="1" x14ac:dyDescent="0.25">
      <c r="A7" s="178">
        <f>+A4+A5+A6</f>
        <v>23363000</v>
      </c>
      <c r="B7" s="178">
        <f t="shared" ref="B7:H7" si="1">+B4+B5+B6</f>
        <v>2142216.63</v>
      </c>
      <c r="C7" s="178">
        <f t="shared" si="1"/>
        <v>670146.44000000006</v>
      </c>
      <c r="D7" s="178">
        <f t="shared" si="1"/>
        <v>1657853.55</v>
      </c>
      <c r="E7" s="178">
        <f t="shared" si="1"/>
        <v>185981.94999999998</v>
      </c>
      <c r="F7" s="178">
        <f t="shared" si="1"/>
        <v>696714.8</v>
      </c>
      <c r="G7" s="178">
        <f t="shared" si="1"/>
        <v>1624903.9000000001</v>
      </c>
      <c r="H7" s="178">
        <f t="shared" si="1"/>
        <v>186985.14</v>
      </c>
      <c r="I7" s="178">
        <f t="shared" si="0"/>
        <v>3696063.0100000002</v>
      </c>
      <c r="J7" s="178">
        <f>+D7+E7+G7</f>
        <v>3468739.4000000004</v>
      </c>
      <c r="K7" s="178">
        <f>+A7-B7-C7-F7-H7</f>
        <v>19666936.989999998</v>
      </c>
    </row>
    <row r="8" spans="1:13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3" s="176" customFormat="1" x14ac:dyDescent="0.25">
      <c r="A9" s="174">
        <v>22453000</v>
      </c>
      <c r="B9" s="174">
        <v>2083097.69</v>
      </c>
      <c r="C9" s="174">
        <v>644029.43499999994</v>
      </c>
      <c r="D9" s="174">
        <v>1593243.55</v>
      </c>
      <c r="E9" s="174">
        <v>177764.39999999994</v>
      </c>
      <c r="F9" s="174">
        <v>669050.80000000005</v>
      </c>
      <c r="G9" s="174">
        <v>1560384.9250000003</v>
      </c>
      <c r="H9" s="174">
        <v>171545.99999999994</v>
      </c>
      <c r="I9" s="175">
        <f t="shared" ref="I9:I13" si="2">+B9+C9+F9+H9</f>
        <v>3567723.9249999998</v>
      </c>
      <c r="J9" s="175">
        <f t="shared" ref="J9:J13" si="3">+D9+E9+G9</f>
        <v>3331392.875</v>
      </c>
      <c r="K9" s="175">
        <f t="shared" ref="K9:K13" si="4">+A9-B9-C9-F9-H9</f>
        <v>18885276.074999999</v>
      </c>
    </row>
    <row r="10" spans="1:13" x14ac:dyDescent="0.25">
      <c r="A10" s="174">
        <v>310000</v>
      </c>
      <c r="B10" s="174">
        <v>30409.760000000002</v>
      </c>
      <c r="C10" s="174">
        <v>8897</v>
      </c>
      <c r="D10" s="174">
        <v>22010</v>
      </c>
      <c r="E10" s="174">
        <v>2583.0200000000004</v>
      </c>
      <c r="F10" s="174">
        <v>9424</v>
      </c>
      <c r="G10" s="174">
        <v>21979</v>
      </c>
      <c r="H10" s="174">
        <v>5146.38</v>
      </c>
      <c r="I10" s="175">
        <f t="shared" si="2"/>
        <v>53877.14</v>
      </c>
      <c r="J10" s="174">
        <f t="shared" si="3"/>
        <v>46572.020000000004</v>
      </c>
      <c r="K10" s="174">
        <f t="shared" si="4"/>
        <v>256122.86</v>
      </c>
    </row>
    <row r="11" spans="1:13" x14ac:dyDescent="0.25">
      <c r="A11" s="174">
        <v>370000</v>
      </c>
      <c r="B11" s="174">
        <v>28709.200000000001</v>
      </c>
      <c r="C11" s="174">
        <v>10619</v>
      </c>
      <c r="D11" s="174">
        <v>26270</v>
      </c>
      <c r="E11" s="174">
        <v>3243.0200000000004</v>
      </c>
      <c r="F11" s="174">
        <v>11248</v>
      </c>
      <c r="G11" s="174">
        <v>26233</v>
      </c>
      <c r="H11" s="174">
        <v>6861.84</v>
      </c>
      <c r="I11" s="175">
        <f t="shared" si="2"/>
        <v>57438.039999999994</v>
      </c>
      <c r="J11" s="175">
        <f t="shared" si="3"/>
        <v>55746.020000000004</v>
      </c>
      <c r="K11" s="175">
        <f t="shared" si="4"/>
        <v>312561.95999999996</v>
      </c>
    </row>
    <row r="12" spans="1:13" x14ac:dyDescent="0.25">
      <c r="A12" s="174">
        <v>20000</v>
      </c>
      <c r="B12" s="174">
        <v>0</v>
      </c>
      <c r="C12" s="174">
        <v>574</v>
      </c>
      <c r="D12" s="174">
        <v>1420</v>
      </c>
      <c r="E12" s="174">
        <v>220.00000000000003</v>
      </c>
      <c r="F12" s="174">
        <v>608</v>
      </c>
      <c r="G12" s="174">
        <v>1418</v>
      </c>
      <c r="H12" s="174">
        <v>0</v>
      </c>
      <c r="I12" s="174">
        <f t="shared" si="2"/>
        <v>1182</v>
      </c>
      <c r="J12" s="174">
        <f t="shared" si="3"/>
        <v>3058</v>
      </c>
      <c r="K12" s="174">
        <f t="shared" si="4"/>
        <v>18818</v>
      </c>
    </row>
    <row r="13" spans="1:13" x14ac:dyDescent="0.25">
      <c r="A13" s="174">
        <v>210000</v>
      </c>
      <c r="B13" s="174">
        <v>0</v>
      </c>
      <c r="C13" s="174">
        <v>6027</v>
      </c>
      <c r="D13" s="174">
        <v>14910</v>
      </c>
      <c r="E13" s="174">
        <v>2171.5100000000002</v>
      </c>
      <c r="F13" s="174">
        <v>6384</v>
      </c>
      <c r="G13" s="174">
        <v>14889</v>
      </c>
      <c r="H13" s="174">
        <v>3430.92</v>
      </c>
      <c r="I13" s="174">
        <f t="shared" si="2"/>
        <v>15841.92</v>
      </c>
      <c r="J13" s="174">
        <f t="shared" si="3"/>
        <v>31970.510000000002</v>
      </c>
      <c r="K13" s="174">
        <f t="shared" si="4"/>
        <v>194158.07999999999</v>
      </c>
    </row>
    <row r="14" spans="1:13" x14ac:dyDescent="0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M14" s="174"/>
    </row>
    <row r="15" spans="1:13" x14ac:dyDescent="0.25">
      <c r="A15" s="174">
        <f>+A9+A10+A11+A12+A13</f>
        <v>23363000</v>
      </c>
      <c r="B15" s="174">
        <f t="shared" ref="B15:K15" si="5">+B9+B10+B11+B12+B13</f>
        <v>2142216.65</v>
      </c>
      <c r="C15" s="174">
        <f t="shared" si="5"/>
        <v>670146.43499999994</v>
      </c>
      <c r="D15" s="174">
        <f t="shared" si="5"/>
        <v>1657853.55</v>
      </c>
      <c r="E15" s="174">
        <f t="shared" si="5"/>
        <v>185981.94999999992</v>
      </c>
      <c r="F15" s="174">
        <f t="shared" si="5"/>
        <v>696714.8</v>
      </c>
      <c r="G15" s="174">
        <f t="shared" si="5"/>
        <v>1624903.9250000003</v>
      </c>
      <c r="H15" s="174">
        <f t="shared" si="5"/>
        <v>186985.13999999996</v>
      </c>
      <c r="I15" s="174">
        <f t="shared" si="5"/>
        <v>3696063.0249999999</v>
      </c>
      <c r="J15" s="174">
        <f t="shared" si="5"/>
        <v>3468739.4249999998</v>
      </c>
      <c r="K15" s="174">
        <f t="shared" si="5"/>
        <v>19666936.974999998</v>
      </c>
    </row>
    <row r="16" spans="1:13" x14ac:dyDescent="0.2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s="181" customFormat="1" x14ac:dyDescent="0.25">
      <c r="A17" s="180">
        <f>+A7-A15</f>
        <v>0</v>
      </c>
      <c r="B17" s="180">
        <f t="shared" ref="B17:H17" si="6">+B7-B15</f>
        <v>-2.0000000018626451E-2</v>
      </c>
      <c r="C17" s="180">
        <f t="shared" si="6"/>
        <v>5.0000001210719347E-3</v>
      </c>
      <c r="D17" s="180">
        <f t="shared" si="6"/>
        <v>0</v>
      </c>
      <c r="E17" s="180">
        <f t="shared" si="6"/>
        <v>0</v>
      </c>
      <c r="F17" s="180">
        <f t="shared" si="6"/>
        <v>0</v>
      </c>
      <c r="G17" s="180">
        <f t="shared" si="6"/>
        <v>-2.5000000139698386E-2</v>
      </c>
      <c r="H17" s="180">
        <f t="shared" si="6"/>
        <v>0</v>
      </c>
      <c r="I17" s="180">
        <f t="shared" ref="I17" si="7">+B17+C17+F17+H17</f>
        <v>-1.4999999897554517E-2</v>
      </c>
      <c r="J17" s="180">
        <f t="shared" ref="J17" si="8">+D17+E17+G17</f>
        <v>-2.5000000139698386E-2</v>
      </c>
      <c r="K17" s="180">
        <f t="shared" ref="K17" si="9">+A17-B17-C17-F17-H17</f>
        <v>1.4999999897554517E-2</v>
      </c>
    </row>
    <row r="18" spans="1:11" x14ac:dyDescent="0.2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</row>
    <row r="19" spans="1:11" x14ac:dyDescent="0.2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</row>
    <row r="24" spans="1:11" ht="15.75" thickBot="1" x14ac:dyDescent="0.3">
      <c r="A24" s="177" t="s">
        <v>424</v>
      </c>
    </row>
    <row r="25" spans="1:11" ht="16.5" thickBot="1" x14ac:dyDescent="0.3">
      <c r="A25" s="220" t="s">
        <v>7</v>
      </c>
      <c r="B25" s="222" t="s">
        <v>9</v>
      </c>
      <c r="C25" s="225" t="s">
        <v>10</v>
      </c>
      <c r="D25" s="225"/>
      <c r="E25" s="226"/>
      <c r="F25" s="226"/>
      <c r="G25" s="226"/>
      <c r="H25" s="226"/>
      <c r="I25" s="227" t="s">
        <v>11</v>
      </c>
      <c r="J25" s="228"/>
      <c r="K25" s="229" t="s">
        <v>12</v>
      </c>
    </row>
    <row r="26" spans="1:11" ht="15.75" x14ac:dyDescent="0.25">
      <c r="A26" s="221"/>
      <c r="B26" s="223"/>
      <c r="C26" s="231" t="s">
        <v>13</v>
      </c>
      <c r="D26" s="231"/>
      <c r="E26" s="232" t="s">
        <v>14</v>
      </c>
      <c r="F26" s="234" t="s">
        <v>15</v>
      </c>
      <c r="G26" s="235"/>
      <c r="H26" s="229" t="s">
        <v>16</v>
      </c>
      <c r="I26" s="237" t="s">
        <v>17</v>
      </c>
      <c r="J26" s="229" t="s">
        <v>18</v>
      </c>
      <c r="K26" s="230"/>
    </row>
    <row r="27" spans="1:11" ht="32.25" thickBot="1" x14ac:dyDescent="0.3">
      <c r="A27" s="221"/>
      <c r="B27" s="224"/>
      <c r="C27" s="170" t="s">
        <v>19</v>
      </c>
      <c r="D27" s="171" t="s">
        <v>20</v>
      </c>
      <c r="E27" s="233"/>
      <c r="F27" s="172" t="s">
        <v>21</v>
      </c>
      <c r="G27" s="173" t="s">
        <v>22</v>
      </c>
      <c r="H27" s="236"/>
      <c r="I27" s="237"/>
      <c r="J27" s="236"/>
      <c r="K27" s="230"/>
    </row>
    <row r="29" spans="1:11" x14ac:dyDescent="0.25">
      <c r="A29" s="174">
        <v>5360000</v>
      </c>
      <c r="B29" s="174">
        <v>341396.76</v>
      </c>
      <c r="C29" s="174">
        <v>153832</v>
      </c>
      <c r="D29" s="174">
        <v>380560</v>
      </c>
      <c r="E29" s="174">
        <v>45907.95</v>
      </c>
      <c r="F29" s="174">
        <v>162944</v>
      </c>
      <c r="G29" s="174">
        <v>380024</v>
      </c>
      <c r="H29" s="174">
        <v>13723.68</v>
      </c>
      <c r="I29" s="174">
        <f t="shared" ref="I29" si="10">+B29+C29+F29+H29</f>
        <v>671896.44000000006</v>
      </c>
      <c r="J29" s="174">
        <f t="shared" ref="J29" si="11">+D29+E29+G29</f>
        <v>806491.95</v>
      </c>
      <c r="K29" s="174">
        <f t="shared" ref="K29" si="12">+A29-B29-C29-F29-H29</f>
        <v>4688103.5600000005</v>
      </c>
    </row>
    <row r="30" spans="1:11" x14ac:dyDescent="0.25">
      <c r="A30" s="174">
        <v>90000</v>
      </c>
      <c r="B30" s="174">
        <v>4885.53</v>
      </c>
      <c r="C30" s="174">
        <v>2583</v>
      </c>
      <c r="D30" s="174">
        <v>6390</v>
      </c>
      <c r="E30">
        <v>851.51</v>
      </c>
      <c r="F30" s="174">
        <f>+A30*3.04%</f>
        <v>2736</v>
      </c>
      <c r="G30" s="174">
        <v>6381</v>
      </c>
      <c r="H30" s="174"/>
      <c r="I30" s="174">
        <f t="shared" ref="I30" si="13">+B30+C30+F30+H30</f>
        <v>10204.529999999999</v>
      </c>
      <c r="J30" s="174">
        <f t="shared" ref="J30" si="14">+D30+E30+G30</f>
        <v>13622.51</v>
      </c>
      <c r="K30" s="174">
        <f t="shared" ref="K30" si="15">+A30-B30-C30-F30-H30</f>
        <v>79795.47</v>
      </c>
    </row>
    <row r="31" spans="1:11" x14ac:dyDescent="0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</row>
    <row r="32" spans="1:11" s="179" customFormat="1" x14ac:dyDescent="0.25">
      <c r="A32" s="178">
        <f>+A29+A30</f>
        <v>5450000</v>
      </c>
      <c r="B32" s="178">
        <f t="shared" ref="B32:H32" si="16">+B29+B30</f>
        <v>346282.29000000004</v>
      </c>
      <c r="C32" s="178">
        <f t="shared" si="16"/>
        <v>156415</v>
      </c>
      <c r="D32" s="178">
        <f t="shared" si="16"/>
        <v>386950</v>
      </c>
      <c r="E32" s="178">
        <f t="shared" si="16"/>
        <v>46759.46</v>
      </c>
      <c r="F32" s="178">
        <f t="shared" si="16"/>
        <v>165680</v>
      </c>
      <c r="G32" s="178">
        <f t="shared" si="16"/>
        <v>386405</v>
      </c>
      <c r="H32" s="178">
        <f t="shared" si="16"/>
        <v>13723.68</v>
      </c>
      <c r="I32" s="178">
        <f>+I29+I30</f>
        <v>682100.97000000009</v>
      </c>
      <c r="J32" s="178">
        <f>+J29+J30</f>
        <v>820114.46</v>
      </c>
      <c r="K32" s="178">
        <f>+K29+K30</f>
        <v>4767899.03</v>
      </c>
    </row>
    <row r="33" spans="1:11" x14ac:dyDescent="0.25">
      <c r="A33" s="174">
        <v>5080000</v>
      </c>
      <c r="B33" s="174">
        <v>320937.11999999994</v>
      </c>
      <c r="C33" s="174">
        <v>145796</v>
      </c>
      <c r="D33" s="174">
        <v>360680</v>
      </c>
      <c r="E33" s="174">
        <v>43353.42</v>
      </c>
      <c r="F33" s="174">
        <v>154432</v>
      </c>
      <c r="G33" s="174">
        <v>360172</v>
      </c>
      <c r="H33" s="174">
        <v>13723.679999999997</v>
      </c>
      <c r="I33" s="174">
        <f t="shared" ref="I33:I34" si="17">+B33+C33+F33+H33</f>
        <v>634888.79999999993</v>
      </c>
      <c r="J33" s="174">
        <f t="shared" ref="J33:J34" si="18">+D33+E33+G33</f>
        <v>764205.41999999993</v>
      </c>
      <c r="K33" s="174">
        <f t="shared" ref="K33:K34" si="19">+A33-B33-C33-F33-H33</f>
        <v>4445111.2</v>
      </c>
    </row>
    <row r="34" spans="1:11" x14ac:dyDescent="0.25">
      <c r="A34" s="174">
        <v>220000</v>
      </c>
      <c r="B34" s="174">
        <v>12105.37</v>
      </c>
      <c r="C34" s="174">
        <v>6314</v>
      </c>
      <c r="D34" s="174">
        <v>15620</v>
      </c>
      <c r="E34" s="174">
        <v>2171.5100000000002</v>
      </c>
      <c r="F34" s="174">
        <v>6688</v>
      </c>
      <c r="G34" s="174">
        <v>15598</v>
      </c>
      <c r="H34" s="174">
        <v>0</v>
      </c>
      <c r="I34" s="174">
        <f t="shared" si="17"/>
        <v>25107.370000000003</v>
      </c>
      <c r="J34" s="174">
        <f t="shared" si="18"/>
        <v>33389.51</v>
      </c>
      <c r="K34" s="174">
        <f t="shared" si="19"/>
        <v>194892.63</v>
      </c>
    </row>
    <row r="35" spans="1:11" x14ac:dyDescent="0.25">
      <c r="A35" s="174">
        <v>90000</v>
      </c>
      <c r="B35" s="174">
        <v>9753.1200000000008</v>
      </c>
      <c r="C35" s="174">
        <v>2583</v>
      </c>
      <c r="D35" s="174">
        <v>6390</v>
      </c>
      <c r="E35" s="174">
        <v>851.5100000000001</v>
      </c>
      <c r="F35" s="174">
        <v>2736</v>
      </c>
      <c r="G35" s="174">
        <v>6381</v>
      </c>
      <c r="H35" s="174">
        <v>0</v>
      </c>
      <c r="I35" s="174">
        <f t="shared" ref="I35:I36" si="20">+B35+C35+F35+H35</f>
        <v>15072.12</v>
      </c>
      <c r="J35" s="174">
        <f t="shared" ref="J35:J36" si="21">+D35+E35+G35</f>
        <v>13622.51</v>
      </c>
      <c r="K35" s="174">
        <f t="shared" ref="K35:K36" si="22">+A35-B35-C35-F35-H35</f>
        <v>74927.88</v>
      </c>
    </row>
    <row r="36" spans="1:11" x14ac:dyDescent="0.25">
      <c r="A36" s="174">
        <v>60000</v>
      </c>
      <c r="B36">
        <v>3486.68</v>
      </c>
      <c r="C36">
        <v>1722</v>
      </c>
      <c r="D36">
        <v>4260</v>
      </c>
      <c r="E36">
        <v>660</v>
      </c>
      <c r="F36">
        <v>1824</v>
      </c>
      <c r="G36">
        <v>4254</v>
      </c>
      <c r="H36">
        <v>0</v>
      </c>
      <c r="I36" s="174">
        <f t="shared" si="20"/>
        <v>7032.68</v>
      </c>
      <c r="J36" s="174">
        <f t="shared" si="21"/>
        <v>9174</v>
      </c>
      <c r="K36" s="174">
        <f t="shared" si="22"/>
        <v>52967.32</v>
      </c>
    </row>
    <row r="37" spans="1:11" s="179" customFormat="1" x14ac:dyDescent="0.25">
      <c r="A37" s="178">
        <f>+A33+A34+A35+A36</f>
        <v>5450000</v>
      </c>
      <c r="B37" s="178">
        <f t="shared" ref="B37:H37" si="23">+B33+B34+B35+B36</f>
        <v>346282.28999999992</v>
      </c>
      <c r="C37" s="178">
        <f t="shared" si="23"/>
        <v>156415</v>
      </c>
      <c r="D37" s="178">
        <f t="shared" si="23"/>
        <v>386950</v>
      </c>
      <c r="E37" s="178">
        <f t="shared" si="23"/>
        <v>47036.44</v>
      </c>
      <c r="F37" s="178">
        <f t="shared" si="23"/>
        <v>165680</v>
      </c>
      <c r="G37" s="178">
        <f t="shared" si="23"/>
        <v>386405</v>
      </c>
      <c r="H37" s="178">
        <f t="shared" si="23"/>
        <v>13723.679999999997</v>
      </c>
      <c r="I37" s="178">
        <f t="shared" ref="I37" si="24">+B37+C37+F37+H37</f>
        <v>682100.97</v>
      </c>
      <c r="J37" s="178">
        <f t="shared" ref="J37" si="25">+D37+E37+G37</f>
        <v>820391.44</v>
      </c>
      <c r="K37" s="178">
        <f t="shared" ref="K37" si="26">+A37-B37-C37-F37-H37</f>
        <v>4767899.03</v>
      </c>
    </row>
    <row r="40" spans="1:11" s="181" customFormat="1" x14ac:dyDescent="0.25">
      <c r="A40" s="180">
        <f>+A32-A37</f>
        <v>0</v>
      </c>
      <c r="B40" s="180">
        <f>+B32-B37</f>
        <v>0</v>
      </c>
      <c r="C40" s="180">
        <f t="shared" ref="C40:G40" si="27">+C32-C37</f>
        <v>0</v>
      </c>
      <c r="D40" s="180">
        <f t="shared" si="27"/>
        <v>0</v>
      </c>
      <c r="E40" s="180">
        <f t="shared" si="27"/>
        <v>-276.9800000000032</v>
      </c>
      <c r="F40" s="180">
        <f t="shared" si="27"/>
        <v>0</v>
      </c>
      <c r="G40" s="180">
        <f t="shared" si="27"/>
        <v>0</v>
      </c>
      <c r="H40" s="180">
        <f>+H29-H37</f>
        <v>0</v>
      </c>
      <c r="I40" s="180">
        <f t="shared" ref="I40" si="28">+B40+C40+F40+H40</f>
        <v>0</v>
      </c>
      <c r="J40" s="180">
        <f t="shared" ref="J40" si="29">+D40+E40+G40</f>
        <v>-276.9800000000032</v>
      </c>
      <c r="K40" s="180">
        <f t="shared" ref="K40" si="30">+A40-B40-C40-F40-H40</f>
        <v>0</v>
      </c>
    </row>
    <row r="42" spans="1:11" x14ac:dyDescent="0.25">
      <c r="A42" s="174"/>
    </row>
  </sheetData>
  <mergeCells count="22">
    <mergeCell ref="K1:K3"/>
    <mergeCell ref="C2:D2"/>
    <mergeCell ref="E2:E3"/>
    <mergeCell ref="F2:G2"/>
    <mergeCell ref="H2:H3"/>
    <mergeCell ref="I2:I3"/>
    <mergeCell ref="J2:J3"/>
    <mergeCell ref="K25:K27"/>
    <mergeCell ref="C26:D26"/>
    <mergeCell ref="E26:E27"/>
    <mergeCell ref="F26:G26"/>
    <mergeCell ref="H26:H27"/>
    <mergeCell ref="I26:I27"/>
    <mergeCell ref="J26:J27"/>
    <mergeCell ref="A25:A27"/>
    <mergeCell ref="B25:B27"/>
    <mergeCell ref="C25:H25"/>
    <mergeCell ref="I25:J25"/>
    <mergeCell ref="A1:A3"/>
    <mergeCell ref="B1:B3"/>
    <mergeCell ref="C1:H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Sulsiris De Paula Buret</cp:lastModifiedBy>
  <cp:lastPrinted>2024-02-12T13:02:12Z</cp:lastPrinted>
  <dcterms:created xsi:type="dcterms:W3CDTF">2024-01-31T14:20:20Z</dcterms:created>
  <dcterms:modified xsi:type="dcterms:W3CDTF">2024-05-08T18:29:34Z</dcterms:modified>
</cp:coreProperties>
</file>