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WCITRIXFS01.tss2.gov.do\Profiles\ramona_espinal\Desktop\"/>
    </mc:Choice>
  </mc:AlternateContent>
  <xr:revisionPtr revIDLastSave="0" documentId="8_{4D62AAC3-B8F7-44FE-9585-B221F95F0A3B}" xr6:coauthVersionLast="45" xr6:coauthVersionMax="45" xr10:uidLastSave="{00000000-0000-0000-0000-000000000000}"/>
  <bookViews>
    <workbookView xWindow="-120" yWindow="-120" windowWidth="29040" windowHeight="15840" xr2:uid="{84E78B6A-7EA0-46AF-AC98-41FF7A9C7E11}"/>
  </bookViews>
  <sheets>
    <sheet name="Empleados fijos" sheetId="2" r:id="rId1"/>
    <sheet name="Sheet1" sheetId="3" state="hidden" r:id="rId2"/>
  </sheets>
  <definedNames>
    <definedName name="_xlnm.Print_Area" localSheetId="0">'Empleados fijos'!$A$1:$R$325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95" i="2" l="1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Q164" i="2" s="1"/>
  <c r="N163" i="2"/>
  <c r="N162" i="2"/>
  <c r="N161" i="2"/>
  <c r="N160" i="2"/>
  <c r="N159" i="2"/>
  <c r="N158" i="2"/>
  <c r="N157" i="2"/>
  <c r="N156" i="2"/>
  <c r="Q156" i="2" s="1"/>
  <c r="N155" i="2"/>
  <c r="N154" i="2"/>
  <c r="N153" i="2"/>
  <c r="N152" i="2"/>
  <c r="Q152" i="2" s="1"/>
  <c r="N151" i="2"/>
  <c r="N150" i="2"/>
  <c r="N149" i="2"/>
  <c r="N148" i="2"/>
  <c r="Q148" i="2" s="1"/>
  <c r="N147" i="2"/>
  <c r="N146" i="2"/>
  <c r="N145" i="2"/>
  <c r="N144" i="2"/>
  <c r="Q144" i="2" s="1"/>
  <c r="N143" i="2"/>
  <c r="N142" i="2"/>
  <c r="N141" i="2"/>
  <c r="N140" i="2"/>
  <c r="N139" i="2"/>
  <c r="N138" i="2"/>
  <c r="N137" i="2"/>
  <c r="N136" i="2"/>
  <c r="N135" i="2"/>
  <c r="N134" i="2"/>
  <c r="N133" i="2"/>
  <c r="H40" i="3"/>
  <c r="H37" i="3"/>
  <c r="G37" i="3"/>
  <c r="F37" i="3"/>
  <c r="E37" i="3"/>
  <c r="D37" i="3"/>
  <c r="J37" i="3" s="1"/>
  <c r="C37" i="3"/>
  <c r="K37" i="3" s="1"/>
  <c r="B37" i="3"/>
  <c r="I37" i="3" s="1"/>
  <c r="A37" i="3"/>
  <c r="K34" i="3"/>
  <c r="J34" i="3"/>
  <c r="I34" i="3"/>
  <c r="K33" i="3"/>
  <c r="J33" i="3"/>
  <c r="I33" i="3"/>
  <c r="H32" i="3"/>
  <c r="G32" i="3"/>
  <c r="G40" i="3" s="1"/>
  <c r="E32" i="3"/>
  <c r="E40" i="3" s="1"/>
  <c r="C32" i="3"/>
  <c r="C40" i="3" s="1"/>
  <c r="B32" i="3"/>
  <c r="B40" i="3" s="1"/>
  <c r="I40" i="3" s="1"/>
  <c r="A32" i="3"/>
  <c r="A40" i="3" s="1"/>
  <c r="K30" i="3"/>
  <c r="F30" i="3"/>
  <c r="F32" i="3" s="1"/>
  <c r="F40" i="3" s="1"/>
  <c r="D30" i="3"/>
  <c r="J30" i="3" s="1"/>
  <c r="K29" i="3"/>
  <c r="K32" i="3" s="1"/>
  <c r="J29" i="3"/>
  <c r="I29" i="3"/>
  <c r="H15" i="3"/>
  <c r="G15" i="3"/>
  <c r="F15" i="3"/>
  <c r="E15" i="3"/>
  <c r="D15" i="3"/>
  <c r="C15" i="3"/>
  <c r="B15" i="3"/>
  <c r="A15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H7" i="3"/>
  <c r="D7" i="3"/>
  <c r="D17" i="3" s="1"/>
  <c r="K6" i="3"/>
  <c r="J6" i="3"/>
  <c r="I6" i="3"/>
  <c r="G5" i="3"/>
  <c r="G7" i="3" s="1"/>
  <c r="F5" i="3"/>
  <c r="F7" i="3" s="1"/>
  <c r="E5" i="3"/>
  <c r="J5" i="3" s="1"/>
  <c r="D5" i="3"/>
  <c r="C5" i="3"/>
  <c r="C7" i="3" s="1"/>
  <c r="B5" i="3"/>
  <c r="I5" i="3" s="1"/>
  <c r="A5" i="3"/>
  <c r="A7" i="3" s="1"/>
  <c r="K4" i="3"/>
  <c r="J4" i="3"/>
  <c r="I4" i="3"/>
  <c r="R277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61" i="2"/>
  <c r="R260" i="2"/>
  <c r="R259" i="2"/>
  <c r="R258" i="2"/>
  <c r="R257" i="2"/>
  <c r="R256" i="2"/>
  <c r="R255" i="2"/>
  <c r="R254" i="2"/>
  <c r="R253" i="2"/>
  <c r="R252" i="2"/>
  <c r="R251" i="2"/>
  <c r="R250" i="2"/>
  <c r="R249" i="2"/>
  <c r="R248" i="2"/>
  <c r="R247" i="2"/>
  <c r="R246" i="2"/>
  <c r="R245" i="2"/>
  <c r="R244" i="2"/>
  <c r="R243" i="2"/>
  <c r="R242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4" i="2"/>
  <c r="N253" i="2"/>
  <c r="N252" i="2"/>
  <c r="N251" i="2"/>
  <c r="N250" i="2"/>
  <c r="N249" i="2"/>
  <c r="N248" i="2"/>
  <c r="M277" i="2"/>
  <c r="P277" i="2" s="1"/>
  <c r="M276" i="2"/>
  <c r="M275" i="2"/>
  <c r="M274" i="2"/>
  <c r="M273" i="2"/>
  <c r="M272" i="2"/>
  <c r="M271" i="2"/>
  <c r="M270" i="2"/>
  <c r="M269" i="2"/>
  <c r="P269" i="2" s="1"/>
  <c r="M268" i="2"/>
  <c r="M267" i="2"/>
  <c r="M266" i="2"/>
  <c r="M265" i="2"/>
  <c r="M264" i="2"/>
  <c r="P264" i="2" s="1"/>
  <c r="M263" i="2"/>
  <c r="M262" i="2"/>
  <c r="M261" i="2"/>
  <c r="M260" i="2"/>
  <c r="P260" i="2" s="1"/>
  <c r="M259" i="2"/>
  <c r="M258" i="2"/>
  <c r="M257" i="2"/>
  <c r="M256" i="2"/>
  <c r="M254" i="2"/>
  <c r="M253" i="2"/>
  <c r="M252" i="2"/>
  <c r="M251" i="2"/>
  <c r="P251" i="2" s="1"/>
  <c r="M250" i="2"/>
  <c r="M249" i="2"/>
  <c r="M248" i="2"/>
  <c r="L277" i="2"/>
  <c r="L276" i="2"/>
  <c r="L275" i="2"/>
  <c r="L274" i="2"/>
  <c r="L272" i="2"/>
  <c r="L269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P242" i="2" s="1"/>
  <c r="Q277" i="2"/>
  <c r="P276" i="2"/>
  <c r="P275" i="2"/>
  <c r="P274" i="2"/>
  <c r="L273" i="2"/>
  <c r="Q273" i="2"/>
  <c r="I273" i="2"/>
  <c r="P273" i="2" s="1"/>
  <c r="P272" i="2"/>
  <c r="L271" i="2"/>
  <c r="P270" i="2"/>
  <c r="L270" i="2"/>
  <c r="Q270" i="2"/>
  <c r="I270" i="2"/>
  <c r="Q269" i="2"/>
  <c r="P268" i="2"/>
  <c r="L268" i="2"/>
  <c r="Q268" i="2" s="1"/>
  <c r="L267" i="2"/>
  <c r="Q267" i="2" s="1"/>
  <c r="L266" i="2"/>
  <c r="L265" i="2"/>
  <c r="Q265" i="2" s="1"/>
  <c r="I265" i="2"/>
  <c r="L264" i="2"/>
  <c r="L263" i="2"/>
  <c r="L262" i="2"/>
  <c r="P262" i="2"/>
  <c r="L261" i="2"/>
  <c r="P261" i="2"/>
  <c r="L260" i="2"/>
  <c r="Q260" i="2" s="1"/>
  <c r="L259" i="2"/>
  <c r="I259" i="2"/>
  <c r="L258" i="2"/>
  <c r="P258" i="2"/>
  <c r="L257" i="2"/>
  <c r="Q257" i="2"/>
  <c r="P257" i="2"/>
  <c r="O256" i="2"/>
  <c r="L256" i="2"/>
  <c r="I256" i="2"/>
  <c r="N255" i="2"/>
  <c r="M255" i="2"/>
  <c r="P255" i="2" s="1"/>
  <c r="L255" i="2"/>
  <c r="L254" i="2"/>
  <c r="P253" i="2"/>
  <c r="L253" i="2"/>
  <c r="P252" i="2"/>
  <c r="L252" i="2"/>
  <c r="L251" i="2"/>
  <c r="L250" i="2"/>
  <c r="P249" i="2"/>
  <c r="L249" i="2"/>
  <c r="O248" i="2"/>
  <c r="P248" i="2"/>
  <c r="L248" i="2"/>
  <c r="O247" i="2"/>
  <c r="N247" i="2"/>
  <c r="M247" i="2"/>
  <c r="L247" i="2"/>
  <c r="N246" i="2"/>
  <c r="M246" i="2"/>
  <c r="L246" i="2"/>
  <c r="P246" i="2"/>
  <c r="N245" i="2"/>
  <c r="M245" i="2"/>
  <c r="L245" i="2"/>
  <c r="Q245" i="2"/>
  <c r="P245" i="2"/>
  <c r="N244" i="2"/>
  <c r="M244" i="2"/>
  <c r="P244" i="2" s="1"/>
  <c r="L244" i="2"/>
  <c r="N243" i="2"/>
  <c r="M243" i="2"/>
  <c r="L243" i="2"/>
  <c r="N242" i="2"/>
  <c r="M242" i="2"/>
  <c r="L242" i="2"/>
  <c r="R223" i="2"/>
  <c r="R215" i="2"/>
  <c r="N239" i="2"/>
  <c r="N238" i="2"/>
  <c r="N237" i="2"/>
  <c r="Q237" i="2" s="1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Q217" i="2" s="1"/>
  <c r="N216" i="2"/>
  <c r="N215" i="2"/>
  <c r="N214" i="2"/>
  <c r="N213" i="2"/>
  <c r="Q213" i="2" s="1"/>
  <c r="N212" i="2"/>
  <c r="N211" i="2"/>
  <c r="N210" i="2"/>
  <c r="N209" i="2"/>
  <c r="N208" i="2"/>
  <c r="N207" i="2"/>
  <c r="N206" i="2"/>
  <c r="N205" i="2"/>
  <c r="Q205" i="2" s="1"/>
  <c r="N203" i="2"/>
  <c r="N202" i="2"/>
  <c r="N201" i="2"/>
  <c r="N200" i="2"/>
  <c r="N199" i="2"/>
  <c r="M239" i="2"/>
  <c r="M238" i="2"/>
  <c r="P238" i="2" s="1"/>
  <c r="R238" i="2" s="1"/>
  <c r="M237" i="2"/>
  <c r="M236" i="2"/>
  <c r="M235" i="2"/>
  <c r="M234" i="2"/>
  <c r="P234" i="2" s="1"/>
  <c r="R234" i="2" s="1"/>
  <c r="M233" i="2"/>
  <c r="M232" i="2"/>
  <c r="M231" i="2"/>
  <c r="M230" i="2"/>
  <c r="P230" i="2" s="1"/>
  <c r="R230" i="2" s="1"/>
  <c r="M229" i="2"/>
  <c r="M228" i="2"/>
  <c r="M227" i="2"/>
  <c r="M226" i="2"/>
  <c r="P226" i="2" s="1"/>
  <c r="R226" i="2" s="1"/>
  <c r="M225" i="2"/>
  <c r="M224" i="2"/>
  <c r="M223" i="2"/>
  <c r="M222" i="2"/>
  <c r="M221" i="2"/>
  <c r="M220" i="2"/>
  <c r="M219" i="2"/>
  <c r="M218" i="2"/>
  <c r="M217" i="2"/>
  <c r="M216" i="2"/>
  <c r="M215" i="2"/>
  <c r="M214" i="2"/>
  <c r="P214" i="2" s="1"/>
  <c r="R214" i="2" s="1"/>
  <c r="M213" i="2"/>
  <c r="M212" i="2"/>
  <c r="M211" i="2"/>
  <c r="M210" i="2"/>
  <c r="P210" i="2" s="1"/>
  <c r="R210" i="2" s="1"/>
  <c r="M209" i="2"/>
  <c r="M208" i="2"/>
  <c r="M207" i="2"/>
  <c r="M206" i="2"/>
  <c r="M205" i="2"/>
  <c r="M203" i="2"/>
  <c r="M202" i="2"/>
  <c r="M201" i="2"/>
  <c r="M200" i="2"/>
  <c r="M199" i="2"/>
  <c r="L239" i="2"/>
  <c r="L238" i="2"/>
  <c r="L237" i="2"/>
  <c r="L236" i="2"/>
  <c r="L235" i="2"/>
  <c r="L234" i="2"/>
  <c r="L216" i="2"/>
  <c r="L214" i="2"/>
  <c r="K239" i="2"/>
  <c r="K238" i="2"/>
  <c r="K237" i="2"/>
  <c r="K236" i="2"/>
  <c r="K235" i="2"/>
  <c r="Q235" i="2" s="1"/>
  <c r="K234" i="2"/>
  <c r="K233" i="2"/>
  <c r="K232" i="2"/>
  <c r="K231" i="2"/>
  <c r="K230" i="2"/>
  <c r="K229" i="2"/>
  <c r="K228" i="2"/>
  <c r="K227" i="2"/>
  <c r="Q227" i="2" s="1"/>
  <c r="K226" i="2"/>
  <c r="K225" i="2"/>
  <c r="K224" i="2"/>
  <c r="K223" i="2"/>
  <c r="K222" i="2"/>
  <c r="K221" i="2"/>
  <c r="K220" i="2"/>
  <c r="K219" i="2"/>
  <c r="K218" i="2"/>
  <c r="K217" i="2"/>
  <c r="K216" i="2"/>
  <c r="K215" i="2"/>
  <c r="Q215" i="2" s="1"/>
  <c r="K214" i="2"/>
  <c r="K213" i="2"/>
  <c r="K212" i="2"/>
  <c r="K211" i="2"/>
  <c r="Q211" i="2" s="1"/>
  <c r="K210" i="2"/>
  <c r="K209" i="2"/>
  <c r="K208" i="2"/>
  <c r="K207" i="2"/>
  <c r="Q207" i="2" s="1"/>
  <c r="K206" i="2"/>
  <c r="K205" i="2"/>
  <c r="K203" i="2"/>
  <c r="Q203" i="2" s="1"/>
  <c r="K202" i="2"/>
  <c r="K201" i="2"/>
  <c r="K200" i="2"/>
  <c r="K199" i="2"/>
  <c r="Q199" i="2" s="1"/>
  <c r="K198" i="2"/>
  <c r="J239" i="2"/>
  <c r="J238" i="2"/>
  <c r="J237" i="2"/>
  <c r="J236" i="2"/>
  <c r="J235" i="2"/>
  <c r="J234" i="2"/>
  <c r="J233" i="2"/>
  <c r="P233" i="2" s="1"/>
  <c r="R233" i="2" s="1"/>
  <c r="J232" i="2"/>
  <c r="J231" i="2"/>
  <c r="J230" i="2"/>
  <c r="J229" i="2"/>
  <c r="J228" i="2"/>
  <c r="J227" i="2"/>
  <c r="J226" i="2"/>
  <c r="J225" i="2"/>
  <c r="P225" i="2" s="1"/>
  <c r="R225" i="2" s="1"/>
  <c r="J224" i="2"/>
  <c r="J223" i="2"/>
  <c r="J222" i="2"/>
  <c r="J221" i="2"/>
  <c r="J220" i="2"/>
  <c r="J219" i="2"/>
  <c r="J218" i="2"/>
  <c r="J217" i="2"/>
  <c r="P217" i="2" s="1"/>
  <c r="R217" i="2" s="1"/>
  <c r="J216" i="2"/>
  <c r="J215" i="2"/>
  <c r="J214" i="2"/>
  <c r="J213" i="2"/>
  <c r="J212" i="2"/>
  <c r="J211" i="2"/>
  <c r="J210" i="2"/>
  <c r="J209" i="2"/>
  <c r="J208" i="2"/>
  <c r="J207" i="2"/>
  <c r="J206" i="2"/>
  <c r="J205" i="2"/>
  <c r="J203" i="2"/>
  <c r="J202" i="2"/>
  <c r="J201" i="2"/>
  <c r="P201" i="2" s="1"/>
  <c r="R201" i="2" s="1"/>
  <c r="J200" i="2"/>
  <c r="J199" i="2"/>
  <c r="J198" i="2"/>
  <c r="P239" i="2"/>
  <c r="R239" i="2" s="1"/>
  <c r="Q238" i="2"/>
  <c r="P235" i="2"/>
  <c r="R235" i="2" s="1"/>
  <c r="Q234" i="2"/>
  <c r="L233" i="2"/>
  <c r="Q233" i="2"/>
  <c r="L232" i="2"/>
  <c r="L231" i="2"/>
  <c r="P231" i="2"/>
  <c r="R231" i="2" s="1"/>
  <c r="L230" i="2"/>
  <c r="Q230" i="2" s="1"/>
  <c r="L229" i="2"/>
  <c r="L228" i="2"/>
  <c r="L227" i="2"/>
  <c r="P227" i="2"/>
  <c r="R227" i="2" s="1"/>
  <c r="L226" i="2"/>
  <c r="Q226" i="2"/>
  <c r="L225" i="2"/>
  <c r="L224" i="2"/>
  <c r="L223" i="2"/>
  <c r="Q223" i="2"/>
  <c r="P223" i="2"/>
  <c r="L222" i="2"/>
  <c r="Q222" i="2"/>
  <c r="P222" i="2"/>
  <c r="R222" i="2" s="1"/>
  <c r="L221" i="2"/>
  <c r="Q221" i="2" s="1"/>
  <c r="O220" i="2"/>
  <c r="L220" i="2"/>
  <c r="O219" i="2"/>
  <c r="P219" i="2" s="1"/>
  <c r="R219" i="2" s="1"/>
  <c r="L219" i="2"/>
  <c r="Q219" i="2"/>
  <c r="Q218" i="2"/>
  <c r="O218" i="2"/>
  <c r="L218" i="2"/>
  <c r="P218" i="2"/>
  <c r="R218" i="2" s="1"/>
  <c r="O217" i="2"/>
  <c r="L217" i="2"/>
  <c r="L215" i="2"/>
  <c r="I215" i="2"/>
  <c r="P215" i="2" s="1"/>
  <c r="Q214" i="2"/>
  <c r="L213" i="2"/>
  <c r="I213" i="2"/>
  <c r="L212" i="2"/>
  <c r="P212" i="2"/>
  <c r="R212" i="2" s="1"/>
  <c r="O211" i="2"/>
  <c r="L211" i="2"/>
  <c r="P211" i="2"/>
  <c r="R211" i="2" s="1"/>
  <c r="L210" i="2"/>
  <c r="Q210" i="2" s="1"/>
  <c r="O209" i="2"/>
  <c r="L209" i="2"/>
  <c r="Q209" i="2" s="1"/>
  <c r="L208" i="2"/>
  <c r="I208" i="2"/>
  <c r="L207" i="2"/>
  <c r="I207" i="2"/>
  <c r="P207" i="2" s="1"/>
  <c r="R207" i="2" s="1"/>
  <c r="L206" i="2"/>
  <c r="Q206" i="2" s="1"/>
  <c r="I206" i="2"/>
  <c r="L205" i="2"/>
  <c r="O204" i="2"/>
  <c r="L204" i="2"/>
  <c r="I204" i="2"/>
  <c r="L203" i="2"/>
  <c r="I203" i="2"/>
  <c r="P203" i="2" s="1"/>
  <c r="R203" i="2" s="1"/>
  <c r="L202" i="2"/>
  <c r="Q202" i="2" s="1"/>
  <c r="P202" i="2"/>
  <c r="R202" i="2" s="1"/>
  <c r="L201" i="2"/>
  <c r="O200" i="2"/>
  <c r="L200" i="2"/>
  <c r="P200" i="2"/>
  <c r="R200" i="2" s="1"/>
  <c r="L199" i="2"/>
  <c r="N198" i="2"/>
  <c r="M198" i="2"/>
  <c r="L198" i="2"/>
  <c r="P198" i="2"/>
  <c r="R198" i="2" s="1"/>
  <c r="G204" i="2"/>
  <c r="N204" i="2" s="1"/>
  <c r="M195" i="2"/>
  <c r="M194" i="2"/>
  <c r="M193" i="2"/>
  <c r="M192" i="2"/>
  <c r="P192" i="2" s="1"/>
  <c r="R192" i="2" s="1"/>
  <c r="M191" i="2"/>
  <c r="M190" i="2"/>
  <c r="M189" i="2"/>
  <c r="M188" i="2"/>
  <c r="P188" i="2" s="1"/>
  <c r="R188" i="2" s="1"/>
  <c r="M187" i="2"/>
  <c r="M186" i="2"/>
  <c r="M185" i="2"/>
  <c r="M184" i="2"/>
  <c r="P184" i="2" s="1"/>
  <c r="R184" i="2" s="1"/>
  <c r="M183" i="2"/>
  <c r="M182" i="2"/>
  <c r="M181" i="2"/>
  <c r="M180" i="2"/>
  <c r="P180" i="2" s="1"/>
  <c r="R180" i="2" s="1"/>
  <c r="M179" i="2"/>
  <c r="M178" i="2"/>
  <c r="M177" i="2"/>
  <c r="M176" i="2"/>
  <c r="P176" i="2" s="1"/>
  <c r="R176" i="2" s="1"/>
  <c r="M175" i="2"/>
  <c r="M174" i="2"/>
  <c r="M173" i="2"/>
  <c r="M172" i="2"/>
  <c r="P172" i="2" s="1"/>
  <c r="R172" i="2" s="1"/>
  <c r="M171" i="2"/>
  <c r="M170" i="2"/>
  <c r="M169" i="2"/>
  <c r="M168" i="2"/>
  <c r="P168" i="2" s="1"/>
  <c r="R168" i="2" s="1"/>
  <c r="M167" i="2"/>
  <c r="M166" i="2"/>
  <c r="M165" i="2"/>
  <c r="M164" i="2"/>
  <c r="P164" i="2" s="1"/>
  <c r="R164" i="2" s="1"/>
  <c r="M163" i="2"/>
  <c r="M162" i="2"/>
  <c r="M161" i="2"/>
  <c r="M160" i="2"/>
  <c r="M159" i="2"/>
  <c r="M158" i="2"/>
  <c r="M157" i="2"/>
  <c r="M156" i="2"/>
  <c r="P156" i="2" s="1"/>
  <c r="R156" i="2" s="1"/>
  <c r="M155" i="2"/>
  <c r="M154" i="2"/>
  <c r="M153" i="2"/>
  <c r="M152" i="2"/>
  <c r="P152" i="2" s="1"/>
  <c r="R152" i="2" s="1"/>
  <c r="M151" i="2"/>
  <c r="M150" i="2"/>
  <c r="M149" i="2"/>
  <c r="M148" i="2"/>
  <c r="P148" i="2" s="1"/>
  <c r="R148" i="2" s="1"/>
  <c r="M147" i="2"/>
  <c r="M146" i="2"/>
  <c r="M145" i="2"/>
  <c r="M144" i="2"/>
  <c r="P144" i="2" s="1"/>
  <c r="R144" i="2" s="1"/>
  <c r="M143" i="2"/>
  <c r="M142" i="2"/>
  <c r="M141" i="2"/>
  <c r="M140" i="2"/>
  <c r="M139" i="2"/>
  <c r="M138" i="2"/>
  <c r="M137" i="2"/>
  <c r="M136" i="2"/>
  <c r="P136" i="2" s="1"/>
  <c r="R136" i="2" s="1"/>
  <c r="M135" i="2"/>
  <c r="M134" i="2"/>
  <c r="M133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5" i="2"/>
  <c r="L164" i="2"/>
  <c r="L163" i="2"/>
  <c r="L162" i="2"/>
  <c r="Q162" i="2" s="1"/>
  <c r="L161" i="2"/>
  <c r="L160" i="2"/>
  <c r="L159" i="2"/>
  <c r="L157" i="2"/>
  <c r="L156" i="2"/>
  <c r="L154" i="2"/>
  <c r="L152" i="2"/>
  <c r="L151" i="2"/>
  <c r="Q151" i="2" s="1"/>
  <c r="L150" i="2"/>
  <c r="L149" i="2"/>
  <c r="L148" i="2"/>
  <c r="L147" i="2"/>
  <c r="Q147" i="2" s="1"/>
  <c r="L146" i="2"/>
  <c r="L145" i="2"/>
  <c r="L144" i="2"/>
  <c r="L143" i="2"/>
  <c r="Q143" i="2" s="1"/>
  <c r="L142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Q133" i="2" s="1"/>
  <c r="K132" i="2"/>
  <c r="J195" i="2"/>
  <c r="J194" i="2"/>
  <c r="J193" i="2"/>
  <c r="P193" i="2" s="1"/>
  <c r="R193" i="2" s="1"/>
  <c r="J192" i="2"/>
  <c r="J191" i="2"/>
  <c r="J190" i="2"/>
  <c r="J189" i="2"/>
  <c r="P189" i="2" s="1"/>
  <c r="R189" i="2" s="1"/>
  <c r="J188" i="2"/>
  <c r="J187" i="2"/>
  <c r="J186" i="2"/>
  <c r="J185" i="2"/>
  <c r="P185" i="2" s="1"/>
  <c r="R185" i="2" s="1"/>
  <c r="J184" i="2"/>
  <c r="J183" i="2"/>
  <c r="J182" i="2"/>
  <c r="J181" i="2"/>
  <c r="P181" i="2" s="1"/>
  <c r="R181" i="2" s="1"/>
  <c r="J180" i="2"/>
  <c r="J179" i="2"/>
  <c r="J178" i="2"/>
  <c r="J177" i="2"/>
  <c r="J176" i="2"/>
  <c r="J175" i="2"/>
  <c r="J174" i="2"/>
  <c r="J173" i="2"/>
  <c r="P173" i="2" s="1"/>
  <c r="R173" i="2" s="1"/>
  <c r="J172" i="2"/>
  <c r="J171" i="2"/>
  <c r="J170" i="2"/>
  <c r="J169" i="2"/>
  <c r="P169" i="2" s="1"/>
  <c r="R169" i="2" s="1"/>
  <c r="J168" i="2"/>
  <c r="J167" i="2"/>
  <c r="J166" i="2"/>
  <c r="J165" i="2"/>
  <c r="J164" i="2"/>
  <c r="J163" i="2"/>
  <c r="J162" i="2"/>
  <c r="J161" i="2"/>
  <c r="P161" i="2" s="1"/>
  <c r="R161" i="2" s="1"/>
  <c r="J160" i="2"/>
  <c r="J159" i="2"/>
  <c r="J158" i="2"/>
  <c r="J157" i="2"/>
  <c r="P157" i="2" s="1"/>
  <c r="R157" i="2" s="1"/>
  <c r="J156" i="2"/>
  <c r="J155" i="2"/>
  <c r="J154" i="2"/>
  <c r="J153" i="2"/>
  <c r="J152" i="2"/>
  <c r="J151" i="2"/>
  <c r="J150" i="2"/>
  <c r="J149" i="2"/>
  <c r="P149" i="2" s="1"/>
  <c r="R149" i="2" s="1"/>
  <c r="J148" i="2"/>
  <c r="J147" i="2"/>
  <c r="J146" i="2"/>
  <c r="J145" i="2"/>
  <c r="P145" i="2" s="1"/>
  <c r="R145" i="2" s="1"/>
  <c r="J144" i="2"/>
  <c r="J143" i="2"/>
  <c r="J142" i="2"/>
  <c r="J141" i="2"/>
  <c r="P141" i="2" s="1"/>
  <c r="R141" i="2" s="1"/>
  <c r="J140" i="2"/>
  <c r="J139" i="2"/>
  <c r="J138" i="2"/>
  <c r="J137" i="2"/>
  <c r="P137" i="2" s="1"/>
  <c r="R137" i="2" s="1"/>
  <c r="J136" i="2"/>
  <c r="J135" i="2"/>
  <c r="J134" i="2"/>
  <c r="J133" i="2"/>
  <c r="J132" i="2"/>
  <c r="Q195" i="2"/>
  <c r="P195" i="2"/>
  <c r="R195" i="2" s="1"/>
  <c r="Q194" i="2"/>
  <c r="P194" i="2"/>
  <c r="R194" i="2" s="1"/>
  <c r="Q191" i="2"/>
  <c r="P191" i="2"/>
  <c r="R191" i="2" s="1"/>
  <c r="Q190" i="2"/>
  <c r="P190" i="2"/>
  <c r="R190" i="2" s="1"/>
  <c r="P187" i="2"/>
  <c r="R187" i="2" s="1"/>
  <c r="Q187" i="2"/>
  <c r="Q186" i="2"/>
  <c r="P186" i="2"/>
  <c r="R186" i="2" s="1"/>
  <c r="Q183" i="2"/>
  <c r="P183" i="2"/>
  <c r="R183" i="2" s="1"/>
  <c r="Q182" i="2"/>
  <c r="P182" i="2"/>
  <c r="R182" i="2" s="1"/>
  <c r="P179" i="2"/>
  <c r="R179" i="2" s="1"/>
  <c r="Q179" i="2"/>
  <c r="Q178" i="2"/>
  <c r="P178" i="2"/>
  <c r="R178" i="2" s="1"/>
  <c r="P177" i="2"/>
  <c r="R177" i="2" s="1"/>
  <c r="Q175" i="2"/>
  <c r="P175" i="2"/>
  <c r="R175" i="2" s="1"/>
  <c r="Q174" i="2"/>
  <c r="P174" i="2"/>
  <c r="R174" i="2" s="1"/>
  <c r="Q171" i="2"/>
  <c r="P171" i="2"/>
  <c r="R171" i="2" s="1"/>
  <c r="P170" i="2"/>
  <c r="R170" i="2" s="1"/>
  <c r="Q170" i="2"/>
  <c r="L167" i="2"/>
  <c r="Q167" i="2" s="1"/>
  <c r="I167" i="2"/>
  <c r="P167" i="2" s="1"/>
  <c r="R167" i="2" s="1"/>
  <c r="L166" i="2"/>
  <c r="Q166" i="2"/>
  <c r="P166" i="2"/>
  <c r="R166" i="2" s="1"/>
  <c r="O165" i="2"/>
  <c r="P163" i="2"/>
  <c r="R163" i="2" s="1"/>
  <c r="Q163" i="2"/>
  <c r="P162" i="2"/>
  <c r="R162" i="2" s="1"/>
  <c r="P160" i="2"/>
  <c r="R160" i="2" s="1"/>
  <c r="Q160" i="2"/>
  <c r="P159" i="2"/>
  <c r="R159" i="2" s="1"/>
  <c r="Q159" i="2"/>
  <c r="L158" i="2"/>
  <c r="Q158" i="2" s="1"/>
  <c r="I158" i="2"/>
  <c r="P158" i="2" s="1"/>
  <c r="R158" i="2" s="1"/>
  <c r="L155" i="2"/>
  <c r="Q155" i="2" s="1"/>
  <c r="P155" i="2"/>
  <c r="R155" i="2" s="1"/>
  <c r="Q154" i="2"/>
  <c r="P154" i="2"/>
  <c r="R154" i="2" s="1"/>
  <c r="L153" i="2"/>
  <c r="I153" i="2"/>
  <c r="O152" i="2"/>
  <c r="P151" i="2"/>
  <c r="R151" i="2" s="1"/>
  <c r="Q150" i="2"/>
  <c r="P150" i="2"/>
  <c r="R150" i="2" s="1"/>
  <c r="P147" i="2"/>
  <c r="R147" i="2" s="1"/>
  <c r="O146" i="2"/>
  <c r="P146" i="2" s="1"/>
  <c r="R146" i="2" s="1"/>
  <c r="Q146" i="2"/>
  <c r="P143" i="2"/>
  <c r="R143" i="2" s="1"/>
  <c r="Q142" i="2"/>
  <c r="P142" i="2"/>
  <c r="R142" i="2" s="1"/>
  <c r="L141" i="2"/>
  <c r="P140" i="2"/>
  <c r="R140" i="2" s="1"/>
  <c r="L140" i="2"/>
  <c r="P139" i="2"/>
  <c r="R139" i="2" s="1"/>
  <c r="L139" i="2"/>
  <c r="Q139" i="2" s="1"/>
  <c r="P138" i="2"/>
  <c r="R138" i="2" s="1"/>
  <c r="L138" i="2"/>
  <c r="Q138" i="2" s="1"/>
  <c r="L137" i="2"/>
  <c r="I137" i="2"/>
  <c r="L136" i="2"/>
  <c r="O135" i="2"/>
  <c r="L135" i="2"/>
  <c r="Q135" i="2" s="1"/>
  <c r="P135" i="2"/>
  <c r="R135" i="2" s="1"/>
  <c r="L134" i="2"/>
  <c r="Q134" i="2" s="1"/>
  <c r="P134" i="2"/>
  <c r="R134" i="2" s="1"/>
  <c r="L133" i="2"/>
  <c r="N132" i="2"/>
  <c r="M132" i="2"/>
  <c r="L132" i="2"/>
  <c r="R119" i="2"/>
  <c r="R95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M129" i="2"/>
  <c r="M128" i="2"/>
  <c r="P128" i="2" s="1"/>
  <c r="R128" i="2" s="1"/>
  <c r="M127" i="2"/>
  <c r="M126" i="2"/>
  <c r="M125" i="2"/>
  <c r="M124" i="2"/>
  <c r="P124" i="2" s="1"/>
  <c r="R124" i="2" s="1"/>
  <c r="M123" i="2"/>
  <c r="M122" i="2"/>
  <c r="M121" i="2"/>
  <c r="M120" i="2"/>
  <c r="P120" i="2" s="1"/>
  <c r="R120" i="2" s="1"/>
  <c r="M119" i="2"/>
  <c r="M118" i="2"/>
  <c r="M117" i="2"/>
  <c r="M116" i="2"/>
  <c r="P116" i="2" s="1"/>
  <c r="R116" i="2" s="1"/>
  <c r="M115" i="2"/>
  <c r="M114" i="2"/>
  <c r="M113" i="2"/>
  <c r="M112" i="2"/>
  <c r="P112" i="2" s="1"/>
  <c r="R112" i="2" s="1"/>
  <c r="M111" i="2"/>
  <c r="M110" i="2"/>
  <c r="M109" i="2"/>
  <c r="M108" i="2"/>
  <c r="P108" i="2" s="1"/>
  <c r="R108" i="2" s="1"/>
  <c r="M107" i="2"/>
  <c r="M106" i="2"/>
  <c r="M105" i="2"/>
  <c r="M104" i="2"/>
  <c r="P104" i="2" s="1"/>
  <c r="R104" i="2" s="1"/>
  <c r="M103" i="2"/>
  <c r="M102" i="2"/>
  <c r="M101" i="2"/>
  <c r="M100" i="2"/>
  <c r="P100" i="2" s="1"/>
  <c r="R100" i="2" s="1"/>
  <c r="M99" i="2"/>
  <c r="M98" i="2"/>
  <c r="M97" i="2"/>
  <c r="M96" i="2"/>
  <c r="P96" i="2" s="1"/>
  <c r="R96" i="2" s="1"/>
  <c r="M95" i="2"/>
  <c r="M94" i="2"/>
  <c r="M93" i="2"/>
  <c r="M92" i="2"/>
  <c r="P92" i="2" s="1"/>
  <c r="R92" i="2" s="1"/>
  <c r="L129" i="2"/>
  <c r="L128" i="2"/>
  <c r="L127" i="2"/>
  <c r="L126" i="2"/>
  <c r="L125" i="2"/>
  <c r="L124" i="2"/>
  <c r="L121" i="2"/>
  <c r="L120" i="2"/>
  <c r="L119" i="2"/>
  <c r="L118" i="2"/>
  <c r="L117" i="2"/>
  <c r="L116" i="2"/>
  <c r="L115" i="2"/>
  <c r="L113" i="2"/>
  <c r="L112" i="2"/>
  <c r="L111" i="2"/>
  <c r="L110" i="2"/>
  <c r="L109" i="2"/>
  <c r="L108" i="2"/>
  <c r="L107" i="2"/>
  <c r="Q107" i="2" s="1"/>
  <c r="L106" i="2"/>
  <c r="L105" i="2"/>
  <c r="L104" i="2"/>
  <c r="L103" i="2"/>
  <c r="L102" i="2"/>
  <c r="L101" i="2"/>
  <c r="L98" i="2"/>
  <c r="L97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J129" i="2"/>
  <c r="P129" i="2" s="1"/>
  <c r="R129" i="2" s="1"/>
  <c r="J128" i="2"/>
  <c r="J127" i="2"/>
  <c r="J126" i="2"/>
  <c r="J125" i="2"/>
  <c r="P125" i="2" s="1"/>
  <c r="R125" i="2" s="1"/>
  <c r="J124" i="2"/>
  <c r="J123" i="2"/>
  <c r="P123" i="2" s="1"/>
  <c r="R123" i="2" s="1"/>
  <c r="J122" i="2"/>
  <c r="J121" i="2"/>
  <c r="P121" i="2" s="1"/>
  <c r="R121" i="2" s="1"/>
  <c r="J120" i="2"/>
  <c r="J119" i="2"/>
  <c r="J118" i="2"/>
  <c r="J117" i="2"/>
  <c r="P117" i="2" s="1"/>
  <c r="R117" i="2" s="1"/>
  <c r="J116" i="2"/>
  <c r="J115" i="2"/>
  <c r="J114" i="2"/>
  <c r="J113" i="2"/>
  <c r="P113" i="2" s="1"/>
  <c r="R113" i="2" s="1"/>
  <c r="J112" i="2"/>
  <c r="J111" i="2"/>
  <c r="J110" i="2"/>
  <c r="J109" i="2"/>
  <c r="P109" i="2" s="1"/>
  <c r="R109" i="2" s="1"/>
  <c r="J108" i="2"/>
  <c r="J107" i="2"/>
  <c r="P107" i="2" s="1"/>
  <c r="R107" i="2" s="1"/>
  <c r="J106" i="2"/>
  <c r="J105" i="2"/>
  <c r="P105" i="2" s="1"/>
  <c r="R105" i="2" s="1"/>
  <c r="J104" i="2"/>
  <c r="J103" i="2"/>
  <c r="J102" i="2"/>
  <c r="J101" i="2"/>
  <c r="P101" i="2" s="1"/>
  <c r="R101" i="2" s="1"/>
  <c r="J100" i="2"/>
  <c r="J99" i="2"/>
  <c r="J98" i="2"/>
  <c r="J97" i="2"/>
  <c r="P97" i="2" s="1"/>
  <c r="R97" i="2" s="1"/>
  <c r="J96" i="2"/>
  <c r="J95" i="2"/>
  <c r="P95" i="2" s="1"/>
  <c r="J94" i="2"/>
  <c r="J93" i="2"/>
  <c r="P93" i="2" s="1"/>
  <c r="R93" i="2" s="1"/>
  <c r="J92" i="2"/>
  <c r="J91" i="2"/>
  <c r="Q124" i="2"/>
  <c r="L123" i="2"/>
  <c r="Q123" i="2" s="1"/>
  <c r="O122" i="2"/>
  <c r="L122" i="2"/>
  <c r="Q121" i="2"/>
  <c r="P119" i="2"/>
  <c r="Q117" i="2"/>
  <c r="P115" i="2"/>
  <c r="R115" i="2" s="1"/>
  <c r="L114" i="2"/>
  <c r="Q113" i="2"/>
  <c r="Q112" i="2"/>
  <c r="P111" i="2"/>
  <c r="R111" i="2" s="1"/>
  <c r="Q109" i="2"/>
  <c r="Q108" i="2"/>
  <c r="Q105" i="2"/>
  <c r="Q104" i="2"/>
  <c r="P103" i="2"/>
  <c r="R103" i="2" s="1"/>
  <c r="L100" i="2"/>
  <c r="Q100" i="2" s="1"/>
  <c r="L99" i="2"/>
  <c r="Q99" i="2" s="1"/>
  <c r="I99" i="2"/>
  <c r="L96" i="2"/>
  <c r="Q96" i="2" s="1"/>
  <c r="L95" i="2"/>
  <c r="L94" i="2"/>
  <c r="L93" i="2"/>
  <c r="L92" i="2"/>
  <c r="N91" i="2"/>
  <c r="M91" i="2"/>
  <c r="L91" i="2"/>
  <c r="Q91" i="2"/>
  <c r="N87" i="2"/>
  <c r="N86" i="2"/>
  <c r="Q86" i="2" s="1"/>
  <c r="N85" i="2"/>
  <c r="N84" i="2"/>
  <c r="N83" i="2"/>
  <c r="M87" i="2"/>
  <c r="M86" i="2"/>
  <c r="M85" i="2"/>
  <c r="M84" i="2"/>
  <c r="M83" i="2"/>
  <c r="L87" i="2"/>
  <c r="L86" i="2"/>
  <c r="L85" i="2"/>
  <c r="L84" i="2"/>
  <c r="K87" i="2"/>
  <c r="Q87" i="2" s="1"/>
  <c r="K86" i="2"/>
  <c r="K85" i="2"/>
  <c r="K84" i="2"/>
  <c r="K83" i="2"/>
  <c r="J87" i="2"/>
  <c r="J86" i="2"/>
  <c r="J85" i="2"/>
  <c r="P85" i="2" s="1"/>
  <c r="R85" i="2" s="1"/>
  <c r="J84" i="2"/>
  <c r="J83" i="2"/>
  <c r="P86" i="2"/>
  <c r="R86" i="2" s="1"/>
  <c r="L83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6" i="2"/>
  <c r="N65" i="2"/>
  <c r="M80" i="2"/>
  <c r="M79" i="2"/>
  <c r="M78" i="2"/>
  <c r="M77" i="2"/>
  <c r="M76" i="2"/>
  <c r="P76" i="2" s="1"/>
  <c r="R76" i="2" s="1"/>
  <c r="M75" i="2"/>
  <c r="M74" i="2"/>
  <c r="M73" i="2"/>
  <c r="M72" i="2"/>
  <c r="M71" i="2"/>
  <c r="M70" i="2"/>
  <c r="M69" i="2"/>
  <c r="M68" i="2"/>
  <c r="M66" i="2"/>
  <c r="M65" i="2"/>
  <c r="L80" i="2"/>
  <c r="L79" i="2"/>
  <c r="L78" i="2"/>
  <c r="L77" i="2"/>
  <c r="L76" i="2"/>
  <c r="L75" i="2"/>
  <c r="L73" i="2"/>
  <c r="L72" i="2"/>
  <c r="L7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6" i="2"/>
  <c r="K65" i="2"/>
  <c r="J80" i="2"/>
  <c r="J79" i="2"/>
  <c r="J78" i="2"/>
  <c r="P78" i="2" s="1"/>
  <c r="R78" i="2" s="1"/>
  <c r="J77" i="2"/>
  <c r="J76" i="2"/>
  <c r="J75" i="2"/>
  <c r="J74" i="2"/>
  <c r="J73" i="2"/>
  <c r="J72" i="2"/>
  <c r="J71" i="2"/>
  <c r="J70" i="2"/>
  <c r="P70" i="2" s="1"/>
  <c r="R70" i="2" s="1"/>
  <c r="J69" i="2"/>
  <c r="J68" i="2"/>
  <c r="J66" i="2"/>
  <c r="J65" i="2"/>
  <c r="L74" i="2"/>
  <c r="I74" i="2"/>
  <c r="L70" i="2"/>
  <c r="L69" i="2"/>
  <c r="L68" i="2"/>
  <c r="L67" i="2"/>
  <c r="I67" i="2"/>
  <c r="O66" i="2"/>
  <c r="L66" i="2"/>
  <c r="L65" i="2"/>
  <c r="G67" i="2"/>
  <c r="N62" i="2"/>
  <c r="N61" i="2"/>
  <c r="N60" i="2"/>
  <c r="N59" i="2"/>
  <c r="N58" i="2"/>
  <c r="N57" i="2"/>
  <c r="N55" i="2"/>
  <c r="N54" i="2"/>
  <c r="N53" i="2"/>
  <c r="N52" i="2"/>
  <c r="N51" i="2"/>
  <c r="N50" i="2"/>
  <c r="N49" i="2"/>
  <c r="N48" i="2"/>
  <c r="M62" i="2"/>
  <c r="M61" i="2"/>
  <c r="M60" i="2"/>
  <c r="M59" i="2"/>
  <c r="M58" i="2"/>
  <c r="M57" i="2"/>
  <c r="M55" i="2"/>
  <c r="M54" i="2"/>
  <c r="M53" i="2"/>
  <c r="M52" i="2"/>
  <c r="M51" i="2"/>
  <c r="M50" i="2"/>
  <c r="M49" i="2"/>
  <c r="M48" i="2"/>
  <c r="L62" i="2"/>
  <c r="L61" i="2"/>
  <c r="L60" i="2"/>
  <c r="L55" i="2"/>
  <c r="K62" i="2"/>
  <c r="K61" i="2"/>
  <c r="K60" i="2"/>
  <c r="K59" i="2"/>
  <c r="K58" i="2"/>
  <c r="K57" i="2"/>
  <c r="K55" i="2"/>
  <c r="K54" i="2"/>
  <c r="K53" i="2"/>
  <c r="K52" i="2"/>
  <c r="K51" i="2"/>
  <c r="K50" i="2"/>
  <c r="K49" i="2"/>
  <c r="K48" i="2"/>
  <c r="K47" i="2"/>
  <c r="J62" i="2"/>
  <c r="J61" i="2"/>
  <c r="J60" i="2"/>
  <c r="J59" i="2"/>
  <c r="J58" i="2"/>
  <c r="J57" i="2"/>
  <c r="J55" i="2"/>
  <c r="J54" i="2"/>
  <c r="P54" i="2" s="1"/>
  <c r="R54" i="2" s="1"/>
  <c r="J53" i="2"/>
  <c r="J52" i="2"/>
  <c r="J51" i="2"/>
  <c r="J50" i="2"/>
  <c r="P50" i="2" s="1"/>
  <c r="R50" i="2" s="1"/>
  <c r="J49" i="2"/>
  <c r="J48" i="2"/>
  <c r="J47" i="2"/>
  <c r="P61" i="2"/>
  <c r="R61" i="2" s="1"/>
  <c r="Q61" i="2"/>
  <c r="O59" i="2"/>
  <c r="L59" i="2"/>
  <c r="L58" i="2"/>
  <c r="Q58" i="2" s="1"/>
  <c r="L57" i="2"/>
  <c r="I57" i="2"/>
  <c r="L56" i="2"/>
  <c r="I56" i="2"/>
  <c r="O54" i="2"/>
  <c r="L54" i="2"/>
  <c r="L53" i="2"/>
  <c r="Q53" i="2" s="1"/>
  <c r="I53" i="2"/>
  <c r="L52" i="2"/>
  <c r="I52" i="2"/>
  <c r="O51" i="2"/>
  <c r="L51" i="2"/>
  <c r="I51" i="2"/>
  <c r="L50" i="2"/>
  <c r="L49" i="2"/>
  <c r="Q49" i="2" s="1"/>
  <c r="L48" i="2"/>
  <c r="N47" i="2"/>
  <c r="M47" i="2"/>
  <c r="P47" i="2" s="1"/>
  <c r="R47" i="2" s="1"/>
  <c r="L47" i="2"/>
  <c r="G56" i="2"/>
  <c r="K56" i="2" s="1"/>
  <c r="N44" i="2"/>
  <c r="N43" i="2"/>
  <c r="N42" i="2"/>
  <c r="N41" i="2"/>
  <c r="M44" i="2"/>
  <c r="M43" i="2"/>
  <c r="M42" i="2"/>
  <c r="M41" i="2"/>
  <c r="K44" i="2"/>
  <c r="K43" i="2"/>
  <c r="K42" i="2"/>
  <c r="K41" i="2"/>
  <c r="J44" i="2"/>
  <c r="J43" i="2"/>
  <c r="J42" i="2"/>
  <c r="J41" i="2"/>
  <c r="P41" i="2" s="1"/>
  <c r="R41" i="2" s="1"/>
  <c r="O44" i="2"/>
  <c r="L44" i="2"/>
  <c r="O43" i="2"/>
  <c r="L43" i="2"/>
  <c r="O42" i="2"/>
  <c r="L42" i="2"/>
  <c r="L41" i="2"/>
  <c r="N38" i="2"/>
  <c r="N37" i="2"/>
  <c r="N36" i="2"/>
  <c r="N35" i="2"/>
  <c r="M38" i="2"/>
  <c r="M37" i="2"/>
  <c r="M36" i="2"/>
  <c r="M35" i="2"/>
  <c r="K38" i="2"/>
  <c r="K37" i="2"/>
  <c r="K36" i="2"/>
  <c r="K35" i="2"/>
  <c r="K34" i="2"/>
  <c r="J38" i="2"/>
  <c r="J37" i="2"/>
  <c r="J36" i="2"/>
  <c r="P36" i="2" s="1"/>
  <c r="R36" i="2" s="1"/>
  <c r="J35" i="2"/>
  <c r="J34" i="2"/>
  <c r="L38" i="2"/>
  <c r="L37" i="2"/>
  <c r="Q37" i="2" s="1"/>
  <c r="P37" i="2"/>
  <c r="R37" i="2" s="1"/>
  <c r="L36" i="2"/>
  <c r="Q36" i="2" s="1"/>
  <c r="L35" i="2"/>
  <c r="I35" i="2"/>
  <c r="N34" i="2"/>
  <c r="M34" i="2"/>
  <c r="P34" i="2" s="1"/>
  <c r="R34" i="2" s="1"/>
  <c r="L34" i="2"/>
  <c r="N31" i="2"/>
  <c r="N30" i="2"/>
  <c r="N29" i="2"/>
  <c r="N28" i="2"/>
  <c r="N27" i="2"/>
  <c r="N26" i="2"/>
  <c r="N25" i="2"/>
  <c r="N24" i="2"/>
  <c r="N23" i="2"/>
  <c r="M31" i="2"/>
  <c r="M30" i="2"/>
  <c r="M29" i="2"/>
  <c r="M28" i="2"/>
  <c r="M27" i="2"/>
  <c r="M26" i="2"/>
  <c r="M25" i="2"/>
  <c r="M24" i="2"/>
  <c r="M23" i="2"/>
  <c r="L31" i="2"/>
  <c r="L30" i="2"/>
  <c r="L29" i="2"/>
  <c r="L25" i="2"/>
  <c r="K31" i="2"/>
  <c r="K30" i="2"/>
  <c r="K29" i="2"/>
  <c r="K28" i="2"/>
  <c r="K27" i="2"/>
  <c r="K26" i="2"/>
  <c r="K25" i="2"/>
  <c r="K24" i="2"/>
  <c r="K23" i="2"/>
  <c r="K22" i="2"/>
  <c r="J31" i="2"/>
  <c r="J30" i="2"/>
  <c r="J29" i="2"/>
  <c r="J28" i="2"/>
  <c r="J27" i="2"/>
  <c r="J26" i="2"/>
  <c r="J25" i="2"/>
  <c r="J24" i="2"/>
  <c r="J23" i="2"/>
  <c r="J22" i="2"/>
  <c r="I30" i="2"/>
  <c r="L28" i="2"/>
  <c r="L27" i="2"/>
  <c r="L26" i="2"/>
  <c r="L24" i="2"/>
  <c r="P23" i="2"/>
  <c r="R23" i="2" s="1"/>
  <c r="L23" i="2"/>
  <c r="N22" i="2"/>
  <c r="M22" i="2"/>
  <c r="L22" i="2"/>
  <c r="N19" i="2"/>
  <c r="N18" i="2"/>
  <c r="N17" i="2"/>
  <c r="N16" i="2"/>
  <c r="N15" i="2"/>
  <c r="N14" i="2"/>
  <c r="N13" i="2"/>
  <c r="L19" i="2"/>
  <c r="M19" i="2"/>
  <c r="M18" i="2"/>
  <c r="M17" i="2"/>
  <c r="M16" i="2"/>
  <c r="M15" i="2"/>
  <c r="M14" i="2"/>
  <c r="M13" i="2"/>
  <c r="K19" i="2"/>
  <c r="K18" i="2"/>
  <c r="K17" i="2"/>
  <c r="K16" i="2"/>
  <c r="K15" i="2"/>
  <c r="K14" i="2"/>
  <c r="K13" i="2"/>
  <c r="J19" i="2"/>
  <c r="J18" i="2"/>
  <c r="P18" i="2" s="1"/>
  <c r="R18" i="2" s="1"/>
  <c r="J17" i="2"/>
  <c r="J16" i="2"/>
  <c r="J15" i="2"/>
  <c r="J14" i="2"/>
  <c r="J13" i="2"/>
  <c r="L18" i="2"/>
  <c r="Q18" i="2"/>
  <c r="L17" i="2"/>
  <c r="L16" i="2"/>
  <c r="L15" i="2"/>
  <c r="P15" i="2"/>
  <c r="R15" i="2" s="1"/>
  <c r="O14" i="2"/>
  <c r="L14" i="2"/>
  <c r="O13" i="2"/>
  <c r="L13" i="2"/>
  <c r="N12" i="2"/>
  <c r="M12" i="2"/>
  <c r="L12" i="2"/>
  <c r="K12" i="2"/>
  <c r="J12" i="2"/>
  <c r="I15" i="3" l="1"/>
  <c r="Q140" i="2"/>
  <c r="Q157" i="2"/>
  <c r="Q161" i="2"/>
  <c r="Q165" i="2"/>
  <c r="Q172" i="2"/>
  <c r="Q176" i="2"/>
  <c r="Q184" i="2"/>
  <c r="Q192" i="2"/>
  <c r="H17" i="3"/>
  <c r="J15" i="3"/>
  <c r="K15" i="3"/>
  <c r="C17" i="3"/>
  <c r="G17" i="3"/>
  <c r="F17" i="3"/>
  <c r="I32" i="3"/>
  <c r="K7" i="3"/>
  <c r="A17" i="3"/>
  <c r="J32" i="3"/>
  <c r="K40" i="3"/>
  <c r="D32" i="3"/>
  <c r="D40" i="3" s="1"/>
  <c r="J40" i="3" s="1"/>
  <c r="K5" i="3"/>
  <c r="E7" i="3"/>
  <c r="E17" i="3" s="1"/>
  <c r="J17" i="3" s="1"/>
  <c r="B7" i="3"/>
  <c r="J7" i="3"/>
  <c r="I30" i="3"/>
  <c r="Q248" i="2"/>
  <c r="Q266" i="2"/>
  <c r="Q188" i="2"/>
  <c r="Q69" i="2"/>
  <c r="Q231" i="2"/>
  <c r="K204" i="2"/>
  <c r="Q204" i="2" s="1"/>
  <c r="P199" i="2"/>
  <c r="R199" i="2" s="1"/>
  <c r="Q246" i="2"/>
  <c r="Q247" i="2"/>
  <c r="Q258" i="2"/>
  <c r="Q261" i="2"/>
  <c r="P266" i="2"/>
  <c r="Q271" i="2"/>
  <c r="Q272" i="2"/>
  <c r="Q274" i="2"/>
  <c r="P243" i="2"/>
  <c r="P247" i="2"/>
  <c r="P263" i="2"/>
  <c r="P271" i="2"/>
  <c r="Q168" i="2"/>
  <c r="Q180" i="2"/>
  <c r="Q225" i="2"/>
  <c r="Q26" i="2"/>
  <c r="Q132" i="2"/>
  <c r="P206" i="2"/>
  <c r="R206" i="2" s="1"/>
  <c r="M204" i="2"/>
  <c r="Q242" i="2"/>
  <c r="Q243" i="2"/>
  <c r="Q249" i="2"/>
  <c r="Q250" i="2"/>
  <c r="Q251" i="2"/>
  <c r="Q252" i="2"/>
  <c r="Q253" i="2"/>
  <c r="Q254" i="2"/>
  <c r="Q255" i="2"/>
  <c r="Q256" i="2"/>
  <c r="P256" i="2"/>
  <c r="Q262" i="2"/>
  <c r="Q263" i="2"/>
  <c r="P265" i="2"/>
  <c r="Q275" i="2"/>
  <c r="Q229" i="2"/>
  <c r="P49" i="2"/>
  <c r="R49" i="2" s="1"/>
  <c r="P62" i="2"/>
  <c r="R62" i="2" s="1"/>
  <c r="Q75" i="2"/>
  <c r="Q79" i="2"/>
  <c r="Q201" i="2"/>
  <c r="J204" i="2"/>
  <c r="P204" i="2" s="1"/>
  <c r="R204" i="2" s="1"/>
  <c r="Q198" i="2"/>
  <c r="P205" i="2"/>
  <c r="R205" i="2" s="1"/>
  <c r="P209" i="2"/>
  <c r="R209" i="2" s="1"/>
  <c r="P213" i="2"/>
  <c r="R213" i="2" s="1"/>
  <c r="P221" i="2"/>
  <c r="R221" i="2" s="1"/>
  <c r="P229" i="2"/>
  <c r="R229" i="2" s="1"/>
  <c r="P237" i="2"/>
  <c r="R237" i="2" s="1"/>
  <c r="Q216" i="2"/>
  <c r="Q244" i="2"/>
  <c r="P250" i="2"/>
  <c r="P254" i="2"/>
  <c r="Q259" i="2"/>
  <c r="Q264" i="2"/>
  <c r="Q276" i="2"/>
  <c r="P259" i="2"/>
  <c r="P267" i="2"/>
  <c r="Q239" i="2"/>
  <c r="Q200" i="2"/>
  <c r="Q208" i="2"/>
  <c r="Q220" i="2"/>
  <c r="Q224" i="2"/>
  <c r="Q228" i="2"/>
  <c r="P220" i="2"/>
  <c r="R220" i="2" s="1"/>
  <c r="P228" i="2"/>
  <c r="R228" i="2" s="1"/>
  <c r="P236" i="2"/>
  <c r="R236" i="2" s="1"/>
  <c r="P216" i="2"/>
  <c r="R216" i="2" s="1"/>
  <c r="P224" i="2"/>
  <c r="R224" i="2" s="1"/>
  <c r="P232" i="2"/>
  <c r="R232" i="2" s="1"/>
  <c r="Q236" i="2"/>
  <c r="Q212" i="2"/>
  <c r="Q232" i="2"/>
  <c r="P208" i="2"/>
  <c r="R208" i="2" s="1"/>
  <c r="Q106" i="2"/>
  <c r="P133" i="2"/>
  <c r="R133" i="2" s="1"/>
  <c r="Q12" i="2"/>
  <c r="P26" i="2"/>
  <c r="R26" i="2" s="1"/>
  <c r="Q25" i="2"/>
  <c r="P27" i="2"/>
  <c r="R27" i="2" s="1"/>
  <c r="P31" i="2"/>
  <c r="R31" i="2" s="1"/>
  <c r="Q30" i="2"/>
  <c r="P43" i="2"/>
  <c r="R43" i="2" s="1"/>
  <c r="P52" i="2"/>
  <c r="R52" i="2" s="1"/>
  <c r="P77" i="2"/>
  <c r="R77" i="2" s="1"/>
  <c r="Q70" i="2"/>
  <c r="Q78" i="2"/>
  <c r="Q169" i="2"/>
  <c r="Q173" i="2"/>
  <c r="Q177" i="2"/>
  <c r="Q181" i="2"/>
  <c r="Q185" i="2"/>
  <c r="Q189" i="2"/>
  <c r="Q193" i="2"/>
  <c r="Q141" i="2"/>
  <c r="P17" i="2"/>
  <c r="R17" i="2" s="1"/>
  <c r="P19" i="2"/>
  <c r="R19" i="2" s="1"/>
  <c r="Q23" i="2"/>
  <c r="P57" i="2"/>
  <c r="R57" i="2" s="1"/>
  <c r="Q66" i="2"/>
  <c r="P66" i="2"/>
  <c r="R66" i="2" s="1"/>
  <c r="P71" i="2"/>
  <c r="R71" i="2" s="1"/>
  <c r="P75" i="2"/>
  <c r="R75" i="2" s="1"/>
  <c r="P79" i="2"/>
  <c r="R79" i="2" s="1"/>
  <c r="Q72" i="2"/>
  <c r="P87" i="2"/>
  <c r="R87" i="2" s="1"/>
  <c r="P91" i="2"/>
  <c r="R91" i="2" s="1"/>
  <c r="P110" i="2"/>
  <c r="R110" i="2" s="1"/>
  <c r="P114" i="2"/>
  <c r="R114" i="2" s="1"/>
  <c r="P118" i="2"/>
  <c r="R118" i="2" s="1"/>
  <c r="Q136" i="2"/>
  <c r="P165" i="2"/>
  <c r="R165" i="2" s="1"/>
  <c r="Q149" i="2"/>
  <c r="Q137" i="2"/>
  <c r="Q17" i="2"/>
  <c r="P14" i="2"/>
  <c r="R14" i="2" s="1"/>
  <c r="Q38" i="2"/>
  <c r="P60" i="2"/>
  <c r="R60" i="2" s="1"/>
  <c r="Q74" i="2"/>
  <c r="Q85" i="2"/>
  <c r="P132" i="2"/>
  <c r="R132" i="2" s="1"/>
  <c r="Q145" i="2"/>
  <c r="Q153" i="2"/>
  <c r="P153" i="2"/>
  <c r="R153" i="2" s="1"/>
  <c r="Q114" i="2"/>
  <c r="P106" i="2"/>
  <c r="R106" i="2" s="1"/>
  <c r="Q118" i="2"/>
  <c r="Q15" i="2"/>
  <c r="Q68" i="2"/>
  <c r="P127" i="2"/>
  <c r="R127" i="2" s="1"/>
  <c r="Q14" i="2"/>
  <c r="Q43" i="2"/>
  <c r="P44" i="2"/>
  <c r="R44" i="2" s="1"/>
  <c r="Q44" i="2"/>
  <c r="P53" i="2"/>
  <c r="R53" i="2" s="1"/>
  <c r="Q57" i="2"/>
  <c r="P59" i="2"/>
  <c r="R59" i="2" s="1"/>
  <c r="Q48" i="2"/>
  <c r="N56" i="2"/>
  <c r="Q60" i="2"/>
  <c r="P68" i="2"/>
  <c r="R68" i="2" s="1"/>
  <c r="P72" i="2"/>
  <c r="R72" i="2" s="1"/>
  <c r="P80" i="2"/>
  <c r="R80" i="2" s="1"/>
  <c r="Q92" i="2"/>
  <c r="Q97" i="2"/>
  <c r="Q98" i="2"/>
  <c r="P99" i="2"/>
  <c r="R99" i="2" s="1"/>
  <c r="Q101" i="2"/>
  <c r="Q102" i="2"/>
  <c r="Q110" i="2"/>
  <c r="Q115" i="2"/>
  <c r="Q119" i="2"/>
  <c r="Q125" i="2"/>
  <c r="Q27" i="2"/>
  <c r="Q24" i="2"/>
  <c r="Q56" i="2"/>
  <c r="Q62" i="2"/>
  <c r="P74" i="2"/>
  <c r="R74" i="2" s="1"/>
  <c r="Q71" i="2"/>
  <c r="Q76" i="2"/>
  <c r="Q93" i="2"/>
  <c r="Q94" i="2"/>
  <c r="Q103" i="2"/>
  <c r="Q111" i="2"/>
  <c r="Q116" i="2"/>
  <c r="Q120" i="2"/>
  <c r="Q126" i="2"/>
  <c r="Q127" i="2"/>
  <c r="Q128" i="2"/>
  <c r="P58" i="2"/>
  <c r="R58" i="2" s="1"/>
  <c r="Q50" i="2"/>
  <c r="Q54" i="2"/>
  <c r="Q95" i="2"/>
  <c r="Q122" i="2"/>
  <c r="Q129" i="2"/>
  <c r="P94" i="2"/>
  <c r="R94" i="2" s="1"/>
  <c r="P98" i="2"/>
  <c r="R98" i="2" s="1"/>
  <c r="P102" i="2"/>
  <c r="R102" i="2" s="1"/>
  <c r="P122" i="2"/>
  <c r="R122" i="2" s="1"/>
  <c r="P126" i="2"/>
  <c r="R126" i="2" s="1"/>
  <c r="Q16" i="2"/>
  <c r="Q22" i="2"/>
  <c r="Q31" i="2"/>
  <c r="Q52" i="2"/>
  <c r="Q47" i="2"/>
  <c r="P48" i="2"/>
  <c r="R48" i="2" s="1"/>
  <c r="M56" i="2"/>
  <c r="P69" i="2"/>
  <c r="R69" i="2" s="1"/>
  <c r="P12" i="2"/>
  <c r="R12" i="2" s="1"/>
  <c r="P22" i="2"/>
  <c r="R22" i="2" s="1"/>
  <c r="P35" i="2"/>
  <c r="R35" i="2" s="1"/>
  <c r="Q42" i="2"/>
  <c r="P42" i="2"/>
  <c r="R42" i="2" s="1"/>
  <c r="J56" i="2"/>
  <c r="J67" i="2"/>
  <c r="K67" i="2"/>
  <c r="Q19" i="2"/>
  <c r="Q34" i="2"/>
  <c r="Q80" i="2"/>
  <c r="P38" i="2"/>
  <c r="R38" i="2" s="1"/>
  <c r="Q51" i="2"/>
  <c r="Q55" i="2"/>
  <c r="M67" i="2"/>
  <c r="N67" i="2"/>
  <c r="Q84" i="2"/>
  <c r="Q83" i="2"/>
  <c r="P84" i="2"/>
  <c r="R84" i="2" s="1"/>
  <c r="P83" i="2"/>
  <c r="R83" i="2" s="1"/>
  <c r="Q73" i="2"/>
  <c r="P73" i="2"/>
  <c r="R73" i="2" s="1"/>
  <c r="P65" i="2"/>
  <c r="R65" i="2" s="1"/>
  <c r="Q77" i="2"/>
  <c r="Q65" i="2"/>
  <c r="Q59" i="2"/>
  <c r="P51" i="2"/>
  <c r="R51" i="2" s="1"/>
  <c r="P55" i="2"/>
  <c r="R55" i="2" s="1"/>
  <c r="Q41" i="2"/>
  <c r="Q35" i="2"/>
  <c r="Q28" i="2"/>
  <c r="P24" i="2"/>
  <c r="R24" i="2" s="1"/>
  <c r="P28" i="2"/>
  <c r="R28" i="2" s="1"/>
  <c r="P30" i="2"/>
  <c r="R30" i="2" s="1"/>
  <c r="P25" i="2"/>
  <c r="R25" i="2" s="1"/>
  <c r="P29" i="2"/>
  <c r="R29" i="2" s="1"/>
  <c r="Q29" i="2"/>
  <c r="Q13" i="2"/>
  <c r="P16" i="2"/>
  <c r="R16" i="2" s="1"/>
  <c r="P13" i="2"/>
  <c r="R13" i="2" s="1"/>
  <c r="B17" i="3" l="1"/>
  <c r="I17" i="3" s="1"/>
  <c r="I7" i="3"/>
  <c r="K17" i="3"/>
  <c r="P56" i="2"/>
  <c r="R56" i="2" s="1"/>
  <c r="Q67" i="2"/>
  <c r="P67" i="2"/>
  <c r="R67" i="2" s="1"/>
  <c r="D281" i="2"/>
  <c r="G279" i="2"/>
  <c r="M279" i="2"/>
  <c r="O279" i="2"/>
  <c r="A243" i="2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G240" i="2"/>
  <c r="O240" i="2"/>
  <c r="H240" i="2"/>
  <c r="G196" i="2"/>
  <c r="A133" i="2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H196" i="2"/>
  <c r="G130" i="2"/>
  <c r="O130" i="2"/>
  <c r="I130" i="2"/>
  <c r="A92" i="2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N130" i="2"/>
  <c r="H130" i="2"/>
  <c r="O88" i="2"/>
  <c r="I88" i="2"/>
  <c r="H88" i="2"/>
  <c r="G88" i="2"/>
  <c r="N88" i="2"/>
  <c r="A84" i="2"/>
  <c r="A85" i="2" s="1"/>
  <c r="A86" i="2" s="1"/>
  <c r="A87" i="2" s="1"/>
  <c r="M88" i="2"/>
  <c r="J88" i="2"/>
  <c r="I81" i="2"/>
  <c r="H81" i="2"/>
  <c r="G81" i="2"/>
  <c r="O81" i="2"/>
  <c r="M81" i="2"/>
  <c r="A66" i="2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N81" i="2"/>
  <c r="L81" i="2"/>
  <c r="G63" i="2"/>
  <c r="O63" i="2"/>
  <c r="H63" i="2"/>
  <c r="A48" i="2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K63" i="2"/>
  <c r="J45" i="2"/>
  <c r="I45" i="2"/>
  <c r="H45" i="2"/>
  <c r="G45" i="2"/>
  <c r="L45" i="2"/>
  <c r="A42" i="2"/>
  <c r="A43" i="2" s="1"/>
  <c r="A44" i="2" s="1"/>
  <c r="N45" i="2"/>
  <c r="M45" i="2"/>
  <c r="O39" i="2"/>
  <c r="N39" i="2"/>
  <c r="H39" i="2"/>
  <c r="G39" i="2"/>
  <c r="A35" i="2"/>
  <c r="A36" i="2" s="1"/>
  <c r="A37" i="2" s="1"/>
  <c r="A38" i="2" s="1"/>
  <c r="M39" i="2"/>
  <c r="L39" i="2"/>
  <c r="K39" i="2"/>
  <c r="J39" i="2"/>
  <c r="O32" i="2"/>
  <c r="H32" i="2"/>
  <c r="G32" i="2"/>
  <c r="M32" i="2"/>
  <c r="A23" i="2"/>
  <c r="A24" i="2" s="1"/>
  <c r="A25" i="2" s="1"/>
  <c r="A26" i="2" s="1"/>
  <c r="A27" i="2" s="1"/>
  <c r="A28" i="2" s="1"/>
  <c r="A29" i="2" s="1"/>
  <c r="A30" i="2" s="1"/>
  <c r="A31" i="2" s="1"/>
  <c r="L32" i="2"/>
  <c r="K32" i="2"/>
  <c r="J32" i="2"/>
  <c r="M20" i="2"/>
  <c r="I20" i="2"/>
  <c r="H20" i="2"/>
  <c r="G20" i="2"/>
  <c r="L20" i="2"/>
  <c r="O20" i="2"/>
  <c r="A13" i="2"/>
  <c r="Q20" i="2"/>
  <c r="N20" i="2"/>
  <c r="K20" i="2"/>
  <c r="A198" i="2" l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114" i="2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P20" i="2"/>
  <c r="R20" i="2"/>
  <c r="I63" i="2"/>
  <c r="O45" i="2"/>
  <c r="Q63" i="2"/>
  <c r="L88" i="2"/>
  <c r="K130" i="2"/>
  <c r="N32" i="2"/>
  <c r="J63" i="2"/>
  <c r="L63" i="2"/>
  <c r="L130" i="2"/>
  <c r="L240" i="2"/>
  <c r="A14" i="2"/>
  <c r="A15" i="2" s="1"/>
  <c r="A16" i="2" s="1"/>
  <c r="A17" i="2" s="1"/>
  <c r="A18" i="2" s="1"/>
  <c r="A19" i="2" s="1"/>
  <c r="I32" i="2"/>
  <c r="N196" i="2"/>
  <c r="Q39" i="2"/>
  <c r="I39" i="2"/>
  <c r="P63" i="2"/>
  <c r="J20" i="2"/>
  <c r="Q32" i="2"/>
  <c r="K45" i="2"/>
  <c r="M63" i="2"/>
  <c r="N63" i="2"/>
  <c r="J81" i="2"/>
  <c r="K196" i="2"/>
  <c r="R63" i="2"/>
  <c r="K81" i="2"/>
  <c r="K88" i="2"/>
  <c r="M130" i="2"/>
  <c r="J196" i="2"/>
  <c r="G280" i="2"/>
  <c r="O196" i="2"/>
  <c r="O280" i="2" s="1"/>
  <c r="J240" i="2"/>
  <c r="H279" i="2"/>
  <c r="H280" i="2" s="1"/>
  <c r="J279" i="2"/>
  <c r="L196" i="2"/>
  <c r="K240" i="2"/>
  <c r="M196" i="2"/>
  <c r="Q240" i="2"/>
  <c r="K279" i="2"/>
  <c r="I240" i="2"/>
  <c r="L279" i="2"/>
  <c r="I279" i="2"/>
  <c r="J130" i="2"/>
  <c r="I196" i="2"/>
  <c r="N240" i="2"/>
  <c r="R240" i="2"/>
  <c r="Q279" i="2"/>
  <c r="M240" i="2"/>
  <c r="N279" i="2"/>
  <c r="M280" i="2" l="1"/>
  <c r="N280" i="2"/>
  <c r="Q196" i="2"/>
  <c r="P240" i="2"/>
  <c r="R196" i="2"/>
  <c r="P196" i="2"/>
  <c r="J280" i="2"/>
  <c r="Q88" i="2"/>
  <c r="P45" i="2"/>
  <c r="R45" i="2"/>
  <c r="P279" i="2"/>
  <c r="P81" i="2"/>
  <c r="A282" i="2"/>
  <c r="I280" i="2"/>
  <c r="R279" i="2"/>
  <c r="R81" i="2"/>
  <c r="K280" i="2"/>
  <c r="Q81" i="2"/>
  <c r="R130" i="2"/>
  <c r="R39" i="2"/>
  <c r="P39" i="2"/>
  <c r="Q130" i="2"/>
  <c r="R32" i="2"/>
  <c r="P32" i="2"/>
  <c r="L280" i="2"/>
  <c r="P130" i="2"/>
  <c r="Q45" i="2"/>
  <c r="R88" i="2"/>
  <c r="P88" i="2"/>
  <c r="Q280" i="2" l="1"/>
  <c r="R280" i="2"/>
  <c r="P280" i="2"/>
</calcChain>
</file>

<file path=xl/sharedStrings.xml><?xml version="1.0" encoding="utf-8"?>
<sst xmlns="http://schemas.openxmlformats.org/spreadsheetml/2006/main" count="1314" uniqueCount="430">
  <si>
    <t xml:space="preserve">Tesorería de la Seguridad Social </t>
  </si>
  <si>
    <t xml:space="preserve">Reg. No. </t>
  </si>
  <si>
    <t>Nombre</t>
  </si>
  <si>
    <t>Sexo</t>
  </si>
  <si>
    <t>Departamento</t>
  </si>
  <si>
    <t xml:space="preserve">Función </t>
  </si>
  <si>
    <t>Estatus</t>
  </si>
  <si>
    <t>Sueldo Bruto (RD$)</t>
  </si>
  <si>
    <t>Regalia 
Pascual
(RD$)</t>
  </si>
  <si>
    <t>IS/R              (Ley 11-92)     (1*)</t>
  </si>
  <si>
    <t>Seguridad Social (LEY 87-01)</t>
  </si>
  <si>
    <t>Total Retenciones y Aportes</t>
  </si>
  <si>
    <t>Sueldo Neto (RD$)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</si>
  <si>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</si>
  <si>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</si>
  <si>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</si>
  <si>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</si>
  <si>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</si>
  <si>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</si>
  <si>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</si>
  <si>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</si>
  <si>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</si>
  <si>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</si>
  <si>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 xml:space="preserve">                                                                        </t>
  </si>
  <si>
    <t>DIRECCION DE RECURSOS HUMANOS</t>
  </si>
  <si>
    <t>SUB-TOTAL</t>
  </si>
  <si>
    <t>DIRECCION DE PLANIFICACION Y DESARROLLO</t>
  </si>
  <si>
    <t>DEPARTAMENTO DE CONTROL Y ANALISIS DE LAS OPERACIONES</t>
  </si>
  <si>
    <t>DIRECCION FINANCIERA</t>
  </si>
  <si>
    <t>DIRECCION JURIDICA</t>
  </si>
  <si>
    <t xml:space="preserve">DEPARTAMENTO DE COMUNICACIONES </t>
  </si>
  <si>
    <t>DIRECCION ADMINISTRATIVA</t>
  </si>
  <si>
    <t>DIRECCION DE SERVICIOS</t>
  </si>
  <si>
    <t>DIRECCION DE FISCALIZACION EXTERNA</t>
  </si>
  <si>
    <t>DIRECCION DE TECNOLOGIAS DE LA INFORMACION Y COMUNICACION</t>
  </si>
  <si>
    <t>TOTAL GENERAL</t>
  </si>
  <si>
    <t xml:space="preserve">                Preparado Por:                                                      Aprobado por:                                                  Aprobado por:</t>
  </si>
  <si>
    <t>Observaciones:</t>
  </si>
  <si>
    <t xml:space="preserve"> </t>
  </si>
  <si>
    <t xml:space="preserve">   (1*) Deducción directa en declaración ISR empleados del SUIRPLUS. Rentas hasta RD$416,220.00 estan exentas.</t>
  </si>
  <si>
    <t xml:space="preserve">         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</si>
  <si>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</si>
  <si>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</si>
  <si>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Nómina de Sueldos Empleados Fijos-Santo Domingo  </t>
  </si>
  <si>
    <t>Correspondiente al mes de enero del año 2024</t>
  </si>
  <si>
    <t xml:space="preserve"> Jose Israel Del Orbe </t>
  </si>
  <si>
    <t xml:space="preserve">           Pilar Peña                                                            </t>
  </si>
  <si>
    <t xml:space="preserve">    Directora de Recursos Humanos                                     Director de Finanzas                           </t>
  </si>
  <si>
    <t xml:space="preserve">   (4*) Deducción directa declaración TSS del SUIRPLUS por registro de dependientes adicionales al SDSS. RD$1,715.46 por cada dependiente adicional registrado.</t>
  </si>
  <si>
    <t>HENRY SAHDALA DUMIT</t>
  </si>
  <si>
    <t>Masculino</t>
  </si>
  <si>
    <t>GERENCIA</t>
  </si>
  <si>
    <t>TESORERO</t>
  </si>
  <si>
    <t>FIJO</t>
  </si>
  <si>
    <t>YVONNE RAMONA NUÑEZ GARCIA</t>
  </si>
  <si>
    <t>Femenino</t>
  </si>
  <si>
    <t>ENCARGADO (A) DEPARTAMENTO DE FISCALIZACIÓN INTERNA</t>
  </si>
  <si>
    <t>Carrera Administrativa</t>
  </si>
  <si>
    <t>JENNIFER GOMEZ LINARES</t>
  </si>
  <si>
    <t>ENCARGADA DEPTO. DE ACCESO A LA INFORMACION PUBLICA</t>
  </si>
  <si>
    <t>MARIA DEL CARMEN CABRAL CABRERA</t>
  </si>
  <si>
    <t>ASESOR (A) DE CUMPLIMIENTO DE NORMAS</t>
  </si>
  <si>
    <t>De Confianza</t>
  </si>
  <si>
    <t>MARIA ISABEL ALTAGRACIA MARION LANDAIS DE CASTRO</t>
  </si>
  <si>
    <t>SECRETARIA EJECUTIVA</t>
  </si>
  <si>
    <t>JUANA NATIVIDAD QUEZADA ROSARIO</t>
  </si>
  <si>
    <t>ANA SILVIA ABREU MONEGRO</t>
  </si>
  <si>
    <t>FISCALIZADOR (A) INTERNO</t>
  </si>
  <si>
    <t>RAMONA ESPINAL SOLIS</t>
  </si>
  <si>
    <t>AUXILIAR DE ACCESO A LA INFORMACION</t>
  </si>
  <si>
    <t>Estatuto Simplificado</t>
  </si>
  <si>
    <t>MARIA DEL PILAR PENA GARCIA</t>
  </si>
  <si>
    <t>DIRECTOR (A) RECURSOS HUMANOS</t>
  </si>
  <si>
    <t>LETICIA CAROLINA PICCIRILLO STERLING</t>
  </si>
  <si>
    <t>ENCARGADO (A) DEPARTAMENTO DE ORGANIZACIÓN DE TRABAJO Y COMPENSACIÓN.</t>
  </si>
  <si>
    <t>WILMA NAVIL RODRIGUEZ MENA</t>
  </si>
  <si>
    <t>ENCARGADO(A)  DEPTO. DE EVALUACION DE DESEMPEÑO Y CAPACITACION</t>
  </si>
  <si>
    <t>ANA LIDIA PEREZ FRANCO</t>
  </si>
  <si>
    <t>TECNICO DE RECURSOS HUMANOS</t>
  </si>
  <si>
    <t>ROSANNA MARIA MATOS CRISOSTOMO</t>
  </si>
  <si>
    <t>ANALISTA DE RECURSOS HUMANOS</t>
  </si>
  <si>
    <t>SULSIRIS DE PAULA BURET</t>
  </si>
  <si>
    <t>ANALISTA DE REGISTRO, CONTROL Y NÓMINAS</t>
  </si>
  <si>
    <t>KAREN JOSE CARRASCO</t>
  </si>
  <si>
    <t>ANALISTA DE RECLUTAMIENTO Y SELECCIÓN</t>
  </si>
  <si>
    <t>SCHERYL ALCÁNTARA MARTÍNEZ</t>
  </si>
  <si>
    <t>MASSIEL BRITO CACERES</t>
  </si>
  <si>
    <t>TECNICO DE RECURSOS HUMANOS (INTERINO)</t>
  </si>
  <si>
    <t>CLERIDA BEATA CASADO ARIAS</t>
  </si>
  <si>
    <t>AUXILIAR ADMINISTRATIVO</t>
  </si>
  <si>
    <t>LAURA PATRICIA HERNANDEZ CABRERA</t>
  </si>
  <si>
    <t>DIRECTOR (A) DE PLANIFICACION Y DESARROLLO</t>
  </si>
  <si>
    <t>OSCAR ALBERTO SANTANA MATOS</t>
  </si>
  <si>
    <t>ENC. DEPTO. FORM., MOMITOREO Y EVAL. DE PLANES, PROG. Y PROYECTOS (INTERINO)</t>
  </si>
  <si>
    <t>JOHANNY MERCEDES SALCEDO DE LOS SANTOS</t>
  </si>
  <si>
    <t>ANALISTA DE PLANIFICACION</t>
  </si>
  <si>
    <t>MARGARITA FELIZ FELIZ</t>
  </si>
  <si>
    <t>ENC. DEPTO. DE DESARROLLO INSTITUCIONAL Y CALIDAD EN LA GESTIÓN</t>
  </si>
  <si>
    <t>GLENNYS ROSA MELO MATOS</t>
  </si>
  <si>
    <t>JAZMIN UCETA PEREZ</t>
  </si>
  <si>
    <t>ENCARGADO (A) DEPARTAMENTO DE CONTROL Y ANALISIS DE LAS OPERACIONES</t>
  </si>
  <si>
    <t>BERQUIS ARELIS GUZMAN GUZMAN</t>
  </si>
  <si>
    <t>ANALISTA DE CONTROL Y OPERACIONES</t>
  </si>
  <si>
    <t>PAOLA IBET VENTURA PEÑA</t>
  </si>
  <si>
    <t>EUCLIDES DE OLEO OGANDO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</si>
  <si>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</si>
  <si>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</si>
  <si>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</si>
  <si>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</si>
  <si>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</si>
  <si>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</si>
  <si>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CLAUDIA MOTA JIMENEZ</t>
  </si>
  <si>
    <t>ENC. DEPARTAMENTO CONTABILIDAD DEL SUIR</t>
  </si>
  <si>
    <t>BIOSAITY LORENZO GUZMAN</t>
  </si>
  <si>
    <t>ENC. SECCIÓN DE REGISTROS OPERACIONES GUB. Y PLANES ESPECIALES (INTERINO)</t>
  </si>
  <si>
    <t>ELIZABETH RODRIGUEZ GOMEZ</t>
  </si>
  <si>
    <t>ENC. SECCIÓN DE ACTIVOS FIJOS (INTERINO)</t>
  </si>
  <si>
    <t>MARICELA ARAUJO MORA</t>
  </si>
  <si>
    <t>ENC. SECCIÓN DE ANALISIS FINANCIEROS DEL SDSS (INTERINO)</t>
  </si>
  <si>
    <t>KENIA MARTINEZ BEREGUETE</t>
  </si>
  <si>
    <t>CONTADOR (A)</t>
  </si>
  <si>
    <t>ANGELA DOLORES SANTANA GONZALEZ</t>
  </si>
  <si>
    <t>JORGE RAFAEL KOURIE DICKSON</t>
  </si>
  <si>
    <t>ENC. DIVISIÓN DE INVERSIONES (INTERINO)</t>
  </si>
  <si>
    <t>WANDA CAROLINA PEREZ MEJIA</t>
  </si>
  <si>
    <t>ENC. DEPARTAMENTO DE RECAUDOS, PAGOS E INVERSIONES (INTERINO)</t>
  </si>
  <si>
    <t>PATRICIA ALESANDRA PARRAS VICENTE</t>
  </si>
  <si>
    <t>ANALISTA DE CONCILIACION BANCARIA</t>
  </si>
  <si>
    <t>JOHANNI PANIAGUA DE LA CRUZ</t>
  </si>
  <si>
    <t>ESKARLINA CHALAS SOLANO</t>
  </si>
  <si>
    <t>KARINA VALDEZ UBRI</t>
  </si>
  <si>
    <t xml:space="preserve">ANGEL DAVID ROSARIO CARELA </t>
  </si>
  <si>
    <t>RAQUEL ARACELIS GRANVILLE SOLANO</t>
  </si>
  <si>
    <t>ENCARGADA DIV. DE COBROS</t>
  </si>
  <si>
    <t>EMERSON YSRAEL CALCAÑO CASTILLO</t>
  </si>
  <si>
    <t>ENC. DEPTO. DE LITIGACIÓN</t>
  </si>
  <si>
    <t>ARLIN YAJAIRA MERCEDES VILLA</t>
  </si>
  <si>
    <t>ENC. DEPARTAMENTO ELABORACIÓN DOCUMENTOS LEGALES (INTERINO)</t>
  </si>
  <si>
    <t>LUCILA FERMIN DE LA CRUZ</t>
  </si>
  <si>
    <t xml:space="preserve">ABOGADO (A) </t>
  </si>
  <si>
    <t>NELSON MAYOBANEX SOLER MENDEZ</t>
  </si>
  <si>
    <t>Abogado (a)</t>
  </si>
  <si>
    <t>ISABEL RAMIREZ MARTE</t>
  </si>
  <si>
    <t>AMERICA QUISQUEYA SANTANA BAUTISTA</t>
  </si>
  <si>
    <t>PARALEGAL</t>
  </si>
  <si>
    <t>KATHERINNE GUANTE SISA</t>
  </si>
  <si>
    <t>GEISA LIDIA CASTRO ENCARNACION</t>
  </si>
  <si>
    <t xml:space="preserve">GESTOR DE COBROS </t>
  </si>
  <si>
    <t>DARLENY VASQUEZ ROJAS</t>
  </si>
  <si>
    <t>ANALISTA LEGAL (INTERINO)</t>
  </si>
  <si>
    <t>OSCAR ARIEL ABREU GROSS</t>
  </si>
  <si>
    <t>LEONELY SANCHEZ CACERES</t>
  </si>
  <si>
    <t>EBELIN ELIZABETH VIZCAINO SANCHEZ</t>
  </si>
  <si>
    <t>BRAYAN ONEIL ADAMES PEREZ</t>
  </si>
  <si>
    <t>NEFER ALYSSA IVETTE PAULINO COBLES</t>
  </si>
  <si>
    <t>MILAGROS MARTINA GOMEZ CADENA</t>
  </si>
  <si>
    <t>MARIA TERESA DE LOS SANTOS SENA</t>
  </si>
  <si>
    <t>DEPARTAMENTO DE COMUNICACIONES</t>
  </si>
  <si>
    <t>ENC. DEPTO. DE COMUNICACIONES</t>
  </si>
  <si>
    <t xml:space="preserve">Carrera Administrativa </t>
  </si>
  <si>
    <t>ANA MIGUELINA MEJIA</t>
  </si>
  <si>
    <t>KATIUSKA MARIA DIAZ SENCION</t>
  </si>
  <si>
    <t>ELIAN GENAO PEREZ</t>
  </si>
  <si>
    <t>GESTOR DE REDES SOCIALES</t>
  </si>
  <si>
    <t>ANA ALEJANDRA VARGAS CASTILLO</t>
  </si>
  <si>
    <t>DISEÑADOR (A) GRAFICO</t>
  </si>
  <si>
    <t>MARINA INES FIALLO CABRAL</t>
  </si>
  <si>
    <t>DIRECTORA ADMINISTRATIVA</t>
  </si>
  <si>
    <t>ROSA ELIZABETH NUÑEZ FERNANDEZ</t>
  </si>
  <si>
    <t>ENCARGADO (A) DEP. COMPRAS Y CONTRATACIONES</t>
  </si>
  <si>
    <t>MIRIAM JULENNY RUIZ DE LA ROSA</t>
  </si>
  <si>
    <t>ENCARGADO (A) DEP. SERVICIOS GENERALES</t>
  </si>
  <si>
    <t>LEISSA MARGARITA VARGAS ROSARIO</t>
  </si>
  <si>
    <t>ENCARGADO DIVISION DE GESTION DOCUMENTAL</t>
  </si>
  <si>
    <t>EDUARDO JOSE PIMENTEL PEÑA</t>
  </si>
  <si>
    <t>ENCARGADO SECCION ALMACEN Y SUMINISTRO</t>
  </si>
  <si>
    <t>ISIDRO MARTE GUZMAN</t>
  </si>
  <si>
    <t>ENCARGADO SECCION MANTENIMIENTO Y MAYORDOMIA</t>
  </si>
  <si>
    <t>ARGENIS ERNESTO GENAO GUZMAN</t>
  </si>
  <si>
    <t>SUPERVISOR (A)  DE DIGITALIZACION</t>
  </si>
  <si>
    <t>JERSON TEJADA RODRIGUEZ</t>
  </si>
  <si>
    <t>AYUDANTE DE MANTENIMIENTO</t>
  </si>
  <si>
    <t>EVELYN GUADALUPE PEREZ</t>
  </si>
  <si>
    <t>ENC. SECCIÓN DE CORRESPONDIENCIA (INTERINO)</t>
  </si>
  <si>
    <t>ISAIRA SOTO SANCHEZ</t>
  </si>
  <si>
    <t>ANALISTA DE COMPRAS Y CONTRATACIONES (INTERINO)</t>
  </si>
  <si>
    <t>LISMARY MABEL FERNANDEZ MARTINEZ</t>
  </si>
  <si>
    <t xml:space="preserve">AUXILIAR ADMINISTRATIVO </t>
  </si>
  <si>
    <t>ARMANDO ANTONIO REYES POLANCO</t>
  </si>
  <si>
    <t>MENSAJERO EXTERNO</t>
  </si>
  <si>
    <t>JUAN PABLO AGUAS VIVAS</t>
  </si>
  <si>
    <t xml:space="preserve">MENSAJERO INTERNO </t>
  </si>
  <si>
    <t>CARLOS AGUERO MORALES</t>
  </si>
  <si>
    <t>CHOFER I</t>
  </si>
  <si>
    <t>JOAN GABRIEL MARTINEZ MARTE</t>
  </si>
  <si>
    <t>MIGUEL ANGEL DORVILLE ROJA</t>
  </si>
  <si>
    <t xml:space="preserve"> MIGUEL ANGEL DE LA CRUZ SOSA </t>
  </si>
  <si>
    <t>Dirección Administrativa</t>
  </si>
  <si>
    <t>DIGITALIZADOR</t>
  </si>
  <si>
    <t xml:space="preserve"> JULISSA PACHECO SANTANA </t>
  </si>
  <si>
    <t>JONATHAN MIGUEL BENITEZ PEGUERO</t>
  </si>
  <si>
    <t>EDDY MONTERO FLORES</t>
  </si>
  <si>
    <t>TECNICO EN REFRIGERACIÓN</t>
  </si>
  <si>
    <t>PAMELA GUERRERO MIRANDA</t>
  </si>
  <si>
    <t>CRISTOPHER ENCARNACION MONTERO</t>
  </si>
  <si>
    <t>MARINO EZEQUIEL ROSARIO FLORENTINO</t>
  </si>
  <si>
    <t>NALDA YALINA LIZARDO ZORRILLA</t>
  </si>
  <si>
    <t>ASESOR (A)</t>
  </si>
  <si>
    <t>YANEIRY ANDREA BAEZ BONIFACIO</t>
  </si>
  <si>
    <t>AUXILIAR ADMINISTRATIVO (A)</t>
  </si>
  <si>
    <t>ANTONIO MORENO MORENO</t>
  </si>
  <si>
    <t>SAHONY ANYELINE SANTANA OSORIA</t>
  </si>
  <si>
    <t>RECEPCIONISTA</t>
  </si>
  <si>
    <t>ALEX HAROLL DISHMEY PEREZ</t>
  </si>
  <si>
    <t>ANGELO FAMILIA SANCHEZ</t>
  </si>
  <si>
    <t>YISEL MARIA SUERO DE JESUS</t>
  </si>
  <si>
    <t>ANA LUCIA FURCAL CORDERO</t>
  </si>
  <si>
    <t>NANCY MELODY IMBERT MARTINEZ</t>
  </si>
  <si>
    <t>ANALISTA DE COMPRAS Y CONTRATACIONES</t>
  </si>
  <si>
    <t>JOCHY ALBERTO PADILLA MENDEZ</t>
  </si>
  <si>
    <t>MICHAEL JAVIER DE LA ROSA GARCIA</t>
  </si>
  <si>
    <t>WANDERSSON JOSE BATISTA MARTE</t>
  </si>
  <si>
    <t>JOHAN ENRIQUE SANDOVAL</t>
  </si>
  <si>
    <t>ROBERT ERNESTO QUIÑONEZ</t>
  </si>
  <si>
    <t>LEONARDO MORILLO GOMEZ</t>
  </si>
  <si>
    <t>CARLOS JAVIER RODRIGUEZ MARTINEZ</t>
  </si>
  <si>
    <t>SAHADIA ERCILIA CRUZ ABREU</t>
  </si>
  <si>
    <t>DIRECTOR (A) DE SERVICIOS</t>
  </si>
  <si>
    <t>YOLANDA E DEL C DE JS BEJARAN CRUZ</t>
  </si>
  <si>
    <t>ENCARGADO (A) DIVISIÓN DE SERVICIOS GUBERNAMENTALES</t>
  </si>
  <si>
    <t>ANA MILDRED SUARDY GONZALEZ</t>
  </si>
  <si>
    <t>SUPERVISOR (A) DE SERVICIOS AL USUARIO</t>
  </si>
  <si>
    <t>MAYRA ALTAGRACIA NUÑEZ DIAZ</t>
  </si>
  <si>
    <t>VICTORIA ALICIA LUGO DE SANTANA</t>
  </si>
  <si>
    <t>SUPERVISOR (A) CENTRO DE ASISTENCIA AL USUARIO</t>
  </si>
  <si>
    <t>RINA HUBER REYES</t>
  </si>
  <si>
    <t>SUPERVISOR DE CUENTAS GUBERNAMENTALES (INTERINO)</t>
  </si>
  <si>
    <t>LILLIAM ALTAGRACIA PANIAGUA ESPIRITU</t>
  </si>
  <si>
    <t>ANALISTA DE TRAMITES Y GESTION DE SERVICIOS</t>
  </si>
  <si>
    <t>CARLA YARITZA DE LA ROSA VARGAS</t>
  </si>
  <si>
    <t>ANALISTA CUENTAS GUBERNAMENTALES</t>
  </si>
  <si>
    <t>LORIANNY ESTEFANI PLASENCIA SUERO</t>
  </si>
  <si>
    <t>LUCIA YUDELKA CANDELARIO DURAN</t>
  </si>
  <si>
    <t>MARCIA MARIA MEJIA ARACENA</t>
  </si>
  <si>
    <t>OPERADOR CENTRO DE ASISTENCIA AL USUARIO</t>
  </si>
  <si>
    <t>MIRLA ANABELL CORDERO GONZALEZ</t>
  </si>
  <si>
    <t xml:space="preserve">GESTOR DE TRAMITES Y SERVICIOS </t>
  </si>
  <si>
    <t>DHARIANA ELIZABETH ALECON QUEZADA</t>
  </si>
  <si>
    <t>AUXILIAR DE TRAMITES Y GESTION DE SERVICIOS</t>
  </si>
  <si>
    <t>NIRSA JOSELA SENA TRINIDAD</t>
  </si>
  <si>
    <t>AUXILIAR DE SERVICIOS GUBERNAMENTALES</t>
  </si>
  <si>
    <t>MAYELIN DESIRE CASTILLO CARO</t>
  </si>
  <si>
    <t>RICHARD ALFREDO LION TEJADA</t>
  </si>
  <si>
    <t>MARELINE GISSEL RAMÍREZ TEJERA</t>
  </si>
  <si>
    <t>EUNICE ELIZABETH SANTOS RODRIGUEZ</t>
  </si>
  <si>
    <t>JENNIFER LUISANNA ORTEGA SANCHEZ</t>
  </si>
  <si>
    <t>HECTOR ANDRES ORTIZ CONTRERAS</t>
  </si>
  <si>
    <t>ENMANUEL MANZUETA CALCAÑO</t>
  </si>
  <si>
    <t>AUXIILIAR DE TRÁMITES Y GESTIÓN DE SERVICIOS</t>
  </si>
  <si>
    <t>GISSELL JAZMIN MARTINEZ PANTALEON</t>
  </si>
  <si>
    <t>ANALISTA DE CAPACITACIÓN EXTERNA (INTERINO)</t>
  </si>
  <si>
    <t>KEYLA NYNOSKA JIMENEZ RAMIREZ</t>
  </si>
  <si>
    <t>YESEBEL CORDERO HENRIQUEZ</t>
  </si>
  <si>
    <t>DORALINA GONZALEZ EMILIANO</t>
  </si>
  <si>
    <t>OPERADOR (A) CENTRO DE ASISTENCIA AL USUARIO</t>
  </si>
  <si>
    <t>SAMUEL REINOSO ARIAS</t>
  </si>
  <si>
    <t>ENDRINA YELIXA FELIZ HERRERA</t>
  </si>
  <si>
    <t>ANALISTA DE SISTEMA DE SOFTWARE</t>
  </si>
  <si>
    <t>MAYRENI ALEXANDRA MENDEZ RODRIGUEZ</t>
  </si>
  <si>
    <t>AMBAR PAOLA CRUZ CANAAN</t>
  </si>
  <si>
    <t>LUZ DEL CARMEN MEJIA</t>
  </si>
  <si>
    <t>ANEURY CUESTA PIÑA</t>
  </si>
  <si>
    <t>MELISSA MARIA PEÑA DE LA CRUZ</t>
  </si>
  <si>
    <t>AUXILIAR EVALUACION Y VALIDACION</t>
  </si>
  <si>
    <t>ALTAGRACIA ROSANNY BONIFACIO DURAN</t>
  </si>
  <si>
    <t xml:space="preserve">AUXILIAR DE SERVICIOS GUBERNAMENTALES </t>
  </si>
  <si>
    <t>ALEXANDRA MARIA ARIAS SUAREZ</t>
  </si>
  <si>
    <t>YAMEL LEONOR PANIAGUA GRULLON</t>
  </si>
  <si>
    <t>COORDINADORA DE SERVICIOS</t>
  </si>
  <si>
    <t>ALBA MARIEL DE LEON RAMIREZ</t>
  </si>
  <si>
    <t>ANALISTA DE CUENTAS GUBERNAMENTALES (INTERINO)</t>
  </si>
  <si>
    <t>LORENDY ROMERO JIMENEZ</t>
  </si>
  <si>
    <t>DIANA CHRISMELY MATIAS JAQUEZ</t>
  </si>
  <si>
    <t>ADA YASMEIDY BURGOS SANTOS</t>
  </si>
  <si>
    <t>CARLOS ELIACIM REYES MATOS</t>
  </si>
  <si>
    <t>DANIULKA ALEXANDRA MEJIA CONTRERAS</t>
  </si>
  <si>
    <t>RICHARDT BERIHUETE BELLO</t>
  </si>
  <si>
    <t>JHONNY JESUS REYES</t>
  </si>
  <si>
    <t>BRITANNY ODETTE MARTE BRAVO</t>
  </si>
  <si>
    <t>DAVID PAULINO</t>
  </si>
  <si>
    <t>FRANCISCO JAVIER CASTRO LORA</t>
  </si>
  <si>
    <t>JOHANNA MASSIEL RIVAS PAULINO</t>
  </si>
  <si>
    <t>MONITOR DE SERVICIOS</t>
  </si>
  <si>
    <t>YUJEIDI VANESSA PEREZ ZABALA</t>
  </si>
  <si>
    <t>DANNERY MARTINEZ MERCEDES</t>
  </si>
  <si>
    <t>STEPHANIE MERCEDES DIAZ NOVAS</t>
  </si>
  <si>
    <t>LISBETH MEJIA DEL ROSARIO</t>
  </si>
  <si>
    <t>SOFIA ADALY RAMIREZ PEREZ</t>
  </si>
  <si>
    <t>ARIANNI MORENO BELTRE</t>
  </si>
  <si>
    <t>SAUL ARISMENDI PEREZ JIMENEZ</t>
  </si>
  <si>
    <t>JUAN RAMON PEREZ OSORIA</t>
  </si>
  <si>
    <t>CAMILA SANTIAGO SANCHEZ</t>
  </si>
  <si>
    <t>MABEL MILEDY GARCIA BELTRE</t>
  </si>
  <si>
    <t>ANDRY MARIA GOMEZ SOLIS</t>
  </si>
  <si>
    <t>IVET DARIANY MARQUEZ ALIES</t>
  </si>
  <si>
    <t>IVAN EDUARDO ROJAS HENRIQUEZ</t>
  </si>
  <si>
    <t>ALEXANDER MANUEL PEÑA JIMENEZ</t>
  </si>
  <si>
    <t>ANGEL LEONARDO GELABERT DE JESUS</t>
  </si>
  <si>
    <t>BICRI YULIANNY RODRIGUEZ FELIPE</t>
  </si>
  <si>
    <t>DANIELA OVIEDO BARIAS</t>
  </si>
  <si>
    <t>JULIA CRISTIANA ALBERTY CREALES</t>
  </si>
  <si>
    <t>DIRECTOR (A) FISCALIZACIÓN EXTERNA</t>
  </si>
  <si>
    <t>JULIO ANTONIO FELIZ RAMIREZ</t>
  </si>
  <si>
    <t>SUPERVISOR (A) DE FISCALIZACION EMPLEADORES Y ARS</t>
  </si>
  <si>
    <t>ROBERTO MANUEL RODRIGUEZ CASTILLO</t>
  </si>
  <si>
    <t>ENCARGADO(A) SECCION DE PLANES Y DOCUMENTACION DE FISCALIZACION</t>
  </si>
  <si>
    <t>ARSENILIA BAUTISTA ALCANTARA</t>
  </si>
  <si>
    <t>FELIX ANTONIO GUZMAN RODRIGUEZ</t>
  </si>
  <si>
    <t>DIOGENES ANTONIO QUI ONES AMPARO</t>
  </si>
  <si>
    <t>ENC. DEPTO. DE CUMPLIMIENTO DE EMPLEADORES (INTERINO)</t>
  </si>
  <si>
    <t>LEIDY FRANK SANCHEZ OVIEDO</t>
  </si>
  <si>
    <t>ENC. DIVISIÓN DE ANALISIS Y MONITOREO DE DATOS (INTERINO</t>
  </si>
  <si>
    <t>INGRID MIOSOTTIS ROSARIO RIVERA</t>
  </si>
  <si>
    <t>SUPERVISOR FISCALIZACION EXTERNA TIC</t>
  </si>
  <si>
    <t>YADIRA AMARILIS ABREU UREÑA</t>
  </si>
  <si>
    <t>SUPERVISOR DE FISCALIZACION EXTERNA (INTERINO)</t>
  </si>
  <si>
    <t>JUAN CARLOS BISONO RAMOS</t>
  </si>
  <si>
    <t>KENIA ALTAGRACIA DIAZ ALMONTE</t>
  </si>
  <si>
    <t>VANESSA AIMEE PEÑA MEJIA</t>
  </si>
  <si>
    <t>FISCALIZADOR DE SEGURIDAD SOCIAL</t>
  </si>
  <si>
    <t>FLORY BARBARA GONZALEZ HERNANDEZ</t>
  </si>
  <si>
    <t>SUGEL MERCEDES ROQUE TAPIA</t>
  </si>
  <si>
    <t>RAFAEL ANTONIO MARTINEZ ABAD</t>
  </si>
  <si>
    <t>ELSA CAROLINA SEGURA MANCEBO</t>
  </si>
  <si>
    <t>SUPERVISOR FISCALIZACION EXTERNA TIC (INTERINO)</t>
  </si>
  <si>
    <t>YANET MAGDALENA MONTERO GUERRERO</t>
  </si>
  <si>
    <t>ROSSY JACQUELINE CASTILLO LOPEZ</t>
  </si>
  <si>
    <t>FISCALIZADOR DE SEGURIDAD SOCIAL (INTERINO)</t>
  </si>
  <si>
    <t>JOSUE PERALTA REYES</t>
  </si>
  <si>
    <t>TÉCNICO DE FISCALIZACIÓN EXTERNA</t>
  </si>
  <si>
    <t>CANDIDA CRISTINA BAEZ HENRIQUEZ</t>
  </si>
  <si>
    <t>MARIA DEL PILAR DE LOS SANTOS PEREZ</t>
  </si>
  <si>
    <t>JUAN ENRIQUE GARCIA ALVAREZ</t>
  </si>
  <si>
    <t>NIURQUI TRINIDAD CASTILLO</t>
  </si>
  <si>
    <t>CHARLIE JOSE HIDALGO ROSARIO</t>
  </si>
  <si>
    <t>MAYELIN PAOLA FELIZ VALERA</t>
  </si>
  <si>
    <t>INYINETTE VIVIANNY PEÑA VERAS</t>
  </si>
  <si>
    <t>JOHNNY REYES DE LA CRUZ</t>
  </si>
  <si>
    <t>PAOLA INES TAVERAS CONCEPCION</t>
  </si>
  <si>
    <t>ROMULO RAFAEL NUÑEZ GUZMAN</t>
  </si>
  <si>
    <t>ANA DELQUIS REYES DE LA CRUZ</t>
  </si>
  <si>
    <t>JUANA RAMIREZ LORENZO</t>
  </si>
  <si>
    <t>CLARIBEL CONTRERAS CONTRERAS</t>
  </si>
  <si>
    <t>RUTH NOEMI CONCEPCION BAEZ</t>
  </si>
  <si>
    <t>KARY ESTHER FABIAN HEREDIA</t>
  </si>
  <si>
    <t>EVELYN KARINA HENRIQUEZ GARCIA</t>
  </si>
  <si>
    <t>CLEOTIRDE MONTERO QUEZADA</t>
  </si>
  <si>
    <t>GUSTAVO EMILIO RAMIREZ VIDAL</t>
  </si>
  <si>
    <t>MADELINE AMAURELINA FELIZ ALCANTARA</t>
  </si>
  <si>
    <t>MAXIRIS MINOSCA TEJADA POZO</t>
  </si>
  <si>
    <t>PAULA ESTEFANY URIBE VALDEZ</t>
  </si>
  <si>
    <t>ANGEL LINARDO VALENZUELA SILVESTRE</t>
  </si>
  <si>
    <t>DELIZA VALDEZ DUARTE</t>
  </si>
  <si>
    <t>HECTOR EMILIO MOTA PORTES</t>
  </si>
  <si>
    <t>DIR. TECNOLOGIA INFORMACION Y COMUNICACION</t>
  </si>
  <si>
    <t>MANUEL RAFAEL BISONO MARTINEZ</t>
  </si>
  <si>
    <t>ENC. DEPARTAMENTO OPERACIONES TIC</t>
  </si>
  <si>
    <t>ROBERTO CARLOS JAQUEZ RIVERA</t>
  </si>
  <si>
    <t>ENC. DPTO. CALIDAD DE SOFTWAR</t>
  </si>
  <si>
    <t>DAVID LEONARDO PINEDA PEREZ</t>
  </si>
  <si>
    <t>ENC.DEPTO.DE DESARROLLO E IMPLEMENTACION DE SISTEMA</t>
  </si>
  <si>
    <t>RAMON ANTONIO PICHARDO CANELA</t>
  </si>
  <si>
    <t>ENC. DPTO. ADMINISTRACION SERVICIO TIC</t>
  </si>
  <si>
    <t>ADELAIDA ESTELA DE LA A BAUTISTA LARA</t>
  </si>
  <si>
    <t>ENCARGADO (A) DEPTO. ADMINISTRACIÓN DE PROYECTOS TIC</t>
  </si>
  <si>
    <t>CHARLIE LORENZO PEÑA SANTOS</t>
  </si>
  <si>
    <t>ENC. DIVISION ANALISIS DE SISTEMAS</t>
  </si>
  <si>
    <t>BILLY JOEL UREÑA RODRIGUEZ</t>
  </si>
  <si>
    <t>ENCARGADO (A) DIVISIÓN ADM. TELECOMUNICACIONES Y REDES</t>
  </si>
  <si>
    <t>VICTOR IVAN HENRIQUEZ MONTA O</t>
  </si>
  <si>
    <t>ENC. DIV. ADMINISTRACION DE SERVIDORES Y CONFIGURACION</t>
  </si>
  <si>
    <t>MARTINA HERNANDEZ DURAN</t>
  </si>
  <si>
    <t>ENC. DIV. ADMINISTRACION CONTINUIDAD TIC</t>
  </si>
  <si>
    <t>PEDRO PABLO VASQUEZ CABRERA</t>
  </si>
  <si>
    <t>ENC. DIVISION ADMINISTRACION DE INICIDENTES</t>
  </si>
  <si>
    <t>MARGARITA ESQUEA MARTINEZ</t>
  </si>
  <si>
    <t>ENC. DIV. SOPORTE TECNICO Y MESA DE AYUDA</t>
  </si>
  <si>
    <t xml:space="preserve">WANDER MORETA RIVAS </t>
  </si>
  <si>
    <t>ENCARGADO DE LA DIVISION DE ADMINISTRACION Y MONITOREO</t>
  </si>
  <si>
    <t>RAMON EMILIO FLAQUER SANTANA</t>
  </si>
  <si>
    <t>ASESOR</t>
  </si>
  <si>
    <t>PABLO ANDRES DE LA CRUZ</t>
  </si>
  <si>
    <t>ENC. DIVISIÓN DE BASES DE DATOS (INTERINO)</t>
  </si>
  <si>
    <t>JOAQUIN ALTAGRACIA NADAL DECENA</t>
  </si>
  <si>
    <t>WEB MASTER</t>
  </si>
  <si>
    <t>LUCAS NICOLAS MEJIA</t>
  </si>
  <si>
    <t>ANALISTA DE ASEGURAMIENTO DE LA CALIDAD TIC</t>
  </si>
  <si>
    <t>GRACIELA CASTRO TRINIDAD</t>
  </si>
  <si>
    <t>ENC. DIVISIÓN DE VERIFICACIÓN Y VALIDACIÓN DE SOFTWARE (INTERINO)</t>
  </si>
  <si>
    <t>KARLA MARIA DAVIS PEÑA</t>
  </si>
  <si>
    <t>ANALISTA DE INCIDENTES DE SISTEMAS</t>
  </si>
  <si>
    <t>VANESSA PEREZ DIONISIO</t>
  </si>
  <si>
    <t>JOSE LEONARDO POLANCO PACHECO</t>
  </si>
  <si>
    <t>FRANCISCO ANTONIO PEÑA PEÑA</t>
  </si>
  <si>
    <t>ANALISTA ASEGURAMIENTO DE LA CALIDAD TIC</t>
  </si>
  <si>
    <t>ABRAHAM MENDEZ BATISTA</t>
  </si>
  <si>
    <t>ADMINISTRADOR DE SERVIDORES Y CONFIGURACION</t>
  </si>
  <si>
    <t>JULIO CESAR PEREZ GARCIA</t>
  </si>
  <si>
    <t>ENC. DIVISIÓN DE INTELIGENCIA DE NEGOCIOS TIC (INTERINO)</t>
  </si>
  <si>
    <t>FAUSTO EROSMANARDO MONTERO ANGOMAS</t>
  </si>
  <si>
    <t>DESARROLLADOR DE SOFTWARE II</t>
  </si>
  <si>
    <t xml:space="preserve">DALIA DOLORES CARRERO PEÑA </t>
  </si>
  <si>
    <t>COORDINADOR (A) TECNICO</t>
  </si>
  <si>
    <t>JOSE ALBERTO LUNA PEÑA</t>
  </si>
  <si>
    <t>ASESOR DE CIBERSEGURIDAD</t>
  </si>
  <si>
    <t>Confianza</t>
  </si>
  <si>
    <t>JOSE EDUARDO TAVERAS RODRIGUEZ</t>
  </si>
  <si>
    <t>MONITOR DE OPERACIONES DE SISTEMAS</t>
  </si>
  <si>
    <t xml:space="preserve">ESLEITER RIVERA FORTUNA </t>
  </si>
  <si>
    <t>ADMINISTRADOR DE REDES Y COMUNICACIONES (INTERINO)</t>
  </si>
  <si>
    <t>BRYAN NUÑEZ</t>
  </si>
  <si>
    <t>JEISSON ELIAS CABELO ROSARIO</t>
  </si>
  <si>
    <t>SOPORTE TECNICO INFORMATICO</t>
  </si>
  <si>
    <t>FELISANDER MELO PASCUAL</t>
  </si>
  <si>
    <t>ANALISTA DE CONTINUIDAD DE TIC (INTERINO)</t>
  </si>
  <si>
    <t>SORANYI DAMIAN RAMIREZ DE RODRIGUEZ</t>
  </si>
  <si>
    <t>ALBERTO ANTONIO CACERES PEÑA</t>
  </si>
  <si>
    <t>STARLYN JOSE MATEO ROSARIO</t>
  </si>
  <si>
    <t>LUZ ALTAGRACIA SOSA CUEVAS</t>
  </si>
  <si>
    <t>TEMPORERO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</si>
</sst>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6"/>
      <name val="Calibri Light"/>
      <family val="2"/>
    </font>
    <font>
      <sz val="16"/>
      <color rgb="FF000000"/>
      <name val="Calibri Light"/>
      <family val="2"/>
    </font>
    <font>
      <sz val="16"/>
      <color theme="1"/>
      <name val="Calibri Light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b/>
      <sz val="48"/>
      <color theme="0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b/>
      <sz val="18"/>
      <color theme="1"/>
      <name val="Century Gothic"/>
      <family val="2"/>
    </font>
    <font>
      <sz val="18"/>
      <color rgb="FF000000"/>
      <name val="Century Gothic"/>
      <family val="2"/>
    </font>
    <font>
      <sz val="18"/>
      <color theme="1"/>
      <name val="Century Gothic"/>
      <family val="2"/>
    </font>
    <font>
      <b/>
      <sz val="18"/>
      <color rgb="FF000000"/>
      <name val="Century Gothic"/>
      <family val="2"/>
    </font>
    <font>
      <b/>
      <sz val="18"/>
      <color theme="0"/>
      <name val="Century Gothic"/>
      <family val="2"/>
    </font>
    <font>
      <sz val="20"/>
      <name val="Century Gothic"/>
      <family val="2"/>
    </font>
    <font>
      <b/>
      <sz val="20"/>
      <name val="Century Gothic"/>
      <family val="2"/>
    </font>
    <font>
      <b/>
      <sz val="20"/>
      <color theme="1"/>
      <name val="Century Gothic"/>
      <family val="2"/>
    </font>
    <font>
      <sz val="18"/>
      <color theme="0"/>
      <name val="Century Gothic"/>
      <family val="2"/>
    </font>
    <font>
      <b/>
      <sz val="14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8">
    <xf numFmtId="0" fontId="0" fillId="0" borderId="0" xfId="0"/>
    <xf numFmtId="0" fontId="3" fillId="2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164" fontId="6" fillId="0" borderId="0" xfId="3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top" wrapText="1"/>
    </xf>
    <xf numFmtId="0" fontId="10" fillId="0" borderId="0" xfId="1" applyFont="1" applyAlignment="1">
      <alignment horizontal="center" vertical="top" wrapText="1" readingOrder="1"/>
    </xf>
    <xf numFmtId="164" fontId="9" fillId="0" borderId="0" xfId="3" applyFont="1" applyFill="1" applyBorder="1" applyAlignment="1">
      <alignment horizontal="left"/>
    </xf>
    <xf numFmtId="165" fontId="11" fillId="0" borderId="0" xfId="1" applyNumberFormat="1" applyFont="1" applyAlignment="1">
      <alignment horizontal="right" vertical="top" wrapText="1" readingOrder="1"/>
    </xf>
    <xf numFmtId="164" fontId="9" fillId="0" borderId="0" xfId="3" applyFont="1" applyFill="1" applyBorder="1" applyAlignment="1">
      <alignment horizontal="right" vertical="top" wrapText="1"/>
    </xf>
    <xf numFmtId="165" fontId="10" fillId="0" borderId="0" xfId="1" applyNumberFormat="1" applyFont="1" applyAlignment="1">
      <alignment horizontal="right" vertical="top" wrapText="1"/>
    </xf>
    <xf numFmtId="164" fontId="9" fillId="0" borderId="0" xfId="1" applyNumberFormat="1" applyFont="1" applyAlignment="1">
      <alignment horizontal="right"/>
    </xf>
    <xf numFmtId="165" fontId="10" fillId="0" borderId="0" xfId="1" applyNumberFormat="1" applyFont="1" applyAlignment="1">
      <alignment horizontal="right" vertical="top" wrapText="1" readingOrder="1"/>
    </xf>
    <xf numFmtId="4" fontId="9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3" fillId="5" borderId="0" xfId="1" applyFont="1" applyFill="1" applyAlignment="1">
      <alignment vertical="center"/>
    </xf>
    <xf numFmtId="0" fontId="13" fillId="6" borderId="0" xfId="1" applyFont="1" applyFill="1" applyAlignment="1">
      <alignment vertical="center"/>
    </xf>
    <xf numFmtId="164" fontId="3" fillId="7" borderId="0" xfId="3" applyFont="1" applyFill="1" applyAlignment="1">
      <alignment vertical="center"/>
    </xf>
    <xf numFmtId="0" fontId="3" fillId="8" borderId="0" xfId="1" applyFont="1" applyFill="1" applyAlignment="1">
      <alignment vertical="center"/>
    </xf>
    <xf numFmtId="0" fontId="3" fillId="5" borderId="18" xfId="1" applyFont="1" applyFill="1" applyBorder="1" applyAlignment="1">
      <alignment vertical="center"/>
    </xf>
    <xf numFmtId="0" fontId="3" fillId="5" borderId="11" xfId="1" applyFont="1" applyFill="1" applyBorder="1" applyAlignment="1">
      <alignment vertical="center"/>
    </xf>
    <xf numFmtId="0" fontId="3" fillId="5" borderId="24" xfId="1" applyFont="1" applyFill="1" applyBorder="1" applyAlignment="1">
      <alignment vertical="center"/>
    </xf>
    <xf numFmtId="0" fontId="3" fillId="5" borderId="36" xfId="1" applyFont="1" applyFill="1" applyBorder="1" applyAlignment="1">
      <alignment vertical="center"/>
    </xf>
    <xf numFmtId="0" fontId="3" fillId="4" borderId="0" xfId="1" applyFont="1" applyFill="1" applyAlignment="1">
      <alignment vertical="center"/>
    </xf>
    <xf numFmtId="0" fontId="3" fillId="4" borderId="0" xfId="1" applyFont="1" applyFill="1" applyAlignment="1">
      <alignment horizontal="center" vertical="center"/>
    </xf>
    <xf numFmtId="0" fontId="13" fillId="4" borderId="0" xfId="1" applyFont="1" applyFill="1" applyAlignment="1">
      <alignment vertical="center"/>
    </xf>
    <xf numFmtId="164" fontId="3" fillId="4" borderId="0" xfId="3" applyFont="1" applyFill="1" applyBorder="1" applyAlignment="1">
      <alignment vertical="center"/>
    </xf>
    <xf numFmtId="164" fontId="3" fillId="7" borderId="0" xfId="3" applyFont="1" applyFill="1" applyBorder="1" applyAlignment="1">
      <alignment vertical="center"/>
    </xf>
    <xf numFmtId="0" fontId="17" fillId="0" borderId="20" xfId="1" applyFont="1" applyBorder="1" applyAlignment="1">
      <alignment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20" xfId="1" applyFont="1" applyBorder="1" applyAlignment="1">
      <alignment vertical="center"/>
    </xf>
    <xf numFmtId="0" fontId="18" fillId="0" borderId="18" xfId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top" wrapText="1" readingOrder="1"/>
    </xf>
    <xf numFmtId="164" fontId="18" fillId="0" borderId="18" xfId="3" applyFont="1" applyFill="1" applyBorder="1" applyAlignment="1">
      <alignment horizontal="center" vertical="center"/>
    </xf>
    <xf numFmtId="4" fontId="18" fillId="0" borderId="18" xfId="1" applyNumberFormat="1" applyFont="1" applyBorder="1" applyAlignment="1">
      <alignment horizontal="right" vertical="center"/>
    </xf>
    <xf numFmtId="164" fontId="18" fillId="2" borderId="18" xfId="3" applyFont="1" applyFill="1" applyBorder="1" applyAlignment="1">
      <alignment horizontal="right"/>
    </xf>
    <xf numFmtId="164" fontId="18" fillId="0" borderId="18" xfId="3" applyFont="1" applyFill="1" applyBorder="1" applyAlignment="1">
      <alignment horizontal="right"/>
    </xf>
    <xf numFmtId="0" fontId="17" fillId="0" borderId="18" xfId="1" applyFont="1" applyBorder="1" applyAlignment="1">
      <alignment vertical="center"/>
    </xf>
    <xf numFmtId="165" fontId="17" fillId="0" borderId="18" xfId="1" applyNumberFormat="1" applyFont="1" applyBorder="1" applyAlignment="1">
      <alignment horizontal="right" vertical="center"/>
    </xf>
    <xf numFmtId="164" fontId="18" fillId="0" borderId="18" xfId="3" applyFont="1" applyFill="1" applyBorder="1" applyAlignment="1">
      <alignment horizontal="left"/>
    </xf>
    <xf numFmtId="165" fontId="22" fillId="0" borderId="18" xfId="1" applyNumberFormat="1" applyFont="1" applyBorder="1" applyAlignment="1">
      <alignment horizontal="right" vertical="top" wrapText="1"/>
    </xf>
    <xf numFmtId="165" fontId="22" fillId="0" borderId="18" xfId="1" applyNumberFormat="1" applyFont="1" applyBorder="1" applyAlignment="1">
      <alignment vertical="top" wrapText="1"/>
    </xf>
    <xf numFmtId="0" fontId="18" fillId="0" borderId="18" xfId="1" applyFont="1" applyBorder="1" applyAlignment="1">
      <alignment horizontal="center" vertical="center" wrapText="1"/>
    </xf>
    <xf numFmtId="164" fontId="18" fillId="0" borderId="18" xfId="3" applyFont="1" applyFill="1" applyBorder="1" applyAlignment="1">
      <alignment horizontal="left" wrapText="1"/>
    </xf>
    <xf numFmtId="164" fontId="18" fillId="0" borderId="18" xfId="3" applyFont="1" applyFill="1" applyBorder="1" applyAlignment="1">
      <alignment horizontal="center"/>
    </xf>
    <xf numFmtId="164" fontId="22" fillId="0" borderId="18" xfId="3" applyFont="1" applyFill="1" applyBorder="1" applyAlignment="1">
      <alignment horizontal="center" vertical="top" wrapText="1"/>
    </xf>
    <xf numFmtId="164" fontId="18" fillId="0" borderId="24" xfId="3" applyFont="1" applyFill="1" applyBorder="1" applyAlignment="1">
      <alignment horizontal="left"/>
    </xf>
    <xf numFmtId="0" fontId="17" fillId="0" borderId="20" xfId="1" applyFont="1" applyBorder="1" applyAlignment="1">
      <alignment horizontal="right" vertical="center"/>
    </xf>
    <xf numFmtId="0" fontId="20" fillId="0" borderId="0" xfId="1" applyFont="1" applyAlignment="1">
      <alignment horizontal="center" vertical="top" wrapText="1" readingOrder="1"/>
    </xf>
    <xf numFmtId="165" fontId="22" fillId="0" borderId="0" xfId="1" applyNumberFormat="1" applyFont="1" applyAlignment="1">
      <alignment horizontal="right" vertical="top" wrapText="1"/>
    </xf>
    <xf numFmtId="0" fontId="17" fillId="0" borderId="0" xfId="1" applyFont="1" applyAlignment="1">
      <alignment horizontal="right" vertical="center"/>
    </xf>
    <xf numFmtId="0" fontId="17" fillId="0" borderId="0" xfId="1" applyFont="1" applyAlignment="1">
      <alignment vertical="center"/>
    </xf>
    <xf numFmtId="164" fontId="22" fillId="0" borderId="0" xfId="3" applyFont="1" applyFill="1" applyBorder="1" applyAlignment="1">
      <alignment horizontal="center" vertical="top" wrapText="1"/>
    </xf>
    <xf numFmtId="165" fontId="19" fillId="0" borderId="0" xfId="1" applyNumberFormat="1" applyFont="1" applyAlignment="1">
      <alignment horizontal="right" vertical="top" wrapText="1" readingOrder="1"/>
    </xf>
    <xf numFmtId="164" fontId="17" fillId="0" borderId="0" xfId="3" applyFont="1" applyFill="1" applyBorder="1" applyAlignment="1">
      <alignment horizontal="right" vertical="top" wrapText="1"/>
    </xf>
    <xf numFmtId="165" fontId="22" fillId="0" borderId="0" xfId="1" applyNumberFormat="1" applyFont="1" applyAlignment="1">
      <alignment horizontal="right" vertical="top" wrapText="1" readingOrder="1"/>
    </xf>
    <xf numFmtId="4" fontId="17" fillId="0" borderId="18" xfId="1" applyNumberFormat="1" applyFont="1" applyBorder="1" applyAlignment="1">
      <alignment horizontal="right" vertical="center"/>
    </xf>
    <xf numFmtId="4" fontId="17" fillId="0" borderId="11" xfId="1" applyNumberFormat="1" applyFont="1" applyBorder="1" applyAlignment="1">
      <alignment horizontal="right" vertical="center"/>
    </xf>
    <xf numFmtId="0" fontId="18" fillId="0" borderId="18" xfId="1" applyFont="1" applyBorder="1" applyAlignment="1">
      <alignment vertical="center"/>
    </xf>
    <xf numFmtId="164" fontId="18" fillId="0" borderId="26" xfId="3" applyFont="1" applyFill="1" applyBorder="1" applyAlignment="1">
      <alignment horizontal="left"/>
    </xf>
    <xf numFmtId="165" fontId="22" fillId="0" borderId="25" xfId="1" applyNumberFormat="1" applyFont="1" applyBorder="1" applyAlignment="1">
      <alignment horizontal="right" vertical="top" wrapText="1"/>
    </xf>
    <xf numFmtId="0" fontId="18" fillId="0" borderId="20" xfId="1" applyFont="1" applyBorder="1" applyAlignment="1">
      <alignment horizontal="center" vertical="center"/>
    </xf>
    <xf numFmtId="0" fontId="18" fillId="0" borderId="0" xfId="1" applyFont="1" applyAlignment="1">
      <alignment vertical="top" wrapText="1" readingOrder="1"/>
    </xf>
    <xf numFmtId="0" fontId="20" fillId="0" borderId="0" xfId="1" applyFont="1" applyAlignment="1">
      <alignment vertical="top" wrapText="1" readingOrder="1"/>
    </xf>
    <xf numFmtId="164" fontId="18" fillId="0" borderId="23" xfId="3" applyFont="1" applyFill="1" applyBorder="1" applyAlignment="1">
      <alignment horizontal="left"/>
    </xf>
    <xf numFmtId="165" fontId="21" fillId="0" borderId="23" xfId="1" applyNumberFormat="1" applyFont="1" applyBorder="1" applyAlignment="1">
      <alignment horizontal="right" vertical="top" wrapText="1" readingOrder="1"/>
    </xf>
    <xf numFmtId="164" fontId="18" fillId="0" borderId="25" xfId="3" applyFont="1" applyFill="1" applyBorder="1" applyAlignment="1">
      <alignment horizontal="right" vertical="top" wrapText="1"/>
    </xf>
    <xf numFmtId="165" fontId="20" fillId="0" borderId="25" xfId="1" applyNumberFormat="1" applyFont="1" applyBorder="1" applyAlignment="1">
      <alignment horizontal="right" vertical="top" wrapText="1"/>
    </xf>
    <xf numFmtId="43" fontId="18" fillId="0" borderId="25" xfId="1" applyNumberFormat="1" applyFont="1" applyBorder="1" applyAlignment="1">
      <alignment horizontal="right"/>
    </xf>
    <xf numFmtId="164" fontId="18" fillId="0" borderId="25" xfId="1" applyNumberFormat="1" applyFont="1" applyBorder="1" applyAlignment="1">
      <alignment horizontal="right"/>
    </xf>
    <xf numFmtId="165" fontId="20" fillId="0" borderId="20" xfId="1" applyNumberFormat="1" applyFont="1" applyBorder="1" applyAlignment="1">
      <alignment horizontal="right" vertical="top" wrapText="1" readingOrder="1"/>
    </xf>
    <xf numFmtId="4" fontId="18" fillId="0" borderId="11" xfId="1" applyNumberFormat="1" applyFont="1" applyBorder="1" applyAlignment="1">
      <alignment horizontal="right" vertical="center"/>
    </xf>
    <xf numFmtId="165" fontId="22" fillId="0" borderId="32" xfId="1" applyNumberFormat="1" applyFont="1" applyBorder="1" applyAlignment="1">
      <alignment horizontal="right" vertical="top" wrapText="1"/>
    </xf>
    <xf numFmtId="4" fontId="17" fillId="0" borderId="34" xfId="1" applyNumberFormat="1" applyFont="1" applyBorder="1" applyAlignment="1">
      <alignment horizontal="right" vertical="center"/>
    </xf>
    <xf numFmtId="0" fontId="17" fillId="0" borderId="35" xfId="1" applyFont="1" applyBorder="1" applyAlignment="1">
      <alignment horizontal="left" vertical="center" wrapText="1"/>
    </xf>
    <xf numFmtId="0" fontId="17" fillId="0" borderId="0" xfId="1" applyFont="1" applyAlignment="1">
      <alignment horizontal="center" vertical="center"/>
    </xf>
    <xf numFmtId="4" fontId="18" fillId="0" borderId="0" xfId="1" applyNumberFormat="1" applyFont="1" applyAlignment="1">
      <alignment horizontal="center" vertical="center"/>
    </xf>
    <xf numFmtId="4" fontId="21" fillId="0" borderId="0" xfId="1" applyNumberFormat="1" applyFont="1" applyAlignment="1">
      <alignment horizontal="center" vertical="center"/>
    </xf>
    <xf numFmtId="164" fontId="18" fillId="0" borderId="0" xfId="3" applyFont="1" applyFill="1" applyBorder="1" applyAlignment="1">
      <alignment horizontal="center" vertical="center"/>
    </xf>
    <xf numFmtId="4" fontId="18" fillId="0" borderId="0" xfId="1" applyNumberFormat="1" applyFont="1" applyAlignment="1">
      <alignment vertical="center"/>
    </xf>
    <xf numFmtId="4" fontId="18" fillId="0" borderId="18" xfId="1" applyNumberFormat="1" applyFont="1" applyBorder="1" applyAlignment="1">
      <alignment horizontal="center" vertical="center"/>
    </xf>
    <xf numFmtId="4" fontId="17" fillId="0" borderId="11" xfId="1" applyNumberFormat="1" applyFont="1" applyBorder="1" applyAlignment="1">
      <alignment horizontal="center" vertical="center"/>
    </xf>
    <xf numFmtId="4" fontId="18" fillId="0" borderId="11" xfId="1" applyNumberFormat="1" applyFont="1" applyBorder="1" applyAlignment="1">
      <alignment horizontal="center" vertical="center"/>
    </xf>
    <xf numFmtId="4" fontId="17" fillId="0" borderId="0" xfId="1" applyNumberFormat="1" applyFont="1" applyAlignment="1">
      <alignment horizontal="center" vertical="center"/>
    </xf>
    <xf numFmtId="0" fontId="18" fillId="0" borderId="11" xfId="1" applyFont="1" applyBorder="1" applyAlignment="1">
      <alignment vertical="center"/>
    </xf>
    <xf numFmtId="0" fontId="18" fillId="0" borderId="26" xfId="1" applyFont="1" applyBorder="1" applyAlignment="1">
      <alignment vertical="center"/>
    </xf>
    <xf numFmtId="0" fontId="18" fillId="0" borderId="27" xfId="1" applyFont="1" applyBorder="1" applyAlignment="1">
      <alignment vertical="center"/>
    </xf>
    <xf numFmtId="164" fontId="18" fillId="0" borderId="0" xfId="3" applyFont="1" applyFill="1" applyBorder="1" applyAlignment="1">
      <alignment vertical="center"/>
    </xf>
    <xf numFmtId="164" fontId="24" fillId="0" borderId="0" xfId="3" applyFont="1" applyFill="1" applyBorder="1" applyAlignment="1">
      <alignment vertical="center"/>
    </xf>
    <xf numFmtId="0" fontId="24" fillId="0" borderId="0" xfId="1" applyFont="1" applyAlignment="1">
      <alignment vertical="center"/>
    </xf>
    <xf numFmtId="4" fontId="24" fillId="0" borderId="0" xfId="1" applyNumberFormat="1" applyFont="1" applyAlignment="1">
      <alignment vertical="center"/>
    </xf>
    <xf numFmtId="4" fontId="21" fillId="0" borderId="0" xfId="1" applyNumberFormat="1" applyFont="1" applyAlignment="1">
      <alignment vertical="center"/>
    </xf>
    <xf numFmtId="4" fontId="24" fillId="0" borderId="0" xfId="1" applyNumberFormat="1" applyFont="1" applyAlignment="1">
      <alignment horizontal="center" vertical="center"/>
    </xf>
    <xf numFmtId="164" fontId="25" fillId="0" borderId="0" xfId="3" applyFont="1" applyFill="1" applyBorder="1" applyAlignment="1">
      <alignment vertical="center"/>
    </xf>
    <xf numFmtId="4" fontId="25" fillId="0" borderId="0" xfId="1" applyNumberFormat="1" applyFont="1" applyAlignment="1">
      <alignment vertical="center"/>
    </xf>
    <xf numFmtId="0" fontId="26" fillId="0" borderId="0" xfId="1" applyFont="1" applyAlignment="1">
      <alignment vertical="center"/>
    </xf>
    <xf numFmtId="164" fontId="17" fillId="0" borderId="0" xfId="3" applyFont="1" applyFill="1" applyBorder="1" applyAlignment="1">
      <alignment vertical="center"/>
    </xf>
    <xf numFmtId="0" fontId="27" fillId="2" borderId="0" xfId="1" applyFont="1" applyFill="1" applyAlignment="1">
      <alignment vertical="center"/>
    </xf>
    <xf numFmtId="0" fontId="27" fillId="2" borderId="0" xfId="1" applyFont="1" applyFill="1" applyAlignment="1">
      <alignment horizontal="center" vertical="center"/>
    </xf>
    <xf numFmtId="164" fontId="27" fillId="2" borderId="0" xfId="3" applyFont="1" applyFill="1" applyBorder="1" applyAlignment="1">
      <alignment vertical="center"/>
    </xf>
    <xf numFmtId="0" fontId="18" fillId="2" borderId="0" xfId="1" applyFont="1" applyFill="1" applyAlignment="1">
      <alignment vertical="center"/>
    </xf>
    <xf numFmtId="0" fontId="18" fillId="2" borderId="0" xfId="1" applyFont="1" applyFill="1" applyAlignment="1">
      <alignment horizontal="center" vertical="center"/>
    </xf>
    <xf numFmtId="0" fontId="21" fillId="2" borderId="0" xfId="1" applyFont="1" applyFill="1" applyAlignment="1">
      <alignment vertical="center"/>
    </xf>
    <xf numFmtId="164" fontId="18" fillId="2" borderId="0" xfId="3" applyFont="1" applyFill="1" applyBorder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164" fontId="3" fillId="2" borderId="0" xfId="3" applyFont="1" applyFill="1" applyBorder="1" applyAlignment="1">
      <alignment vertical="center"/>
    </xf>
    <xf numFmtId="0" fontId="25" fillId="0" borderId="0" xfId="1" applyFont="1" applyAlignment="1">
      <alignment vertical="center"/>
    </xf>
    <xf numFmtId="0" fontId="27" fillId="2" borderId="0" xfId="1" applyFont="1" applyFill="1" applyAlignment="1">
      <alignment vertical="center" wrapText="1"/>
    </xf>
    <xf numFmtId="164" fontId="17" fillId="9" borderId="0" xfId="3" applyFont="1" applyFill="1" applyBorder="1" applyAlignment="1">
      <alignment horizontal="center" vertical="center" wrapText="1"/>
    </xf>
    <xf numFmtId="0" fontId="17" fillId="9" borderId="20" xfId="1" applyFont="1" applyFill="1" applyBorder="1" applyAlignment="1">
      <alignment horizontal="center" vertical="center" wrapText="1"/>
    </xf>
    <xf numFmtId="0" fontId="17" fillId="9" borderId="21" xfId="1" applyFont="1" applyFill="1" applyBorder="1" applyAlignment="1">
      <alignment horizontal="center" vertical="center" wrapText="1"/>
    </xf>
    <xf numFmtId="0" fontId="17" fillId="9" borderId="22" xfId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top" wrapText="1" readingOrder="1"/>
    </xf>
    <xf numFmtId="0" fontId="10" fillId="0" borderId="18" xfId="0" applyFont="1" applyBorder="1" applyAlignment="1">
      <alignment horizontal="center" vertical="top" wrapText="1" readingOrder="1"/>
    </xf>
    <xf numFmtId="43" fontId="9" fillId="0" borderId="18" xfId="4" applyFont="1" applyFill="1" applyBorder="1" applyAlignment="1">
      <alignment horizontal="center" vertical="center"/>
    </xf>
    <xf numFmtId="4" fontId="9" fillId="0" borderId="18" xfId="0" applyNumberFormat="1" applyFont="1" applyBorder="1" applyAlignment="1">
      <alignment horizontal="right"/>
    </xf>
    <xf numFmtId="43" fontId="9" fillId="0" borderId="18" xfId="4" applyFont="1" applyFill="1" applyBorder="1" applyAlignment="1">
      <alignment horizontal="right" vertical="top" wrapText="1"/>
    </xf>
    <xf numFmtId="165" fontId="10" fillId="0" borderId="18" xfId="0" applyNumberFormat="1" applyFont="1" applyBorder="1" applyAlignment="1">
      <alignment horizontal="right" vertical="top" wrapText="1" readingOrder="1"/>
    </xf>
    <xf numFmtId="43" fontId="9" fillId="0" borderId="18" xfId="0" applyNumberFormat="1" applyFont="1" applyBorder="1" applyAlignment="1">
      <alignment horizontal="right"/>
    </xf>
    <xf numFmtId="4" fontId="9" fillId="0" borderId="18" xfId="0" applyNumberFormat="1" applyFont="1" applyBorder="1" applyAlignment="1">
      <alignment horizontal="right" vertical="center"/>
    </xf>
    <xf numFmtId="165" fontId="11" fillId="0" borderId="18" xfId="0" applyNumberFormat="1" applyFont="1" applyBorder="1" applyAlignment="1">
      <alignment horizontal="right" vertical="top" wrapText="1" readingOrder="1"/>
    </xf>
    <xf numFmtId="165" fontId="10" fillId="0" borderId="18" xfId="0" applyNumberFormat="1" applyFont="1" applyBorder="1" applyAlignment="1">
      <alignment horizontal="right" vertical="top" wrapText="1"/>
    </xf>
    <xf numFmtId="164" fontId="9" fillId="0" borderId="18" xfId="0" applyNumberFormat="1" applyFont="1" applyBorder="1" applyAlignment="1">
      <alignment horizontal="right"/>
    </xf>
    <xf numFmtId="0" fontId="10" fillId="0" borderId="18" xfId="0" applyFont="1" applyBorder="1" applyAlignment="1">
      <alignment horizontal="center" vertical="top" readingOrder="1"/>
    </xf>
    <xf numFmtId="43" fontId="11" fillId="0" borderId="18" xfId="4" applyFont="1" applyFill="1" applyBorder="1" applyAlignment="1">
      <alignment horizontal="right" vertical="top" wrapText="1"/>
    </xf>
    <xf numFmtId="4" fontId="9" fillId="0" borderId="18" xfId="0" applyNumberFormat="1" applyFont="1" applyBorder="1" applyAlignment="1">
      <alignment horizontal="right" readingOrder="1"/>
    </xf>
    <xf numFmtId="0" fontId="9" fillId="2" borderId="18" xfId="0" applyFont="1" applyFill="1" applyBorder="1" applyAlignment="1">
      <alignment horizontal="center" vertical="top" wrapText="1" readingOrder="1"/>
    </xf>
    <xf numFmtId="43" fontId="9" fillId="2" borderId="18" xfId="4" applyFont="1" applyFill="1" applyBorder="1" applyAlignment="1">
      <alignment horizontal="right"/>
    </xf>
    <xf numFmtId="165" fontId="9" fillId="2" borderId="18" xfId="0" applyNumberFormat="1" applyFont="1" applyFill="1" applyBorder="1" applyAlignment="1">
      <alignment horizontal="right" vertical="top" wrapText="1" readingOrder="1"/>
    </xf>
    <xf numFmtId="4" fontId="9" fillId="2" borderId="18" xfId="0" applyNumberFormat="1" applyFont="1" applyFill="1" applyBorder="1" applyAlignment="1">
      <alignment horizontal="right" vertical="center"/>
    </xf>
    <xf numFmtId="4" fontId="9" fillId="2" borderId="18" xfId="0" applyNumberFormat="1" applyFont="1" applyFill="1" applyBorder="1" applyAlignment="1">
      <alignment horizontal="right"/>
    </xf>
    <xf numFmtId="4" fontId="9" fillId="2" borderId="18" xfId="0" applyNumberFormat="1" applyFont="1" applyFill="1" applyBorder="1" applyAlignment="1">
      <alignment horizontal="right" vertical="center" wrapText="1"/>
    </xf>
    <xf numFmtId="43" fontId="9" fillId="0" borderId="18" xfId="4" applyFont="1" applyFill="1" applyBorder="1" applyAlignment="1">
      <alignment horizontal="right"/>
    </xf>
    <xf numFmtId="0" fontId="9" fillId="0" borderId="18" xfId="0" applyFont="1" applyBorder="1" applyAlignment="1">
      <alignment horizontal="center" vertical="center"/>
    </xf>
    <xf numFmtId="43" fontId="9" fillId="0" borderId="18" xfId="4" applyFont="1" applyFill="1" applyBorder="1" applyAlignment="1">
      <alignment horizontal="left"/>
    </xf>
    <xf numFmtId="0" fontId="9" fillId="0" borderId="18" xfId="0" applyFont="1" applyBorder="1" applyAlignment="1">
      <alignment vertical="top" wrapText="1" readingOrder="1"/>
    </xf>
    <xf numFmtId="43" fontId="9" fillId="0" borderId="18" xfId="4" applyFont="1" applyFill="1" applyBorder="1" applyAlignment="1">
      <alignment horizontal="left" wrapText="1"/>
    </xf>
    <xf numFmtId="164" fontId="9" fillId="0" borderId="18" xfId="0" applyNumberFormat="1" applyFont="1" applyBorder="1" applyAlignment="1">
      <alignment horizontal="right" wrapText="1"/>
    </xf>
    <xf numFmtId="4" fontId="9" fillId="0" borderId="18" xfId="0" applyNumberFormat="1" applyFont="1" applyBorder="1" applyAlignment="1">
      <alignment horizontal="right" vertical="center" wrapText="1"/>
    </xf>
    <xf numFmtId="43" fontId="9" fillId="0" borderId="18" xfId="4" applyFont="1" applyFill="1" applyBorder="1" applyAlignment="1">
      <alignment horizontal="center"/>
    </xf>
    <xf numFmtId="165" fontId="9" fillId="0" borderId="18" xfId="0" applyNumberFormat="1" applyFont="1" applyBorder="1" applyAlignment="1">
      <alignment horizontal="right" vertical="top" wrapText="1" readingOrder="1"/>
    </xf>
    <xf numFmtId="0" fontId="9" fillId="0" borderId="18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vertical="top" wrapText="1" readingOrder="1"/>
    </xf>
    <xf numFmtId="43" fontId="9" fillId="0" borderId="24" xfId="4" applyFont="1" applyFill="1" applyBorder="1" applyAlignment="1">
      <alignment horizontal="left"/>
    </xf>
    <xf numFmtId="0" fontId="9" fillId="0" borderId="18" xfId="0" applyFont="1" applyBorder="1" applyAlignment="1">
      <alignment horizontal="left" vertical="center" readingOrder="1"/>
    </xf>
    <xf numFmtId="165" fontId="11" fillId="0" borderId="24" xfId="0" applyNumberFormat="1" applyFont="1" applyBorder="1" applyAlignment="1">
      <alignment horizontal="right" vertical="top" wrapText="1" readingOrder="1"/>
    </xf>
    <xf numFmtId="164" fontId="9" fillId="0" borderId="24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left" vertical="top" wrapText="1" readingOrder="1"/>
    </xf>
    <xf numFmtId="0" fontId="9" fillId="0" borderId="18" xfId="0" applyFont="1" applyBorder="1" applyAlignment="1">
      <alignment vertical="center" readingOrder="1"/>
    </xf>
    <xf numFmtId="43" fontId="9" fillId="0" borderId="26" xfId="4" applyFont="1" applyFill="1" applyBorder="1" applyAlignment="1">
      <alignment horizontal="left"/>
    </xf>
    <xf numFmtId="0" fontId="9" fillId="0" borderId="27" xfId="0" applyFont="1" applyBorder="1" applyAlignment="1">
      <alignment vertical="center" readingOrder="1"/>
    </xf>
    <xf numFmtId="165" fontId="11" fillId="0" borderId="26" xfId="0" applyNumberFormat="1" applyFont="1" applyBorder="1" applyAlignment="1">
      <alignment horizontal="right" vertical="top" wrapText="1" readingOrder="1"/>
    </xf>
    <xf numFmtId="4" fontId="9" fillId="0" borderId="28" xfId="0" applyNumberFormat="1" applyFont="1" applyBorder="1" applyAlignment="1">
      <alignment horizontal="right" readingOrder="1"/>
    </xf>
    <xf numFmtId="165" fontId="10" fillId="0" borderId="18" xfId="0" applyNumberFormat="1" applyFont="1" applyBorder="1" applyAlignment="1">
      <alignment horizontal="right" readingOrder="1"/>
    </xf>
    <xf numFmtId="43" fontId="6" fillId="0" borderId="0" xfId="4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" fontId="0" fillId="0" borderId="0" xfId="0" applyNumberFormat="1"/>
    <xf numFmtId="4" fontId="2" fillId="0" borderId="0" xfId="0" applyNumberFormat="1" applyFont="1"/>
    <xf numFmtId="0" fontId="2" fillId="0" borderId="0" xfId="0" applyFont="1"/>
    <xf numFmtId="0" fontId="29" fillId="0" borderId="0" xfId="0" applyFont="1"/>
    <xf numFmtId="4" fontId="0" fillId="10" borderId="0" xfId="0" applyNumberFormat="1" applyFill="1"/>
    <xf numFmtId="0" fontId="0" fillId="10" borderId="0" xfId="0" applyFill="1"/>
    <xf numFmtId="4" fontId="0" fillId="8" borderId="0" xfId="0" applyNumberFormat="1" applyFill="1"/>
    <xf numFmtId="0" fontId="0" fillId="8" borderId="0" xfId="0" applyFill="1"/>
    <xf numFmtId="0" fontId="14" fillId="0" borderId="0" xfId="2" applyFont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16" fillId="3" borderId="3" xfId="1" applyFont="1" applyFill="1" applyBorder="1" applyAlignment="1">
      <alignment horizontal="center" vertical="center"/>
    </xf>
    <xf numFmtId="0" fontId="17" fillId="9" borderId="4" xfId="1" applyFont="1" applyFill="1" applyBorder="1" applyAlignment="1">
      <alignment horizontal="center" vertical="center" wrapText="1"/>
    </xf>
    <xf numFmtId="0" fontId="17" fillId="9" borderId="12" xfId="1" applyFont="1" applyFill="1" applyBorder="1" applyAlignment="1">
      <alignment horizontal="center" vertical="center" wrapText="1"/>
    </xf>
    <xf numFmtId="0" fontId="17" fillId="9" borderId="5" xfId="1" applyFont="1" applyFill="1" applyBorder="1" applyAlignment="1">
      <alignment horizontal="center" vertical="center"/>
    </xf>
    <xf numFmtId="0" fontId="17" fillId="9" borderId="13" xfId="1" applyFont="1" applyFill="1" applyBorder="1" applyAlignment="1">
      <alignment horizontal="center" vertical="center"/>
    </xf>
    <xf numFmtId="0" fontId="17" fillId="9" borderId="19" xfId="1" applyFont="1" applyFill="1" applyBorder="1" applyAlignment="1">
      <alignment horizontal="center" vertical="center"/>
    </xf>
    <xf numFmtId="0" fontId="17" fillId="9" borderId="6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23" fillId="3" borderId="18" xfId="1" applyFont="1" applyFill="1" applyBorder="1" applyAlignment="1">
      <alignment horizontal="left" vertical="center"/>
    </xf>
    <xf numFmtId="0" fontId="19" fillId="9" borderId="5" xfId="1" applyFont="1" applyFill="1" applyBorder="1" applyAlignment="1">
      <alignment horizontal="center" vertical="center" wrapText="1"/>
    </xf>
    <xf numFmtId="0" fontId="19" fillId="9" borderId="13" xfId="1" applyFont="1" applyFill="1" applyBorder="1" applyAlignment="1">
      <alignment horizontal="center" vertical="center" wrapText="1"/>
    </xf>
    <xf numFmtId="0" fontId="19" fillId="9" borderId="19" xfId="1" applyFont="1" applyFill="1" applyBorder="1" applyAlignment="1">
      <alignment horizontal="center" vertical="center" wrapText="1"/>
    </xf>
    <xf numFmtId="0" fontId="17" fillId="9" borderId="7" xfId="1" applyFont="1" applyFill="1" applyBorder="1" applyAlignment="1">
      <alignment horizontal="center" vertical="center"/>
    </xf>
    <xf numFmtId="0" fontId="17" fillId="9" borderId="8" xfId="1" applyFont="1" applyFill="1" applyBorder="1" applyAlignment="1">
      <alignment horizontal="center" vertical="center"/>
    </xf>
    <xf numFmtId="0" fontId="17" fillId="9" borderId="9" xfId="1" applyFont="1" applyFill="1" applyBorder="1" applyAlignment="1">
      <alignment horizontal="center" vertical="center" wrapText="1"/>
    </xf>
    <xf numFmtId="0" fontId="17" fillId="9" borderId="10" xfId="1" applyFont="1" applyFill="1" applyBorder="1" applyAlignment="1">
      <alignment horizontal="center" vertical="center" wrapText="1"/>
    </xf>
    <xf numFmtId="0" fontId="17" fillId="9" borderId="11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5" xfId="1" applyFont="1" applyFill="1" applyBorder="1" applyAlignment="1">
      <alignment vertical="center" wrapText="1"/>
    </xf>
    <xf numFmtId="0" fontId="17" fillId="9" borderId="19" xfId="1" applyFont="1" applyFill="1" applyBorder="1" applyAlignment="1">
      <alignment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7" xfId="1" applyFont="1" applyFill="1" applyBorder="1" applyAlignment="1">
      <alignment horizontal="center" vertical="center" wrapText="1"/>
    </xf>
    <xf numFmtId="0" fontId="17" fillId="9" borderId="21" xfId="1" applyFont="1" applyFill="1" applyBorder="1" applyAlignment="1">
      <alignment horizontal="center" vertical="center" wrapText="1"/>
    </xf>
    <xf numFmtId="0" fontId="17" fillId="9" borderId="18" xfId="1" applyFont="1" applyFill="1" applyBorder="1" applyAlignment="1">
      <alignment horizontal="center" vertical="center" wrapText="1"/>
    </xf>
    <xf numFmtId="0" fontId="17" fillId="0" borderId="18" xfId="1" applyFont="1" applyBorder="1" applyAlignment="1">
      <alignment horizontal="right" vertical="center"/>
    </xf>
    <xf numFmtId="0" fontId="17" fillId="0" borderId="25" xfId="1" applyFont="1" applyBorder="1" applyAlignment="1">
      <alignment horizontal="right" vertical="center"/>
    </xf>
    <xf numFmtId="0" fontId="17" fillId="0" borderId="20" xfId="1" applyFont="1" applyBorder="1" applyAlignment="1">
      <alignment horizontal="right" vertical="center"/>
    </xf>
    <xf numFmtId="4" fontId="25" fillId="0" borderId="0" xfId="1" applyNumberFormat="1" applyFont="1" applyAlignment="1">
      <alignment horizontal="center" vertical="center" wrapText="1"/>
    </xf>
    <xf numFmtId="4" fontId="19" fillId="0" borderId="0" xfId="1" applyNumberFormat="1" applyFont="1" applyAlignment="1">
      <alignment horizontal="center" vertical="center" wrapText="1"/>
    </xf>
    <xf numFmtId="0" fontId="17" fillId="0" borderId="1" xfId="1" applyFont="1" applyBorder="1" applyAlignment="1">
      <alignment horizontal="right" vertical="center"/>
    </xf>
    <xf numFmtId="0" fontId="17" fillId="0" borderId="29" xfId="1" applyFont="1" applyBorder="1" applyAlignment="1">
      <alignment horizontal="right" vertical="center"/>
    </xf>
    <xf numFmtId="0" fontId="17" fillId="0" borderId="30" xfId="1" applyFont="1" applyBorder="1" applyAlignment="1">
      <alignment horizontal="right" vertical="center"/>
    </xf>
    <xf numFmtId="0" fontId="17" fillId="0" borderId="31" xfId="1" applyFont="1" applyBorder="1" applyAlignment="1">
      <alignment horizontal="right" vertical="center"/>
    </xf>
    <xf numFmtId="0" fontId="17" fillId="0" borderId="33" xfId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">
    <cellStyle name="Comma 2" xfId="3" xr:uid="{DB82BFCF-6C32-4750-A76A-1BDF674C7A6C}"/>
    <cellStyle name="Millares" xfId="4" builtinId="3"/>
    <cellStyle name="Normal" xfId="0" builtinId="0"/>
    <cellStyle name="Normal 2" xfId="1" xr:uid="{05B79BAD-C286-4822-B886-6AB91CDD9A08}"/>
    <cellStyle name="Normal 3" xfId="2" xr:uid="{8695E70D-CF14-4D1C-B015-974BC4796B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1</xdr:col>
      <xdr:colOff>2026227</xdr:colOff>
      <xdr:row>4</xdr:row>
      <xdr:rowOff>543358</xdr:rowOff>
    </xdr:to>
    <xdr:pic>
      <xdr:nvPicPr>
        <xdr:cNvPr id="2" name="Picture 1" descr="Simbolo Patrio">
          <a:extLst>
            <a:ext uri="{FF2B5EF4-FFF2-40B4-BE49-F238E27FC236}">
              <a16:creationId xmlns:a16="http://schemas.microsoft.com/office/drawing/2014/main" id="{1B7A3653-A911-4B3E-9B38-450E3C21F5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"/>
          <a:ext cx="2805544" cy="27310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900546</xdr:colOff>
      <xdr:row>0</xdr:row>
      <xdr:rowOff>155865</xdr:rowOff>
    </xdr:from>
    <xdr:to>
      <xdr:col>17</xdr:col>
      <xdr:colOff>1829049</xdr:colOff>
      <xdr:row>5</xdr:row>
      <xdr:rowOff>50540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111F441-BAA9-CCD3-5AF9-8B37EFF2B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9455" y="155865"/>
          <a:ext cx="2924424" cy="2884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817C-D21D-4AAD-A421-6E521615EAD5}">
  <sheetPr>
    <pageSetUpPr fitToPage="1"/>
  </sheetPr>
  <dimension ref="A1:XFC1366"/>
  <sheetViews>
    <sheetView showGridLines="0" tabSelected="1" view="pageBreakPreview" topLeftCell="E154" zoomScale="40" zoomScaleNormal="70" zoomScaleSheetLayoutView="40" workbookViewId="0">
      <selection activeCell="N280" sqref="N280"/>
    </sheetView>
  </sheetViews>
  <sheetFormatPr baseColWidth="10" defaultColWidth="11.42578125" defaultRowHeight="15" x14ac:dyDescent="0.25"/>
  <cols>
    <col min="1" max="1" width="11.7109375" style="23" customWidth="1"/>
    <col min="2" max="2" width="58.140625" style="2" bestFit="1" customWidth="1"/>
    <col min="3" max="3" width="17.42578125" style="2" customWidth="1"/>
    <col min="4" max="4" width="82.42578125" style="2" bestFit="1" customWidth="1"/>
    <col min="5" max="5" width="130.7109375" style="2" customWidth="1"/>
    <col min="6" max="6" width="35.5703125" style="9" customWidth="1"/>
    <col min="7" max="7" width="32" style="9" customWidth="1"/>
    <col min="8" max="8" width="27.28515625" style="9" customWidth="1"/>
    <col min="9" max="9" width="29.28515625" style="24" customWidth="1"/>
    <col min="10" max="10" width="24.5703125" style="25" customWidth="1"/>
    <col min="11" max="11" width="29.7109375" style="23" customWidth="1"/>
    <col min="12" max="12" width="29" style="1" customWidth="1"/>
    <col min="13" max="13" width="25.85546875" style="26" customWidth="1"/>
    <col min="14" max="14" width="30.5703125" style="23" customWidth="1"/>
    <col min="15" max="15" width="30.28515625" style="23" customWidth="1"/>
    <col min="16" max="16" width="30.42578125" style="27" customWidth="1"/>
    <col min="17" max="17" width="30.140625" style="28" customWidth="1"/>
    <col min="18" max="18" width="35" style="28" customWidth="1"/>
    <col min="19" max="16384" width="11.42578125" style="2"/>
  </cols>
  <sheetData>
    <row r="1" spans="1:18" ht="4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1"/>
      <c r="N1" s="1"/>
      <c r="O1" s="1"/>
      <c r="P1" s="1"/>
      <c r="Q1" s="1"/>
      <c r="R1" s="1"/>
    </row>
    <row r="2" spans="1:18" ht="18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2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3"/>
      <c r="R3" s="3"/>
    </row>
    <row r="4" spans="1:18" ht="84.75" customHeight="1" x14ac:dyDescent="0.25">
      <c r="A4" s="182" t="s">
        <v>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ht="57" customHeight="1" x14ac:dyDescent="0.25">
      <c r="A5" s="183" t="s">
        <v>43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</row>
    <row r="6" spans="1:18" ht="15.75" x14ac:dyDescent="0.25">
      <c r="A6" s="5"/>
      <c r="B6" s="5"/>
      <c r="C6" s="5"/>
      <c r="D6" s="5"/>
      <c r="E6" s="5"/>
      <c r="F6" s="5"/>
      <c r="G6" s="6"/>
      <c r="H6" s="6"/>
      <c r="I6" s="7"/>
      <c r="J6" s="8"/>
      <c r="K6" s="5"/>
      <c r="L6" s="5"/>
      <c r="M6" s="5"/>
      <c r="N6" s="5"/>
      <c r="O6" s="5"/>
      <c r="P6" s="5"/>
      <c r="Q6" s="5"/>
      <c r="R6" s="5"/>
    </row>
    <row r="7" spans="1:18" ht="70.5" customHeight="1" thickBot="1" x14ac:dyDescent="0.3">
      <c r="A7" s="184" t="s">
        <v>44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6"/>
    </row>
    <row r="8" spans="1:18" ht="54" customHeight="1" thickBot="1" x14ac:dyDescent="0.3">
      <c r="A8" s="187" t="s">
        <v>1</v>
      </c>
      <c r="B8" s="189" t="s">
        <v>2</v>
      </c>
      <c r="C8" s="189" t="s">
        <v>3</v>
      </c>
      <c r="D8" s="189" t="s">
        <v>4</v>
      </c>
      <c r="E8" s="189" t="s">
        <v>5</v>
      </c>
      <c r="F8" s="189" t="s">
        <v>6</v>
      </c>
      <c r="G8" s="192" t="s">
        <v>7</v>
      </c>
      <c r="H8" s="192" t="s">
        <v>8</v>
      </c>
      <c r="I8" s="195" t="s">
        <v>9</v>
      </c>
      <c r="J8" s="198" t="s">
        <v>10</v>
      </c>
      <c r="K8" s="198"/>
      <c r="L8" s="199"/>
      <c r="M8" s="199"/>
      <c r="N8" s="199"/>
      <c r="O8" s="199"/>
      <c r="P8" s="200" t="s">
        <v>11</v>
      </c>
      <c r="Q8" s="201"/>
      <c r="R8" s="202" t="s">
        <v>12</v>
      </c>
    </row>
    <row r="9" spans="1:18" ht="63.75" customHeight="1" x14ac:dyDescent="0.25">
      <c r="A9" s="188"/>
      <c r="B9" s="190"/>
      <c r="C9" s="190"/>
      <c r="D9" s="190"/>
      <c r="E9" s="190"/>
      <c r="F9" s="190"/>
      <c r="G9" s="193"/>
      <c r="H9" s="193"/>
      <c r="I9" s="196"/>
      <c r="J9" s="203" t="s">
        <v>13</v>
      </c>
      <c r="K9" s="203"/>
      <c r="L9" s="204" t="s">
        <v>14</v>
      </c>
      <c r="M9" s="206" t="s">
        <v>15</v>
      </c>
      <c r="N9" s="207"/>
      <c r="O9" s="192" t="s">
        <v>16</v>
      </c>
      <c r="P9" s="209" t="s">
        <v>17</v>
      </c>
      <c r="Q9" s="202" t="s">
        <v>18</v>
      </c>
      <c r="R9" s="202"/>
    </row>
    <row r="10" spans="1:18" ht="76.5" customHeight="1" thickBot="1" x14ac:dyDescent="0.3">
      <c r="A10" s="188"/>
      <c r="B10" s="190"/>
      <c r="C10" s="191"/>
      <c r="D10" s="191"/>
      <c r="E10" s="191"/>
      <c r="F10" s="191"/>
      <c r="G10" s="193"/>
      <c r="H10" s="193"/>
      <c r="I10" s="197"/>
      <c r="J10" s="118" t="s">
        <v>19</v>
      </c>
      <c r="K10" s="119" t="s">
        <v>20</v>
      </c>
      <c r="L10" s="205"/>
      <c r="M10" s="120" t="s">
        <v>21</v>
      </c>
      <c r="N10" s="121" t="s">
        <v>22</v>
      </c>
      <c r="O10" s="208"/>
      <c r="P10" s="209"/>
      <c r="Q10" s="202"/>
      <c r="R10" s="202"/>
    </row>
    <row r="11" spans="1:18" ht="43.5" customHeight="1" x14ac:dyDescent="0.25">
      <c r="A11" s="194" t="s">
        <v>51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</row>
    <row r="12" spans="1:18" ht="36.75" customHeight="1" x14ac:dyDescent="0.35">
      <c r="A12" s="40">
        <v>1</v>
      </c>
      <c r="B12" s="122" t="s">
        <v>49</v>
      </c>
      <c r="C12" s="122" t="s">
        <v>50</v>
      </c>
      <c r="D12" s="122" t="s">
        <v>51</v>
      </c>
      <c r="E12" s="122" t="s">
        <v>52</v>
      </c>
      <c r="F12" s="123" t="s">
        <v>53</v>
      </c>
      <c r="G12" s="124">
        <v>400000</v>
      </c>
      <c r="H12" s="42"/>
      <c r="I12" s="125">
        <v>84477.78</v>
      </c>
      <c r="J12" s="126">
        <f>374040*2.87%</f>
        <v>10734.948</v>
      </c>
      <c r="K12" s="127">
        <f>374040*7.1%</f>
        <v>26556.839999999997</v>
      </c>
      <c r="L12" s="128">
        <f>74808*1.1%</f>
        <v>822.88800000000003</v>
      </c>
      <c r="M12" s="127">
        <f>187020*3.04%</f>
        <v>5685.4080000000004</v>
      </c>
      <c r="N12" s="127">
        <f>187020*7.09%</f>
        <v>13259.718000000001</v>
      </c>
      <c r="O12" s="127">
        <v>0</v>
      </c>
      <c r="P12" s="129">
        <f t="shared" ref="P12:P17" si="0">I12+J12+M12+O12</f>
        <v>100898.136</v>
      </c>
      <c r="Q12" s="129">
        <f t="shared" ref="Q12:Q17" si="1">K12+L12+N12</f>
        <v>40639.445999999996</v>
      </c>
      <c r="R12" s="129">
        <f>G12-P12</f>
        <v>299101.864</v>
      </c>
    </row>
    <row r="13" spans="1:18" ht="34.5" customHeight="1" x14ac:dyDescent="0.35">
      <c r="A13" s="40">
        <f t="shared" ref="A13:A19" si="2">+A12+1</f>
        <v>2</v>
      </c>
      <c r="B13" s="122" t="s">
        <v>54</v>
      </c>
      <c r="C13" s="122" t="s">
        <v>55</v>
      </c>
      <c r="D13" s="122" t="s">
        <v>51</v>
      </c>
      <c r="E13" s="122" t="s">
        <v>56</v>
      </c>
      <c r="F13" s="123" t="s">
        <v>57</v>
      </c>
      <c r="G13" s="124">
        <v>160000</v>
      </c>
      <c r="H13" s="42"/>
      <c r="I13" s="130">
        <v>25361.14</v>
      </c>
      <c r="J13" s="126">
        <f>G13*2.87/100</f>
        <v>4592</v>
      </c>
      <c r="K13" s="131">
        <f>G13*7.1/100</f>
        <v>11360</v>
      </c>
      <c r="L13" s="128">
        <f t="shared" ref="L13:L18" si="3">74808*1.1%</f>
        <v>822.88800000000003</v>
      </c>
      <c r="M13" s="132">
        <f>+G13*3.04%</f>
        <v>4864</v>
      </c>
      <c r="N13" s="127">
        <f>+G13*7.09%</f>
        <v>11344</v>
      </c>
      <c r="O13" s="125">
        <f>1715.46*2</f>
        <v>3430.92</v>
      </c>
      <c r="P13" s="129">
        <f t="shared" si="0"/>
        <v>38248.06</v>
      </c>
      <c r="Q13" s="129">
        <f t="shared" si="1"/>
        <v>23526.887999999999</v>
      </c>
      <c r="R13" s="129">
        <f t="shared" ref="R13:R19" si="4">G13-P13</f>
        <v>121751.94</v>
      </c>
    </row>
    <row r="14" spans="1:18" ht="48" customHeight="1" x14ac:dyDescent="0.35">
      <c r="A14" s="40">
        <f t="shared" si="2"/>
        <v>3</v>
      </c>
      <c r="B14" s="122" t="s">
        <v>58</v>
      </c>
      <c r="C14" s="122" t="s">
        <v>55</v>
      </c>
      <c r="D14" s="122" t="s">
        <v>51</v>
      </c>
      <c r="E14" s="122" t="s">
        <v>59</v>
      </c>
      <c r="F14" s="123" t="s">
        <v>53</v>
      </c>
      <c r="G14" s="124">
        <v>160000</v>
      </c>
      <c r="H14" s="42"/>
      <c r="I14" s="130">
        <v>25361.14</v>
      </c>
      <c r="J14" s="126">
        <f t="shared" ref="J14:J19" si="5">G14*2.87/100</f>
        <v>4592</v>
      </c>
      <c r="K14" s="131">
        <f t="shared" ref="K14:K19" si="6">G14*7.1/100</f>
        <v>11360</v>
      </c>
      <c r="L14" s="128">
        <f t="shared" si="3"/>
        <v>822.88800000000003</v>
      </c>
      <c r="M14" s="132">
        <f t="shared" ref="M14:M19" si="7">+G14*3.04%</f>
        <v>4864</v>
      </c>
      <c r="N14" s="127">
        <f t="shared" ref="N14:N19" si="8">+G14*7.09%</f>
        <v>11344</v>
      </c>
      <c r="O14" s="125">
        <f>1715.46*2</f>
        <v>3430.92</v>
      </c>
      <c r="P14" s="129">
        <f t="shared" si="0"/>
        <v>38248.06</v>
      </c>
      <c r="Q14" s="129">
        <f t="shared" si="1"/>
        <v>23526.887999999999</v>
      </c>
      <c r="R14" s="129">
        <f t="shared" si="4"/>
        <v>121751.94</v>
      </c>
    </row>
    <row r="15" spans="1:18" ht="48" customHeight="1" x14ac:dyDescent="0.35">
      <c r="A15" s="40">
        <f t="shared" si="2"/>
        <v>4</v>
      </c>
      <c r="B15" s="122" t="s">
        <v>60</v>
      </c>
      <c r="C15" s="122" t="s">
        <v>55</v>
      </c>
      <c r="D15" s="122" t="s">
        <v>51</v>
      </c>
      <c r="E15" s="122" t="s">
        <v>61</v>
      </c>
      <c r="F15" s="123" t="s">
        <v>62</v>
      </c>
      <c r="G15" s="124">
        <v>150000</v>
      </c>
      <c r="H15" s="42"/>
      <c r="I15" s="130">
        <v>23866.62</v>
      </c>
      <c r="J15" s="126">
        <f t="shared" si="5"/>
        <v>4305</v>
      </c>
      <c r="K15" s="131">
        <f t="shared" si="6"/>
        <v>10650</v>
      </c>
      <c r="L15" s="128">
        <f t="shared" si="3"/>
        <v>822.88800000000003</v>
      </c>
      <c r="M15" s="132">
        <f t="shared" si="7"/>
        <v>4560</v>
      </c>
      <c r="N15" s="127">
        <f t="shared" si="8"/>
        <v>10635</v>
      </c>
      <c r="O15" s="125">
        <v>0</v>
      </c>
      <c r="P15" s="129">
        <f t="shared" si="0"/>
        <v>32731.62</v>
      </c>
      <c r="Q15" s="129">
        <f t="shared" si="1"/>
        <v>22107.887999999999</v>
      </c>
      <c r="R15" s="129">
        <f t="shared" si="4"/>
        <v>117268.38</v>
      </c>
    </row>
    <row r="16" spans="1:18" ht="40.5" customHeight="1" x14ac:dyDescent="0.35">
      <c r="A16" s="40">
        <f t="shared" si="2"/>
        <v>5</v>
      </c>
      <c r="B16" s="122" t="s">
        <v>63</v>
      </c>
      <c r="C16" s="122" t="s">
        <v>55</v>
      </c>
      <c r="D16" s="122" t="s">
        <v>51</v>
      </c>
      <c r="E16" s="122" t="s">
        <v>64</v>
      </c>
      <c r="F16" s="133" t="s">
        <v>62</v>
      </c>
      <c r="G16" s="124">
        <v>90000</v>
      </c>
      <c r="H16" s="42"/>
      <c r="I16" s="134">
        <v>9753.1200000000008</v>
      </c>
      <c r="J16" s="126">
        <f t="shared" si="5"/>
        <v>2583</v>
      </c>
      <c r="K16" s="131">
        <f t="shared" si="6"/>
        <v>6390</v>
      </c>
      <c r="L16" s="128">
        <f t="shared" si="3"/>
        <v>822.88800000000003</v>
      </c>
      <c r="M16" s="132">
        <f t="shared" si="7"/>
        <v>2736</v>
      </c>
      <c r="N16" s="127">
        <f t="shared" si="8"/>
        <v>6381</v>
      </c>
      <c r="O16" s="135">
        <v>0</v>
      </c>
      <c r="P16" s="129">
        <f t="shared" si="0"/>
        <v>15072.12</v>
      </c>
      <c r="Q16" s="129">
        <f t="shared" si="1"/>
        <v>13593.887999999999</v>
      </c>
      <c r="R16" s="129">
        <f t="shared" si="4"/>
        <v>74927.88</v>
      </c>
    </row>
    <row r="17" spans="1:18" ht="40.5" customHeight="1" x14ac:dyDescent="0.35">
      <c r="A17" s="40">
        <f t="shared" si="2"/>
        <v>6</v>
      </c>
      <c r="B17" s="122" t="s">
        <v>65</v>
      </c>
      <c r="C17" s="122" t="s">
        <v>55</v>
      </c>
      <c r="D17" s="122" t="s">
        <v>51</v>
      </c>
      <c r="E17" s="122" t="s">
        <v>64</v>
      </c>
      <c r="F17" s="133" t="s">
        <v>62</v>
      </c>
      <c r="G17" s="124">
        <v>90000</v>
      </c>
      <c r="H17" s="42"/>
      <c r="I17" s="134">
        <v>9753.1200000000008</v>
      </c>
      <c r="J17" s="126">
        <f t="shared" si="5"/>
        <v>2583</v>
      </c>
      <c r="K17" s="131">
        <f t="shared" si="6"/>
        <v>6390</v>
      </c>
      <c r="L17" s="128">
        <f t="shared" si="3"/>
        <v>822.88800000000003</v>
      </c>
      <c r="M17" s="132">
        <f t="shared" si="7"/>
        <v>2736</v>
      </c>
      <c r="N17" s="127">
        <f t="shared" si="8"/>
        <v>6381</v>
      </c>
      <c r="O17" s="135">
        <v>0</v>
      </c>
      <c r="P17" s="129">
        <f t="shared" si="0"/>
        <v>15072.12</v>
      </c>
      <c r="Q17" s="129">
        <f t="shared" si="1"/>
        <v>13593.887999999999</v>
      </c>
      <c r="R17" s="129">
        <f t="shared" si="4"/>
        <v>74927.88</v>
      </c>
    </row>
    <row r="18" spans="1:18" ht="24" x14ac:dyDescent="0.35">
      <c r="A18" s="40">
        <f t="shared" si="2"/>
        <v>7</v>
      </c>
      <c r="B18" s="122" t="s">
        <v>66</v>
      </c>
      <c r="C18" s="122" t="s">
        <v>55</v>
      </c>
      <c r="D18" s="122" t="s">
        <v>51</v>
      </c>
      <c r="E18" s="122" t="s">
        <v>67</v>
      </c>
      <c r="F18" s="136" t="s">
        <v>57</v>
      </c>
      <c r="G18" s="137">
        <v>90000</v>
      </c>
      <c r="H18" s="44"/>
      <c r="I18" s="138">
        <v>9753.1200000000008</v>
      </c>
      <c r="J18" s="126">
        <f t="shared" si="5"/>
        <v>2583</v>
      </c>
      <c r="K18" s="131">
        <f t="shared" si="6"/>
        <v>6390</v>
      </c>
      <c r="L18" s="128">
        <f t="shared" si="3"/>
        <v>822.88800000000003</v>
      </c>
      <c r="M18" s="132">
        <f t="shared" si="7"/>
        <v>2736</v>
      </c>
      <c r="N18" s="127">
        <f t="shared" si="8"/>
        <v>6381</v>
      </c>
      <c r="O18" s="140">
        <v>0</v>
      </c>
      <c r="P18" s="141">
        <f>+I18+J18+M18</f>
        <v>15072.12</v>
      </c>
      <c r="Q18" s="139">
        <f>+K18+L18+N18</f>
        <v>13593.887999999999</v>
      </c>
      <c r="R18" s="129">
        <f t="shared" si="4"/>
        <v>74927.88</v>
      </c>
    </row>
    <row r="19" spans="1:18" ht="24" x14ac:dyDescent="0.35">
      <c r="A19" s="40">
        <f t="shared" si="2"/>
        <v>8</v>
      </c>
      <c r="B19" s="122" t="s">
        <v>68</v>
      </c>
      <c r="C19" s="122" t="s">
        <v>55</v>
      </c>
      <c r="D19" s="122" t="s">
        <v>51</v>
      </c>
      <c r="E19" s="122" t="s">
        <v>69</v>
      </c>
      <c r="F19" s="123" t="s">
        <v>70</v>
      </c>
      <c r="G19" s="142">
        <v>45000</v>
      </c>
      <c r="H19" s="45"/>
      <c r="I19" s="138">
        <v>891.01</v>
      </c>
      <c r="J19" s="126">
        <f t="shared" si="5"/>
        <v>1291.5</v>
      </c>
      <c r="K19" s="131">
        <f t="shared" si="6"/>
        <v>3195</v>
      </c>
      <c r="L19" s="132">
        <f>+G19*1.1%</f>
        <v>495.00000000000006</v>
      </c>
      <c r="M19" s="132">
        <f t="shared" si="7"/>
        <v>1368</v>
      </c>
      <c r="N19" s="127">
        <f t="shared" si="8"/>
        <v>3190.5</v>
      </c>
      <c r="O19" s="125">
        <v>1715.46</v>
      </c>
      <c r="P19" s="129">
        <f>I19+J19+M19+O19</f>
        <v>5265.97</v>
      </c>
      <c r="Q19" s="129">
        <f>K19+L19+N19</f>
        <v>6880.5</v>
      </c>
      <c r="R19" s="129">
        <f t="shared" si="4"/>
        <v>39734.03</v>
      </c>
    </row>
    <row r="20" spans="1:18" ht="22.5" x14ac:dyDescent="0.25">
      <c r="A20" s="210" t="s">
        <v>23</v>
      </c>
      <c r="B20" s="210"/>
      <c r="C20" s="210"/>
      <c r="D20" s="210"/>
      <c r="E20" s="210"/>
      <c r="F20" s="46"/>
      <c r="G20" s="47">
        <f t="shared" ref="G20:R20" si="9">SUM(G12:G19)</f>
        <v>1185000</v>
      </c>
      <c r="H20" s="47">
        <f t="shared" si="9"/>
        <v>0</v>
      </c>
      <c r="I20" s="47">
        <f t="shared" si="9"/>
        <v>189217.05</v>
      </c>
      <c r="J20" s="47">
        <f t="shared" si="9"/>
        <v>33264.448000000004</v>
      </c>
      <c r="K20" s="47">
        <f t="shared" si="9"/>
        <v>82291.839999999997</v>
      </c>
      <c r="L20" s="47">
        <f t="shared" si="9"/>
        <v>6255.2160000000003</v>
      </c>
      <c r="M20" s="47">
        <f t="shared" si="9"/>
        <v>29549.407999999999</v>
      </c>
      <c r="N20" s="47">
        <f t="shared" si="9"/>
        <v>68916.217999999993</v>
      </c>
      <c r="O20" s="47">
        <f t="shared" si="9"/>
        <v>8577.2999999999993</v>
      </c>
      <c r="P20" s="47">
        <f t="shared" si="9"/>
        <v>260608.20599999998</v>
      </c>
      <c r="Q20" s="47">
        <f t="shared" si="9"/>
        <v>157463.274</v>
      </c>
      <c r="R20" s="47">
        <f t="shared" si="9"/>
        <v>924391.79399999999</v>
      </c>
    </row>
    <row r="21" spans="1:18" ht="43.5" customHeight="1" x14ac:dyDescent="0.25">
      <c r="A21" s="194" t="s">
        <v>24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</row>
    <row r="22" spans="1:18" ht="33" customHeight="1" x14ac:dyDescent="0.35">
      <c r="A22" s="40">
        <v>9</v>
      </c>
      <c r="B22" s="122" t="s">
        <v>71</v>
      </c>
      <c r="C22" s="122" t="s">
        <v>55</v>
      </c>
      <c r="D22" s="122" t="s">
        <v>24</v>
      </c>
      <c r="E22" s="122" t="s">
        <v>72</v>
      </c>
      <c r="F22" s="123" t="s">
        <v>53</v>
      </c>
      <c r="G22" s="144">
        <v>210000</v>
      </c>
      <c r="H22" s="48"/>
      <c r="I22" s="130">
        <v>37725.9</v>
      </c>
      <c r="J22" s="126">
        <f>G22*2.87/100</f>
        <v>6027</v>
      </c>
      <c r="K22" s="131">
        <f>G22*7.1/100</f>
        <v>14910</v>
      </c>
      <c r="L22" s="128">
        <f t="shared" ref="L22:L24" si="10">74808*1.1%</f>
        <v>822.88800000000003</v>
      </c>
      <c r="M22" s="127">
        <f>187020*3.04%</f>
        <v>5685.4080000000004</v>
      </c>
      <c r="N22" s="127">
        <f>187020*7.09%</f>
        <v>13259.718000000001</v>
      </c>
      <c r="O22" s="135">
        <v>1715.46</v>
      </c>
      <c r="P22" s="129">
        <f t="shared" ref="P22:P29" si="11">I22+J22+M22+O22</f>
        <v>51153.768000000004</v>
      </c>
      <c r="Q22" s="129">
        <f t="shared" ref="Q22:Q29" si="12">K22+L22+N22</f>
        <v>28992.606</v>
      </c>
      <c r="R22" s="129">
        <f>G22-P22</f>
        <v>158846.23199999999</v>
      </c>
    </row>
    <row r="23" spans="1:18" ht="42.75" customHeight="1" x14ac:dyDescent="0.35">
      <c r="A23" s="40">
        <f t="shared" ref="A23:A31" si="13">+A22+1</f>
        <v>10</v>
      </c>
      <c r="B23" s="122" t="s">
        <v>73</v>
      </c>
      <c r="C23" s="122" t="s">
        <v>55</v>
      </c>
      <c r="D23" s="122" t="s">
        <v>24</v>
      </c>
      <c r="E23" s="122" t="s">
        <v>74</v>
      </c>
      <c r="F23" s="123" t="s">
        <v>57</v>
      </c>
      <c r="G23" s="144">
        <v>160000</v>
      </c>
      <c r="H23" s="42"/>
      <c r="I23" s="130">
        <v>25790</v>
      </c>
      <c r="J23" s="126">
        <f t="shared" ref="J23:J31" si="14">G23*2.87/100</f>
        <v>4592</v>
      </c>
      <c r="K23" s="131">
        <f t="shared" ref="K23:K31" si="15">G23*7.1/100</f>
        <v>11360</v>
      </c>
      <c r="L23" s="128">
        <f t="shared" si="10"/>
        <v>822.88800000000003</v>
      </c>
      <c r="M23" s="127">
        <f>+G23*3.04%</f>
        <v>4864</v>
      </c>
      <c r="N23" s="127">
        <f>+G23*7.09%</f>
        <v>11344</v>
      </c>
      <c r="O23" s="135">
        <v>1715.46</v>
      </c>
      <c r="P23" s="129">
        <f t="shared" si="11"/>
        <v>36961.46</v>
      </c>
      <c r="Q23" s="129">
        <f t="shared" si="12"/>
        <v>23526.887999999999</v>
      </c>
      <c r="R23" s="129">
        <f t="shared" ref="R23:R31" si="16">G23-P23</f>
        <v>123038.54000000001</v>
      </c>
    </row>
    <row r="24" spans="1:18" ht="42.75" customHeight="1" x14ac:dyDescent="0.35">
      <c r="A24" s="40">
        <f t="shared" si="13"/>
        <v>11</v>
      </c>
      <c r="B24" s="122" t="s">
        <v>75</v>
      </c>
      <c r="C24" s="122" t="s">
        <v>55</v>
      </c>
      <c r="D24" s="122" t="s">
        <v>24</v>
      </c>
      <c r="E24" s="122" t="s">
        <v>76</v>
      </c>
      <c r="F24" s="123" t="s">
        <v>53</v>
      </c>
      <c r="G24" s="144">
        <v>160000</v>
      </c>
      <c r="H24" s="42"/>
      <c r="I24" s="130">
        <v>25790</v>
      </c>
      <c r="J24" s="126">
        <f t="shared" si="14"/>
        <v>4592</v>
      </c>
      <c r="K24" s="131">
        <f t="shared" si="15"/>
        <v>11360</v>
      </c>
      <c r="L24" s="128">
        <f t="shared" si="10"/>
        <v>822.88800000000003</v>
      </c>
      <c r="M24" s="127">
        <f t="shared" ref="M24:M31" si="17">+G24*3.04%</f>
        <v>4864</v>
      </c>
      <c r="N24" s="127">
        <f t="shared" ref="N24:N31" si="18">+G24*7.09%</f>
        <v>11344</v>
      </c>
      <c r="O24" s="135">
        <v>1715.46</v>
      </c>
      <c r="P24" s="129">
        <f t="shared" si="11"/>
        <v>36961.46</v>
      </c>
      <c r="Q24" s="129">
        <f t="shared" si="12"/>
        <v>23526.887999999999</v>
      </c>
      <c r="R24" s="129">
        <f t="shared" si="16"/>
        <v>123038.54000000001</v>
      </c>
    </row>
    <row r="25" spans="1:18" ht="42.75" customHeight="1" x14ac:dyDescent="0.35">
      <c r="A25" s="40">
        <f t="shared" si="13"/>
        <v>12</v>
      </c>
      <c r="B25" s="122" t="s">
        <v>77</v>
      </c>
      <c r="C25" s="122" t="s">
        <v>55</v>
      </c>
      <c r="D25" s="122" t="s">
        <v>24</v>
      </c>
      <c r="E25" s="122" t="s">
        <v>78</v>
      </c>
      <c r="F25" s="123" t="s">
        <v>53</v>
      </c>
      <c r="G25" s="144">
        <v>60000</v>
      </c>
      <c r="H25" s="48"/>
      <c r="I25" s="130">
        <v>3486.68</v>
      </c>
      <c r="J25" s="126">
        <f t="shared" si="14"/>
        <v>1722</v>
      </c>
      <c r="K25" s="131">
        <f t="shared" si="15"/>
        <v>4260</v>
      </c>
      <c r="L25" s="132">
        <f>+G25*1.1%</f>
        <v>660.00000000000011</v>
      </c>
      <c r="M25" s="127">
        <f t="shared" si="17"/>
        <v>1824</v>
      </c>
      <c r="N25" s="127">
        <f t="shared" si="18"/>
        <v>4254</v>
      </c>
      <c r="O25" s="135">
        <v>0</v>
      </c>
      <c r="P25" s="129">
        <f t="shared" si="11"/>
        <v>7032.68</v>
      </c>
      <c r="Q25" s="129">
        <f t="shared" si="12"/>
        <v>9174</v>
      </c>
      <c r="R25" s="129">
        <f t="shared" si="16"/>
        <v>52967.32</v>
      </c>
    </row>
    <row r="26" spans="1:18" ht="42.75" customHeight="1" x14ac:dyDescent="0.35">
      <c r="A26" s="40">
        <f t="shared" si="13"/>
        <v>13</v>
      </c>
      <c r="B26" s="122" t="s">
        <v>79</v>
      </c>
      <c r="C26" s="122" t="s">
        <v>55</v>
      </c>
      <c r="D26" s="122" t="s">
        <v>24</v>
      </c>
      <c r="E26" s="122" t="s">
        <v>80</v>
      </c>
      <c r="F26" s="123" t="s">
        <v>57</v>
      </c>
      <c r="G26" s="144">
        <v>90000</v>
      </c>
      <c r="H26" s="48"/>
      <c r="I26" s="130">
        <v>9324.25</v>
      </c>
      <c r="J26" s="126">
        <f t="shared" si="14"/>
        <v>2583</v>
      </c>
      <c r="K26" s="131">
        <f t="shared" si="15"/>
        <v>6390</v>
      </c>
      <c r="L26" s="128">
        <f t="shared" ref="L26:L28" si="19">74808*1.1%</f>
        <v>822.88800000000003</v>
      </c>
      <c r="M26" s="127">
        <f t="shared" si="17"/>
        <v>2736</v>
      </c>
      <c r="N26" s="127">
        <f t="shared" si="18"/>
        <v>6381</v>
      </c>
      <c r="O26" s="135">
        <v>1715.46</v>
      </c>
      <c r="P26" s="129">
        <f t="shared" si="11"/>
        <v>16358.71</v>
      </c>
      <c r="Q26" s="129">
        <f t="shared" si="12"/>
        <v>13593.887999999999</v>
      </c>
      <c r="R26" s="129">
        <f t="shared" si="16"/>
        <v>73641.290000000008</v>
      </c>
    </row>
    <row r="27" spans="1:18" ht="42.75" customHeight="1" x14ac:dyDescent="0.35">
      <c r="A27" s="40">
        <f t="shared" si="13"/>
        <v>14</v>
      </c>
      <c r="B27" s="122" t="s">
        <v>81</v>
      </c>
      <c r="C27" s="122" t="s">
        <v>55</v>
      </c>
      <c r="D27" s="122" t="s">
        <v>24</v>
      </c>
      <c r="E27" s="122" t="s">
        <v>82</v>
      </c>
      <c r="F27" s="123" t="s">
        <v>57</v>
      </c>
      <c r="G27" s="144">
        <v>90000</v>
      </c>
      <c r="H27" s="48"/>
      <c r="I27" s="130">
        <v>9753.1200000000008</v>
      </c>
      <c r="J27" s="126">
        <f t="shared" si="14"/>
        <v>2583</v>
      </c>
      <c r="K27" s="131">
        <f t="shared" si="15"/>
        <v>6390</v>
      </c>
      <c r="L27" s="128">
        <f t="shared" si="19"/>
        <v>822.88800000000003</v>
      </c>
      <c r="M27" s="127">
        <f t="shared" si="17"/>
        <v>2736</v>
      </c>
      <c r="N27" s="127">
        <f t="shared" si="18"/>
        <v>6381</v>
      </c>
      <c r="O27" s="135"/>
      <c r="P27" s="129">
        <f t="shared" si="11"/>
        <v>15072.12</v>
      </c>
      <c r="Q27" s="129">
        <f t="shared" si="12"/>
        <v>13593.887999999999</v>
      </c>
      <c r="R27" s="129">
        <f t="shared" si="16"/>
        <v>74927.88</v>
      </c>
    </row>
    <row r="28" spans="1:18" ht="42.75" customHeight="1" x14ac:dyDescent="0.35">
      <c r="A28" s="40">
        <f t="shared" si="13"/>
        <v>15</v>
      </c>
      <c r="B28" s="122" t="s">
        <v>83</v>
      </c>
      <c r="C28" s="122" t="s">
        <v>55</v>
      </c>
      <c r="D28" s="122" t="s">
        <v>24</v>
      </c>
      <c r="E28" s="122" t="s">
        <v>84</v>
      </c>
      <c r="F28" s="123" t="s">
        <v>57</v>
      </c>
      <c r="G28" s="144">
        <v>90000</v>
      </c>
      <c r="H28" s="48"/>
      <c r="I28" s="130">
        <v>9324.25</v>
      </c>
      <c r="J28" s="126">
        <f t="shared" si="14"/>
        <v>2583</v>
      </c>
      <c r="K28" s="131">
        <f t="shared" si="15"/>
        <v>6390</v>
      </c>
      <c r="L28" s="128">
        <f t="shared" si="19"/>
        <v>822.88800000000003</v>
      </c>
      <c r="M28" s="127">
        <f t="shared" si="17"/>
        <v>2736</v>
      </c>
      <c r="N28" s="127">
        <f t="shared" si="18"/>
        <v>6381</v>
      </c>
      <c r="O28" s="135">
        <v>1715.46</v>
      </c>
      <c r="P28" s="129">
        <f t="shared" si="11"/>
        <v>16358.71</v>
      </c>
      <c r="Q28" s="129">
        <f t="shared" si="12"/>
        <v>13593.887999999999</v>
      </c>
      <c r="R28" s="129">
        <f t="shared" si="16"/>
        <v>73641.290000000008</v>
      </c>
    </row>
    <row r="29" spans="1:18" ht="42.75" customHeight="1" x14ac:dyDescent="0.35">
      <c r="A29" s="40">
        <f t="shared" si="13"/>
        <v>16</v>
      </c>
      <c r="B29" s="122" t="s">
        <v>85</v>
      </c>
      <c r="C29" s="122" t="s">
        <v>55</v>
      </c>
      <c r="D29" s="122" t="s">
        <v>24</v>
      </c>
      <c r="E29" s="122" t="s">
        <v>78</v>
      </c>
      <c r="F29" s="123" t="s">
        <v>57</v>
      </c>
      <c r="G29" s="144">
        <v>60000</v>
      </c>
      <c r="H29" s="48"/>
      <c r="I29" s="130">
        <v>3486.68</v>
      </c>
      <c r="J29" s="126">
        <f t="shared" si="14"/>
        <v>1722</v>
      </c>
      <c r="K29" s="131">
        <f t="shared" si="15"/>
        <v>4260</v>
      </c>
      <c r="L29" s="128">
        <f>+G29*1.1%</f>
        <v>660.00000000000011</v>
      </c>
      <c r="M29" s="127">
        <f t="shared" si="17"/>
        <v>1824</v>
      </c>
      <c r="N29" s="127">
        <f t="shared" si="18"/>
        <v>4254</v>
      </c>
      <c r="O29" s="135">
        <v>0</v>
      </c>
      <c r="P29" s="129">
        <f t="shared" si="11"/>
        <v>7032.68</v>
      </c>
      <c r="Q29" s="129">
        <f t="shared" si="12"/>
        <v>9174</v>
      </c>
      <c r="R29" s="129">
        <f t="shared" si="16"/>
        <v>52967.32</v>
      </c>
    </row>
    <row r="30" spans="1:18" ht="30" customHeight="1" x14ac:dyDescent="0.35">
      <c r="A30" s="40">
        <f t="shared" si="13"/>
        <v>17</v>
      </c>
      <c r="B30" s="145" t="s">
        <v>86</v>
      </c>
      <c r="C30" s="145" t="s">
        <v>55</v>
      </c>
      <c r="D30" s="122" t="s">
        <v>24</v>
      </c>
      <c r="E30" s="122" t="s">
        <v>87</v>
      </c>
      <c r="F30" s="143" t="s">
        <v>70</v>
      </c>
      <c r="G30" s="144">
        <v>60000</v>
      </c>
      <c r="H30" s="48"/>
      <c r="I30" s="129">
        <f>2534.84+608.74</f>
        <v>3143.58</v>
      </c>
      <c r="J30" s="126">
        <f t="shared" si="14"/>
        <v>1722</v>
      </c>
      <c r="K30" s="131">
        <f t="shared" si="15"/>
        <v>4260</v>
      </c>
      <c r="L30" s="132">
        <f>+G30*1.1%</f>
        <v>660.00000000000011</v>
      </c>
      <c r="M30" s="127">
        <f t="shared" si="17"/>
        <v>1824</v>
      </c>
      <c r="N30" s="127">
        <f t="shared" si="18"/>
        <v>4254</v>
      </c>
      <c r="O30" s="135">
        <v>1715.46</v>
      </c>
      <c r="P30" s="129">
        <f>I30+J30+M30+O30</f>
        <v>8405.0400000000009</v>
      </c>
      <c r="Q30" s="129">
        <f>K30+L30+N30</f>
        <v>9174</v>
      </c>
      <c r="R30" s="129">
        <f t="shared" si="16"/>
        <v>51594.96</v>
      </c>
    </row>
    <row r="31" spans="1:18" ht="42.75" customHeight="1" x14ac:dyDescent="0.35">
      <c r="A31" s="40">
        <f t="shared" si="13"/>
        <v>18</v>
      </c>
      <c r="B31" s="122" t="s">
        <v>88</v>
      </c>
      <c r="C31" s="122" t="s">
        <v>55</v>
      </c>
      <c r="D31" s="122" t="s">
        <v>24</v>
      </c>
      <c r="E31" s="122" t="s">
        <v>89</v>
      </c>
      <c r="F31" s="123" t="s">
        <v>70</v>
      </c>
      <c r="G31" s="144">
        <v>43000</v>
      </c>
      <c r="H31" s="48"/>
      <c r="I31" s="130">
        <v>866.06</v>
      </c>
      <c r="J31" s="126">
        <f t="shared" si="14"/>
        <v>1234.0999999999999</v>
      </c>
      <c r="K31" s="131">
        <f t="shared" si="15"/>
        <v>3053</v>
      </c>
      <c r="L31" s="132">
        <f>+G31*1.1%</f>
        <v>473.00000000000006</v>
      </c>
      <c r="M31" s="127">
        <f t="shared" si="17"/>
        <v>1307.2</v>
      </c>
      <c r="N31" s="127">
        <f t="shared" si="18"/>
        <v>3048.7000000000003</v>
      </c>
      <c r="O31" s="135"/>
      <c r="P31" s="129">
        <f t="shared" ref="P31" si="20">I31+J31+M31+O31</f>
        <v>3407.3599999999997</v>
      </c>
      <c r="Q31" s="129">
        <f t="shared" ref="Q31" si="21">K31+L31+N31</f>
        <v>6574.7000000000007</v>
      </c>
      <c r="R31" s="129">
        <f t="shared" si="16"/>
        <v>39592.639999999999</v>
      </c>
    </row>
    <row r="32" spans="1:18" ht="28.5" customHeight="1" x14ac:dyDescent="0.25">
      <c r="A32" s="210" t="s">
        <v>25</v>
      </c>
      <c r="B32" s="210"/>
      <c r="C32" s="210"/>
      <c r="D32" s="210"/>
      <c r="E32" s="210"/>
      <c r="F32" s="41"/>
      <c r="G32" s="49">
        <f t="shared" ref="G32:R32" si="22">SUM(G22:G31)</f>
        <v>1023000</v>
      </c>
      <c r="H32" s="49">
        <f t="shared" si="22"/>
        <v>0</v>
      </c>
      <c r="I32" s="49">
        <f t="shared" si="22"/>
        <v>128690.51999999997</v>
      </c>
      <c r="J32" s="49">
        <f t="shared" si="22"/>
        <v>29360.1</v>
      </c>
      <c r="K32" s="49">
        <f t="shared" si="22"/>
        <v>72633</v>
      </c>
      <c r="L32" s="49">
        <f t="shared" si="22"/>
        <v>7390.3280000000004</v>
      </c>
      <c r="M32" s="49">
        <f t="shared" si="22"/>
        <v>30400.608</v>
      </c>
      <c r="N32" s="49">
        <f t="shared" si="22"/>
        <v>70901.417999999991</v>
      </c>
      <c r="O32" s="49">
        <f t="shared" si="22"/>
        <v>10292.759999999998</v>
      </c>
      <c r="P32" s="49">
        <f t="shared" si="22"/>
        <v>198743.98799999995</v>
      </c>
      <c r="Q32" s="49">
        <f t="shared" si="22"/>
        <v>150924.74600000001</v>
      </c>
      <c r="R32" s="49">
        <f t="shared" si="22"/>
        <v>824256.01199999999</v>
      </c>
    </row>
    <row r="33" spans="1:18" ht="43.5" customHeight="1" x14ac:dyDescent="0.25">
      <c r="A33" s="194" t="s">
        <v>26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</row>
    <row r="34" spans="1:18" ht="24.75" customHeight="1" x14ac:dyDescent="0.35">
      <c r="A34" s="40">
        <v>19</v>
      </c>
      <c r="B34" s="122" t="s">
        <v>90</v>
      </c>
      <c r="C34" s="122" t="s">
        <v>55</v>
      </c>
      <c r="D34" s="122" t="s">
        <v>26</v>
      </c>
      <c r="E34" s="122" t="s">
        <v>91</v>
      </c>
      <c r="F34" s="123" t="s">
        <v>53</v>
      </c>
      <c r="G34" s="144">
        <v>210000</v>
      </c>
      <c r="H34" s="48"/>
      <c r="I34" s="130">
        <v>38154.769999999997</v>
      </c>
      <c r="J34" s="126">
        <f>G34*2.87/100</f>
        <v>6027</v>
      </c>
      <c r="K34" s="131">
        <f>G34*7.1/100</f>
        <v>14910</v>
      </c>
      <c r="L34" s="128">
        <f t="shared" ref="L34:L38" si="23">74808*1.1%</f>
        <v>822.88800000000003</v>
      </c>
      <c r="M34" s="127">
        <f>187020*3.04%</f>
        <v>5685.4080000000004</v>
      </c>
      <c r="N34" s="127">
        <f>187020*7.09%</f>
        <v>13259.718000000001</v>
      </c>
      <c r="O34" s="127">
        <v>0</v>
      </c>
      <c r="P34" s="129">
        <f t="shared" ref="P34:P36" si="24">I34+J34+M34+O34</f>
        <v>49867.178</v>
      </c>
      <c r="Q34" s="129">
        <f t="shared" ref="Q34:Q36" si="25">K34+L34+N34</f>
        <v>28992.606</v>
      </c>
      <c r="R34" s="129">
        <f>G34-P34</f>
        <v>160132.82199999999</v>
      </c>
    </row>
    <row r="35" spans="1:18" ht="24.75" customHeight="1" x14ac:dyDescent="0.35">
      <c r="A35" s="40">
        <f>+A34+1</f>
        <v>20</v>
      </c>
      <c r="B35" s="122" t="s">
        <v>92</v>
      </c>
      <c r="C35" s="122" t="s">
        <v>50</v>
      </c>
      <c r="D35" s="122" t="s">
        <v>26</v>
      </c>
      <c r="E35" s="122" t="s">
        <v>93</v>
      </c>
      <c r="F35" s="123" t="s">
        <v>57</v>
      </c>
      <c r="G35" s="144">
        <v>160000</v>
      </c>
      <c r="H35" s="42"/>
      <c r="I35" s="130">
        <f>16465.75+9324.25</f>
        <v>25790</v>
      </c>
      <c r="J35" s="126">
        <f t="shared" ref="J35:J38" si="26">G35*2.87/100</f>
        <v>4592</v>
      </c>
      <c r="K35" s="131">
        <f t="shared" ref="K35:K38" si="27">G35*7.1/100</f>
        <v>11360</v>
      </c>
      <c r="L35" s="128">
        <f t="shared" si="23"/>
        <v>822.88800000000003</v>
      </c>
      <c r="M35" s="127">
        <f>G35*3.04/100</f>
        <v>4864</v>
      </c>
      <c r="N35" s="127">
        <f>+G35*7.09%</f>
        <v>11344</v>
      </c>
      <c r="O35" s="135">
        <v>1715.46</v>
      </c>
      <c r="P35" s="129">
        <f t="shared" si="24"/>
        <v>36961.46</v>
      </c>
      <c r="Q35" s="129">
        <f t="shared" si="25"/>
        <v>23526.887999999999</v>
      </c>
      <c r="R35" s="129">
        <f t="shared" ref="R35:R38" si="28">G35-P35</f>
        <v>123038.54000000001</v>
      </c>
    </row>
    <row r="36" spans="1:18" ht="24.75" customHeight="1" x14ac:dyDescent="0.35">
      <c r="A36" s="40">
        <f t="shared" ref="A36:A38" si="29">+A35+1</f>
        <v>21</v>
      </c>
      <c r="B36" s="122" t="s">
        <v>94</v>
      </c>
      <c r="C36" s="122" t="s">
        <v>55</v>
      </c>
      <c r="D36" s="122" t="s">
        <v>26</v>
      </c>
      <c r="E36" s="122" t="s">
        <v>95</v>
      </c>
      <c r="F36" s="123" t="s">
        <v>57</v>
      </c>
      <c r="G36" s="144">
        <v>90000</v>
      </c>
      <c r="H36" s="48"/>
      <c r="I36" s="130">
        <v>9753.1200000000008</v>
      </c>
      <c r="J36" s="126">
        <f t="shared" si="26"/>
        <v>2583</v>
      </c>
      <c r="K36" s="131">
        <f t="shared" si="27"/>
        <v>6390</v>
      </c>
      <c r="L36" s="128">
        <f t="shared" si="23"/>
        <v>822.88800000000003</v>
      </c>
      <c r="M36" s="127">
        <f t="shared" ref="M36:M38" si="30">G36*3.04/100</f>
        <v>2736</v>
      </c>
      <c r="N36" s="127">
        <f t="shared" ref="N36:N38" si="31">+G36*7.09%</f>
        <v>6381</v>
      </c>
      <c r="O36" s="127">
        <v>0</v>
      </c>
      <c r="P36" s="129">
        <f t="shared" si="24"/>
        <v>15072.12</v>
      </c>
      <c r="Q36" s="129">
        <f t="shared" si="25"/>
        <v>13593.887999999999</v>
      </c>
      <c r="R36" s="129">
        <f t="shared" si="28"/>
        <v>74927.88</v>
      </c>
    </row>
    <row r="37" spans="1:18" ht="28.5" customHeight="1" x14ac:dyDescent="0.35">
      <c r="A37" s="40">
        <f t="shared" si="29"/>
        <v>22</v>
      </c>
      <c r="B37" s="122" t="s">
        <v>96</v>
      </c>
      <c r="C37" s="122" t="s">
        <v>55</v>
      </c>
      <c r="D37" s="122" t="s">
        <v>26</v>
      </c>
      <c r="E37" s="122" t="s">
        <v>97</v>
      </c>
      <c r="F37" s="123" t="s">
        <v>57</v>
      </c>
      <c r="G37" s="144">
        <v>160000</v>
      </c>
      <c r="H37" s="42"/>
      <c r="I37" s="130">
        <v>26218.87</v>
      </c>
      <c r="J37" s="126">
        <f t="shared" si="26"/>
        <v>4592</v>
      </c>
      <c r="K37" s="131">
        <f t="shared" si="27"/>
        <v>11360</v>
      </c>
      <c r="L37" s="128">
        <f t="shared" si="23"/>
        <v>822.88800000000003</v>
      </c>
      <c r="M37" s="127">
        <f t="shared" si="30"/>
        <v>4864</v>
      </c>
      <c r="N37" s="127">
        <f t="shared" si="31"/>
        <v>11344</v>
      </c>
      <c r="O37" s="127">
        <v>0</v>
      </c>
      <c r="P37" s="129">
        <f>I37+J37+M37+O37</f>
        <v>35674.869999999995</v>
      </c>
      <c r="Q37" s="129">
        <f>K37+L37+N37</f>
        <v>23526.887999999999</v>
      </c>
      <c r="R37" s="129">
        <f t="shared" si="28"/>
        <v>124325.13</v>
      </c>
    </row>
    <row r="38" spans="1:18" ht="28.5" customHeight="1" x14ac:dyDescent="0.35">
      <c r="A38" s="40">
        <f t="shared" si="29"/>
        <v>23</v>
      </c>
      <c r="B38" s="122" t="s">
        <v>98</v>
      </c>
      <c r="C38" s="122" t="s">
        <v>55</v>
      </c>
      <c r="D38" s="122" t="s">
        <v>26</v>
      </c>
      <c r="E38" s="122" t="s">
        <v>95</v>
      </c>
      <c r="F38" s="123" t="s">
        <v>57</v>
      </c>
      <c r="G38" s="144">
        <v>90000</v>
      </c>
      <c r="H38" s="48"/>
      <c r="I38" s="130">
        <v>9753.1200000000008</v>
      </c>
      <c r="J38" s="126">
        <f t="shared" si="26"/>
        <v>2583</v>
      </c>
      <c r="K38" s="131">
        <f t="shared" si="27"/>
        <v>6390</v>
      </c>
      <c r="L38" s="128">
        <f t="shared" si="23"/>
        <v>822.88800000000003</v>
      </c>
      <c r="M38" s="127">
        <f t="shared" si="30"/>
        <v>2736</v>
      </c>
      <c r="N38" s="127">
        <f t="shared" si="31"/>
        <v>6381</v>
      </c>
      <c r="O38" s="127">
        <v>0</v>
      </c>
      <c r="P38" s="129">
        <f>I38+J38+M38+O38</f>
        <v>15072.12</v>
      </c>
      <c r="Q38" s="129">
        <f t="shared" ref="Q38" si="32">K38+L38+N38</f>
        <v>13593.887999999999</v>
      </c>
      <c r="R38" s="129">
        <f t="shared" si="28"/>
        <v>74927.88</v>
      </c>
    </row>
    <row r="39" spans="1:18" ht="24.75" customHeight="1" x14ac:dyDescent="0.25">
      <c r="A39" s="210" t="s">
        <v>25</v>
      </c>
      <c r="B39" s="210"/>
      <c r="C39" s="210"/>
      <c r="D39" s="210"/>
      <c r="E39" s="210"/>
      <c r="F39" s="41"/>
      <c r="G39" s="50">
        <f t="shared" ref="G39:R39" si="33">SUM(G34:G38)</f>
        <v>710000</v>
      </c>
      <c r="H39" s="50">
        <f t="shared" si="33"/>
        <v>0</v>
      </c>
      <c r="I39" s="50">
        <f t="shared" si="33"/>
        <v>109669.87999999999</v>
      </c>
      <c r="J39" s="50">
        <f t="shared" si="33"/>
        <v>20377</v>
      </c>
      <c r="K39" s="50">
        <f t="shared" si="33"/>
        <v>50410</v>
      </c>
      <c r="L39" s="50">
        <f t="shared" si="33"/>
        <v>4114.4400000000005</v>
      </c>
      <c r="M39" s="50">
        <f t="shared" si="33"/>
        <v>20885.407999999999</v>
      </c>
      <c r="N39" s="50">
        <f t="shared" si="33"/>
        <v>48709.718000000001</v>
      </c>
      <c r="O39" s="50">
        <f t="shared" si="33"/>
        <v>1715.46</v>
      </c>
      <c r="P39" s="50">
        <f t="shared" si="33"/>
        <v>152647.74799999999</v>
      </c>
      <c r="Q39" s="50">
        <f t="shared" si="33"/>
        <v>103234.158</v>
      </c>
      <c r="R39" s="50">
        <f t="shared" si="33"/>
        <v>557352.25199999998</v>
      </c>
    </row>
    <row r="40" spans="1:18" ht="43.5" customHeight="1" x14ac:dyDescent="0.25">
      <c r="A40" s="194" t="s">
        <v>27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</row>
    <row r="41" spans="1:18" s="10" customFormat="1" ht="41.25" customHeight="1" x14ac:dyDescent="0.35">
      <c r="A41" s="51">
        <v>24</v>
      </c>
      <c r="B41" s="122" t="s">
        <v>99</v>
      </c>
      <c r="C41" s="122" t="s">
        <v>55</v>
      </c>
      <c r="D41" s="122" t="s">
        <v>27</v>
      </c>
      <c r="E41" s="122" t="s">
        <v>100</v>
      </c>
      <c r="F41" s="123" t="s">
        <v>57</v>
      </c>
      <c r="G41" s="146">
        <v>160000</v>
      </c>
      <c r="H41" s="42"/>
      <c r="I41" s="130">
        <v>25790</v>
      </c>
      <c r="J41" s="126">
        <f>G41*2.87/100</f>
        <v>4592</v>
      </c>
      <c r="K41" s="131">
        <f>G41*7.1/100</f>
        <v>11360</v>
      </c>
      <c r="L41" s="128">
        <f t="shared" ref="L41:L44" si="34">74808*1.1%</f>
        <v>822.88800000000003</v>
      </c>
      <c r="M41" s="147">
        <f>+G41*3.04%</f>
        <v>4864</v>
      </c>
      <c r="N41" s="127">
        <f>+G41*7.09%</f>
        <v>11344</v>
      </c>
      <c r="O41" s="135">
        <v>1715.46</v>
      </c>
      <c r="P41" s="148">
        <f t="shared" ref="P41:P44" si="35">I41+J41+M41+O41</f>
        <v>36961.46</v>
      </c>
      <c r="Q41" s="148">
        <f>+K41+L41+N41</f>
        <v>23526.887999999999</v>
      </c>
      <c r="R41" s="129">
        <f>G41-P41</f>
        <v>123038.54000000001</v>
      </c>
    </row>
    <row r="42" spans="1:18" s="10" customFormat="1" ht="41.25" customHeight="1" x14ac:dyDescent="0.35">
      <c r="A42" s="40">
        <f t="shared" ref="A42:A44" si="36">+A41+1</f>
        <v>25</v>
      </c>
      <c r="B42" s="122" t="s">
        <v>101</v>
      </c>
      <c r="C42" s="122" t="s">
        <v>55</v>
      </c>
      <c r="D42" s="122" t="s">
        <v>27</v>
      </c>
      <c r="E42" s="122" t="s">
        <v>102</v>
      </c>
      <c r="F42" s="123" t="s">
        <v>57</v>
      </c>
      <c r="G42" s="146">
        <v>90000</v>
      </c>
      <c r="H42" s="48"/>
      <c r="I42" s="130">
        <v>8895.39</v>
      </c>
      <c r="J42" s="126">
        <f t="shared" ref="J42:J44" si="37">G42*2.87/100</f>
        <v>2583</v>
      </c>
      <c r="K42" s="131">
        <f t="shared" ref="K42:K44" si="38">G42*7.1/100</f>
        <v>6390</v>
      </c>
      <c r="L42" s="128">
        <f t="shared" si="34"/>
        <v>822.88800000000003</v>
      </c>
      <c r="M42" s="147">
        <f t="shared" ref="M42:M44" si="39">+G42*3.04%</f>
        <v>2736</v>
      </c>
      <c r="N42" s="127">
        <f t="shared" ref="N42:N44" si="40">+G42*7.09%</f>
        <v>6381</v>
      </c>
      <c r="O42" s="135">
        <f>1715.46*2</f>
        <v>3430.92</v>
      </c>
      <c r="P42" s="148">
        <f t="shared" si="35"/>
        <v>17645.309999999998</v>
      </c>
      <c r="Q42" s="148">
        <f>+K42+L42+N42</f>
        <v>13593.887999999999</v>
      </c>
      <c r="R42" s="129">
        <f t="shared" ref="R42:R44" si="41">G42-P42</f>
        <v>72354.69</v>
      </c>
    </row>
    <row r="43" spans="1:18" s="10" customFormat="1" ht="41.25" customHeight="1" x14ac:dyDescent="0.35">
      <c r="A43" s="40">
        <f t="shared" si="36"/>
        <v>26</v>
      </c>
      <c r="B43" s="122" t="s">
        <v>103</v>
      </c>
      <c r="C43" s="122" t="s">
        <v>55</v>
      </c>
      <c r="D43" s="122" t="s">
        <v>27</v>
      </c>
      <c r="E43" s="122" t="s">
        <v>102</v>
      </c>
      <c r="F43" s="123" t="s">
        <v>57</v>
      </c>
      <c r="G43" s="146">
        <v>90000</v>
      </c>
      <c r="H43" s="52"/>
      <c r="I43" s="130">
        <v>8895.39</v>
      </c>
      <c r="J43" s="126">
        <f t="shared" si="37"/>
        <v>2583</v>
      </c>
      <c r="K43" s="131">
        <f t="shared" si="38"/>
        <v>6390</v>
      </c>
      <c r="L43" s="128">
        <f t="shared" si="34"/>
        <v>822.88800000000003</v>
      </c>
      <c r="M43" s="147">
        <f t="shared" si="39"/>
        <v>2736</v>
      </c>
      <c r="N43" s="127">
        <f t="shared" si="40"/>
        <v>6381</v>
      </c>
      <c r="O43" s="135">
        <f t="shared" ref="O43:O44" si="42">1715.46*2</f>
        <v>3430.92</v>
      </c>
      <c r="P43" s="148">
        <f t="shared" si="35"/>
        <v>17645.309999999998</v>
      </c>
      <c r="Q43" s="148">
        <f>+K43+L43+N43</f>
        <v>13593.887999999999</v>
      </c>
      <c r="R43" s="129">
        <f t="shared" si="41"/>
        <v>72354.69</v>
      </c>
    </row>
    <row r="44" spans="1:18" s="10" customFormat="1" ht="41.25" customHeight="1" x14ac:dyDescent="0.35">
      <c r="A44" s="40">
        <f t="shared" si="36"/>
        <v>27</v>
      </c>
      <c r="B44" s="122" t="s">
        <v>104</v>
      </c>
      <c r="C44" s="122" t="s">
        <v>50</v>
      </c>
      <c r="D44" s="122" t="s">
        <v>27</v>
      </c>
      <c r="E44" s="122" t="s">
        <v>102</v>
      </c>
      <c r="F44" s="123" t="s">
        <v>57</v>
      </c>
      <c r="G44" s="146">
        <v>90000</v>
      </c>
      <c r="H44" s="52"/>
      <c r="I44" s="130">
        <v>8895.39</v>
      </c>
      <c r="J44" s="126">
        <f t="shared" si="37"/>
        <v>2583</v>
      </c>
      <c r="K44" s="131">
        <f t="shared" si="38"/>
        <v>6390</v>
      </c>
      <c r="L44" s="128">
        <f t="shared" si="34"/>
        <v>822.88800000000003</v>
      </c>
      <c r="M44" s="147">
        <f t="shared" si="39"/>
        <v>2736</v>
      </c>
      <c r="N44" s="127">
        <f t="shared" si="40"/>
        <v>6381</v>
      </c>
      <c r="O44" s="135">
        <f t="shared" si="42"/>
        <v>3430.92</v>
      </c>
      <c r="P44" s="148">
        <f t="shared" si="35"/>
        <v>17645.309999999998</v>
      </c>
      <c r="Q44" s="148">
        <f>+K44+L44+N44</f>
        <v>13593.887999999999</v>
      </c>
      <c r="R44" s="129">
        <f t="shared" si="41"/>
        <v>72354.69</v>
      </c>
    </row>
    <row r="45" spans="1:18" ht="26.25" customHeight="1" x14ac:dyDescent="0.25">
      <c r="A45" s="210" t="s">
        <v>25</v>
      </c>
      <c r="B45" s="210"/>
      <c r="C45" s="210"/>
      <c r="D45" s="210"/>
      <c r="E45" s="210"/>
      <c r="F45" s="41"/>
      <c r="G45" s="49">
        <f t="shared" ref="G45:R45" si="43">SUM(G41:G44)</f>
        <v>430000</v>
      </c>
      <c r="H45" s="49">
        <f t="shared" si="43"/>
        <v>0</v>
      </c>
      <c r="I45" s="49">
        <f t="shared" si="43"/>
        <v>52476.17</v>
      </c>
      <c r="J45" s="49">
        <f t="shared" si="43"/>
        <v>12341</v>
      </c>
      <c r="K45" s="49">
        <f t="shared" si="43"/>
        <v>30530</v>
      </c>
      <c r="L45" s="49">
        <f t="shared" si="43"/>
        <v>3291.5520000000001</v>
      </c>
      <c r="M45" s="49">
        <f t="shared" si="43"/>
        <v>13072</v>
      </c>
      <c r="N45" s="49">
        <f t="shared" si="43"/>
        <v>30487</v>
      </c>
      <c r="O45" s="49">
        <f t="shared" si="43"/>
        <v>12008.22</v>
      </c>
      <c r="P45" s="49">
        <f t="shared" si="43"/>
        <v>89897.389999999985</v>
      </c>
      <c r="Q45" s="49">
        <f t="shared" si="43"/>
        <v>64308.551999999996</v>
      </c>
      <c r="R45" s="49">
        <f t="shared" si="43"/>
        <v>340102.61000000004</v>
      </c>
    </row>
    <row r="46" spans="1:18" ht="43.5" customHeight="1" x14ac:dyDescent="0.25">
      <c r="A46" s="194" t="s">
        <v>28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</row>
    <row r="47" spans="1:18" ht="21.75" customHeight="1" x14ac:dyDescent="0.35">
      <c r="A47" s="40">
        <v>28</v>
      </c>
      <c r="B47" s="122" t="s">
        <v>105</v>
      </c>
      <c r="C47" s="122" t="s">
        <v>50</v>
      </c>
      <c r="D47" s="122" t="s">
        <v>28</v>
      </c>
      <c r="E47" s="122" t="s">
        <v>106</v>
      </c>
      <c r="F47" s="123" t="s">
        <v>53</v>
      </c>
      <c r="G47" s="149">
        <v>210000</v>
      </c>
      <c r="H47" s="53"/>
      <c r="I47" s="150">
        <v>38154.769999999997</v>
      </c>
      <c r="J47" s="126">
        <f>G47*2.87/100</f>
        <v>6027</v>
      </c>
      <c r="K47" s="131">
        <f>G47*7.1/100</f>
        <v>14910</v>
      </c>
      <c r="L47" s="128">
        <f t="shared" ref="L47:L54" si="44">74808*1.1%</f>
        <v>822.88800000000003</v>
      </c>
      <c r="M47" s="127">
        <f>187020*3.04%</f>
        <v>5685.4080000000004</v>
      </c>
      <c r="N47" s="127">
        <f>187020*7.09%</f>
        <v>13259.718000000001</v>
      </c>
      <c r="O47" s="150">
        <v>0</v>
      </c>
      <c r="P47" s="129">
        <f t="shared" ref="P47:P62" si="45">I47+J47+M47+O47</f>
        <v>49867.178</v>
      </c>
      <c r="Q47" s="129">
        <f>+K47+L47+N47</f>
        <v>28992.606</v>
      </c>
      <c r="R47" s="129">
        <f>G47-P47</f>
        <v>160132.82199999999</v>
      </c>
    </row>
    <row r="48" spans="1:18" ht="21.75" customHeight="1" x14ac:dyDescent="0.35">
      <c r="A48" s="40">
        <f t="shared" ref="A48:A60" si="46">+A47+1</f>
        <v>29</v>
      </c>
      <c r="B48" s="122" t="s">
        <v>107</v>
      </c>
      <c r="C48" s="122" t="s">
        <v>55</v>
      </c>
      <c r="D48" s="122" t="s">
        <v>28</v>
      </c>
      <c r="E48" s="122" t="s">
        <v>108</v>
      </c>
      <c r="F48" s="123" t="s">
        <v>57</v>
      </c>
      <c r="G48" s="149">
        <v>160000</v>
      </c>
      <c r="H48" s="42"/>
      <c r="I48" s="150">
        <v>26218.87</v>
      </c>
      <c r="J48" s="126">
        <f t="shared" ref="J48:J62" si="47">G48*2.87/100</f>
        <v>4592</v>
      </c>
      <c r="K48" s="131">
        <f t="shared" ref="K48:K62" si="48">G48*7.1/100</f>
        <v>11360</v>
      </c>
      <c r="L48" s="128">
        <f t="shared" si="44"/>
        <v>822.88800000000003</v>
      </c>
      <c r="M48" s="127">
        <f>+G48*3.04%</f>
        <v>4864</v>
      </c>
      <c r="N48" s="127">
        <f>+G48*7.09%</f>
        <v>11344</v>
      </c>
      <c r="O48" s="150">
        <v>0</v>
      </c>
      <c r="P48" s="129">
        <f t="shared" si="45"/>
        <v>35674.869999999995</v>
      </c>
      <c r="Q48" s="129">
        <f t="shared" ref="Q48:Q59" si="49">K48+L48+N48</f>
        <v>23526.887999999999</v>
      </c>
      <c r="R48" s="129">
        <f t="shared" ref="R48:R62" si="50">G48-P48</f>
        <v>124325.13</v>
      </c>
    </row>
    <row r="49" spans="1:18" ht="21.75" customHeight="1" x14ac:dyDescent="0.35">
      <c r="A49" s="40">
        <f t="shared" si="46"/>
        <v>30</v>
      </c>
      <c r="B49" s="122" t="s">
        <v>109</v>
      </c>
      <c r="C49" s="122" t="s">
        <v>55</v>
      </c>
      <c r="D49" s="122" t="s">
        <v>28</v>
      </c>
      <c r="E49" s="122" t="s">
        <v>110</v>
      </c>
      <c r="F49" s="123" t="s">
        <v>53</v>
      </c>
      <c r="G49" s="149">
        <v>160000</v>
      </c>
      <c r="H49" s="42"/>
      <c r="I49" s="150">
        <v>26218.87</v>
      </c>
      <c r="J49" s="126">
        <f t="shared" si="47"/>
        <v>4592</v>
      </c>
      <c r="K49" s="131">
        <f t="shared" si="48"/>
        <v>11360</v>
      </c>
      <c r="L49" s="128">
        <f t="shared" si="44"/>
        <v>822.88800000000003</v>
      </c>
      <c r="M49" s="127">
        <f t="shared" ref="M49:M62" si="51">+G49*3.04%</f>
        <v>4864</v>
      </c>
      <c r="N49" s="127">
        <f t="shared" ref="N49:N62" si="52">+G49*7.09%</f>
        <v>11344</v>
      </c>
      <c r="O49" s="150">
        <v>0</v>
      </c>
      <c r="P49" s="129">
        <f t="shared" si="45"/>
        <v>35674.869999999995</v>
      </c>
      <c r="Q49" s="129">
        <f t="shared" si="49"/>
        <v>23526.887999999999</v>
      </c>
      <c r="R49" s="129">
        <f t="shared" si="50"/>
        <v>124325.13</v>
      </c>
    </row>
    <row r="50" spans="1:18" ht="24" x14ac:dyDescent="0.35">
      <c r="A50" s="40">
        <f t="shared" si="46"/>
        <v>31</v>
      </c>
      <c r="B50" s="122" t="s">
        <v>111</v>
      </c>
      <c r="C50" s="122" t="s">
        <v>55</v>
      </c>
      <c r="D50" s="122" t="s">
        <v>28</v>
      </c>
      <c r="E50" s="122" t="s">
        <v>112</v>
      </c>
      <c r="F50" s="123" t="s">
        <v>57</v>
      </c>
      <c r="G50" s="149">
        <v>160000</v>
      </c>
      <c r="H50" s="42"/>
      <c r="I50" s="150">
        <v>25790</v>
      </c>
      <c r="J50" s="126">
        <f t="shared" si="47"/>
        <v>4592</v>
      </c>
      <c r="K50" s="131">
        <f t="shared" si="48"/>
        <v>11360</v>
      </c>
      <c r="L50" s="128">
        <f t="shared" si="44"/>
        <v>822.88800000000003</v>
      </c>
      <c r="M50" s="127">
        <f t="shared" si="51"/>
        <v>4864</v>
      </c>
      <c r="N50" s="127">
        <f t="shared" si="52"/>
        <v>11344</v>
      </c>
      <c r="O50" s="150">
        <v>1715.46</v>
      </c>
      <c r="P50" s="129">
        <f t="shared" si="45"/>
        <v>36961.46</v>
      </c>
      <c r="Q50" s="129">
        <f t="shared" si="49"/>
        <v>23526.887999999999</v>
      </c>
      <c r="R50" s="129">
        <f t="shared" si="50"/>
        <v>123038.54000000001</v>
      </c>
    </row>
    <row r="51" spans="1:18" ht="21.75" customHeight="1" x14ac:dyDescent="0.35">
      <c r="A51" s="40">
        <f t="shared" si="46"/>
        <v>32</v>
      </c>
      <c r="B51" s="122" t="s">
        <v>113</v>
      </c>
      <c r="C51" s="122" t="s">
        <v>55</v>
      </c>
      <c r="D51" s="122" t="s">
        <v>28</v>
      </c>
      <c r="E51" s="122" t="s">
        <v>114</v>
      </c>
      <c r="F51" s="123" t="s">
        <v>57</v>
      </c>
      <c r="G51" s="149">
        <v>110000</v>
      </c>
      <c r="H51" s="53"/>
      <c r="I51" s="150">
        <f>8895.39+4704.5</f>
        <v>13599.89</v>
      </c>
      <c r="J51" s="126">
        <f t="shared" si="47"/>
        <v>3157</v>
      </c>
      <c r="K51" s="131">
        <f t="shared" si="48"/>
        <v>7810</v>
      </c>
      <c r="L51" s="128">
        <f t="shared" si="44"/>
        <v>822.88800000000003</v>
      </c>
      <c r="M51" s="127">
        <f t="shared" si="51"/>
        <v>3344</v>
      </c>
      <c r="N51" s="127">
        <f t="shared" si="52"/>
        <v>7799.0000000000009</v>
      </c>
      <c r="O51" s="150">
        <f>1715.46*2</f>
        <v>3430.92</v>
      </c>
      <c r="P51" s="129">
        <f t="shared" si="45"/>
        <v>23531.809999999998</v>
      </c>
      <c r="Q51" s="129">
        <f t="shared" si="49"/>
        <v>16431.888000000003</v>
      </c>
      <c r="R51" s="129">
        <f t="shared" si="50"/>
        <v>86468.19</v>
      </c>
    </row>
    <row r="52" spans="1:18" ht="21.75" customHeight="1" x14ac:dyDescent="0.35">
      <c r="A52" s="40">
        <f t="shared" si="46"/>
        <v>33</v>
      </c>
      <c r="B52" s="122" t="s">
        <v>115</v>
      </c>
      <c r="C52" s="122" t="s">
        <v>55</v>
      </c>
      <c r="D52" s="122" t="s">
        <v>28</v>
      </c>
      <c r="E52" s="122" t="s">
        <v>116</v>
      </c>
      <c r="F52" s="123" t="s">
        <v>57</v>
      </c>
      <c r="G52" s="149">
        <v>110000</v>
      </c>
      <c r="H52" s="53"/>
      <c r="I52" s="150">
        <f>9753.12+4704.5</f>
        <v>14457.62</v>
      </c>
      <c r="J52" s="126">
        <f t="shared" si="47"/>
        <v>3157</v>
      </c>
      <c r="K52" s="131">
        <f t="shared" si="48"/>
        <v>7810</v>
      </c>
      <c r="L52" s="128">
        <f t="shared" si="44"/>
        <v>822.88800000000003</v>
      </c>
      <c r="M52" s="127">
        <f t="shared" si="51"/>
        <v>3344</v>
      </c>
      <c r="N52" s="127">
        <f t="shared" si="52"/>
        <v>7799.0000000000009</v>
      </c>
      <c r="O52" s="150">
        <v>0</v>
      </c>
      <c r="P52" s="129">
        <f t="shared" si="45"/>
        <v>20958.620000000003</v>
      </c>
      <c r="Q52" s="129">
        <f t="shared" si="49"/>
        <v>16431.888000000003</v>
      </c>
      <c r="R52" s="129">
        <f t="shared" si="50"/>
        <v>89041.38</v>
      </c>
    </row>
    <row r="53" spans="1:18" ht="21.75" customHeight="1" x14ac:dyDescent="0.35">
      <c r="A53" s="40">
        <f>+A52+1</f>
        <v>34</v>
      </c>
      <c r="B53" s="122" t="s">
        <v>117</v>
      </c>
      <c r="C53" s="122" t="s">
        <v>55</v>
      </c>
      <c r="D53" s="122" t="s">
        <v>28</v>
      </c>
      <c r="E53" s="122" t="s">
        <v>118</v>
      </c>
      <c r="F53" s="123" t="s">
        <v>57</v>
      </c>
      <c r="G53" s="149">
        <v>110000</v>
      </c>
      <c r="H53" s="53"/>
      <c r="I53" s="150">
        <f>9324.25+4704.5</f>
        <v>14028.75</v>
      </c>
      <c r="J53" s="126">
        <f t="shared" si="47"/>
        <v>3157</v>
      </c>
      <c r="K53" s="131">
        <f t="shared" si="48"/>
        <v>7810</v>
      </c>
      <c r="L53" s="128">
        <f t="shared" si="44"/>
        <v>822.88800000000003</v>
      </c>
      <c r="M53" s="127">
        <f t="shared" si="51"/>
        <v>3344</v>
      </c>
      <c r="N53" s="127">
        <f t="shared" si="52"/>
        <v>7799.0000000000009</v>
      </c>
      <c r="O53" s="150">
        <v>1715.46</v>
      </c>
      <c r="P53" s="129">
        <f t="shared" si="45"/>
        <v>22245.21</v>
      </c>
      <c r="Q53" s="129">
        <f>K53+L53+N53</f>
        <v>16431.888000000003</v>
      </c>
      <c r="R53" s="129">
        <f t="shared" si="50"/>
        <v>87754.790000000008</v>
      </c>
    </row>
    <row r="54" spans="1:18" ht="24" x14ac:dyDescent="0.35">
      <c r="A54" s="40">
        <f t="shared" si="46"/>
        <v>35</v>
      </c>
      <c r="B54" s="122" t="s">
        <v>119</v>
      </c>
      <c r="C54" s="122" t="s">
        <v>55</v>
      </c>
      <c r="D54" s="122" t="s">
        <v>28</v>
      </c>
      <c r="E54" s="122" t="s">
        <v>120</v>
      </c>
      <c r="F54" s="123" t="s">
        <v>57</v>
      </c>
      <c r="G54" s="149">
        <v>90000</v>
      </c>
      <c r="H54" s="53"/>
      <c r="I54" s="150">
        <v>8895.39</v>
      </c>
      <c r="J54" s="126">
        <f t="shared" si="47"/>
        <v>2583</v>
      </c>
      <c r="K54" s="131">
        <f t="shared" si="48"/>
        <v>6390</v>
      </c>
      <c r="L54" s="128">
        <f t="shared" si="44"/>
        <v>822.88800000000003</v>
      </c>
      <c r="M54" s="127">
        <f t="shared" si="51"/>
        <v>2736</v>
      </c>
      <c r="N54" s="127">
        <f t="shared" si="52"/>
        <v>6381</v>
      </c>
      <c r="O54" s="150">
        <f>1715.46*2</f>
        <v>3430.92</v>
      </c>
      <c r="P54" s="129">
        <f t="shared" si="45"/>
        <v>17645.309999999998</v>
      </c>
      <c r="Q54" s="129">
        <f>K54+L54+N54</f>
        <v>13593.887999999999</v>
      </c>
      <c r="R54" s="129">
        <f t="shared" si="50"/>
        <v>72354.69</v>
      </c>
    </row>
    <row r="55" spans="1:18" ht="21.75" customHeight="1" x14ac:dyDescent="0.35">
      <c r="A55" s="40">
        <f t="shared" si="46"/>
        <v>36</v>
      </c>
      <c r="B55" s="122" t="s">
        <v>121</v>
      </c>
      <c r="C55" s="122" t="s">
        <v>55</v>
      </c>
      <c r="D55" s="122" t="s">
        <v>28</v>
      </c>
      <c r="E55" s="122" t="s">
        <v>89</v>
      </c>
      <c r="F55" s="123" t="s">
        <v>70</v>
      </c>
      <c r="G55" s="149">
        <v>43000</v>
      </c>
      <c r="H55" s="53"/>
      <c r="I55" s="150">
        <v>866.06</v>
      </c>
      <c r="J55" s="126">
        <f t="shared" si="47"/>
        <v>1234.0999999999999</v>
      </c>
      <c r="K55" s="131">
        <f t="shared" si="48"/>
        <v>3053</v>
      </c>
      <c r="L55" s="128">
        <f>+G55*1.1%</f>
        <v>473.00000000000006</v>
      </c>
      <c r="M55" s="127">
        <f t="shared" si="51"/>
        <v>1307.2</v>
      </c>
      <c r="N55" s="127">
        <f t="shared" si="52"/>
        <v>3048.7000000000003</v>
      </c>
      <c r="O55" s="150">
        <v>0</v>
      </c>
      <c r="P55" s="129">
        <f t="shared" si="45"/>
        <v>3407.3599999999997</v>
      </c>
      <c r="Q55" s="129">
        <f>K55+L55+N55</f>
        <v>6574.7000000000007</v>
      </c>
      <c r="R55" s="129">
        <f t="shared" si="50"/>
        <v>39592.639999999999</v>
      </c>
    </row>
    <row r="56" spans="1:18" ht="21.75" customHeight="1" x14ac:dyDescent="0.35">
      <c r="A56" s="40">
        <f t="shared" si="46"/>
        <v>37</v>
      </c>
      <c r="B56" s="122" t="s">
        <v>122</v>
      </c>
      <c r="C56" s="122" t="s">
        <v>50</v>
      </c>
      <c r="D56" s="122" t="s">
        <v>28</v>
      </c>
      <c r="E56" s="122" t="s">
        <v>123</v>
      </c>
      <c r="F56" s="123" t="s">
        <v>53</v>
      </c>
      <c r="G56" s="149">
        <f>85000+55000</f>
        <v>140000</v>
      </c>
      <c r="H56" s="53"/>
      <c r="I56" s="150">
        <f>12937.38+8576.99</f>
        <v>21514.37</v>
      </c>
      <c r="J56" s="126">
        <f t="shared" si="47"/>
        <v>4018</v>
      </c>
      <c r="K56" s="131">
        <f t="shared" si="48"/>
        <v>9940</v>
      </c>
      <c r="L56" s="128">
        <f t="shared" ref="L56:L57" si="53">74808*1.1%</f>
        <v>822.88800000000003</v>
      </c>
      <c r="M56" s="127">
        <f t="shared" si="51"/>
        <v>4256</v>
      </c>
      <c r="N56" s="127">
        <f t="shared" si="52"/>
        <v>9926</v>
      </c>
      <c r="O56" s="150">
        <v>0</v>
      </c>
      <c r="P56" s="129">
        <f t="shared" si="45"/>
        <v>29788.37</v>
      </c>
      <c r="Q56" s="129">
        <f t="shared" si="49"/>
        <v>20688.887999999999</v>
      </c>
      <c r="R56" s="129">
        <f t="shared" si="50"/>
        <v>110211.63</v>
      </c>
    </row>
    <row r="57" spans="1:18" ht="21.75" customHeight="1" x14ac:dyDescent="0.35">
      <c r="A57" s="40">
        <f t="shared" si="46"/>
        <v>38</v>
      </c>
      <c r="B57" s="122" t="s">
        <v>124</v>
      </c>
      <c r="C57" s="122" t="s">
        <v>55</v>
      </c>
      <c r="D57" s="122" t="s">
        <v>28</v>
      </c>
      <c r="E57" s="122" t="s">
        <v>125</v>
      </c>
      <c r="F57" s="123" t="s">
        <v>57</v>
      </c>
      <c r="G57" s="149">
        <v>160000</v>
      </c>
      <c r="H57" s="53"/>
      <c r="I57" s="150">
        <f>9753.12+16465.75</f>
        <v>26218.870000000003</v>
      </c>
      <c r="J57" s="126">
        <f t="shared" si="47"/>
        <v>4592</v>
      </c>
      <c r="K57" s="131">
        <f t="shared" si="48"/>
        <v>11360</v>
      </c>
      <c r="L57" s="128">
        <f t="shared" si="53"/>
        <v>822.88800000000003</v>
      </c>
      <c r="M57" s="127">
        <f t="shared" si="51"/>
        <v>4864</v>
      </c>
      <c r="N57" s="127">
        <f t="shared" si="52"/>
        <v>11344</v>
      </c>
      <c r="O57" s="150">
        <v>0</v>
      </c>
      <c r="P57" s="129">
        <f t="shared" si="45"/>
        <v>35674.870000000003</v>
      </c>
      <c r="Q57" s="129">
        <f t="shared" si="49"/>
        <v>23526.887999999999</v>
      </c>
      <c r="R57" s="129">
        <f t="shared" si="50"/>
        <v>124325.13</v>
      </c>
    </row>
    <row r="58" spans="1:18" ht="21.75" customHeight="1" x14ac:dyDescent="0.35">
      <c r="A58" s="40">
        <f t="shared" si="46"/>
        <v>39</v>
      </c>
      <c r="B58" s="122" t="s">
        <v>126</v>
      </c>
      <c r="C58" s="122" t="s">
        <v>55</v>
      </c>
      <c r="D58" s="122" t="s">
        <v>28</v>
      </c>
      <c r="E58" s="122" t="s">
        <v>127</v>
      </c>
      <c r="F58" s="123" t="s">
        <v>57</v>
      </c>
      <c r="G58" s="149">
        <v>90000</v>
      </c>
      <c r="H58" s="53"/>
      <c r="I58" s="150">
        <v>9753.1200000000008</v>
      </c>
      <c r="J58" s="126">
        <f t="shared" si="47"/>
        <v>2583</v>
      </c>
      <c r="K58" s="131">
        <f t="shared" si="48"/>
        <v>6390</v>
      </c>
      <c r="L58" s="128">
        <f>74808*1.1%</f>
        <v>822.88800000000003</v>
      </c>
      <c r="M58" s="127">
        <f t="shared" si="51"/>
        <v>2736</v>
      </c>
      <c r="N58" s="127">
        <f t="shared" si="52"/>
        <v>6381</v>
      </c>
      <c r="O58" s="150">
        <v>0</v>
      </c>
      <c r="P58" s="129">
        <f t="shared" si="45"/>
        <v>15072.12</v>
      </c>
      <c r="Q58" s="129">
        <f t="shared" si="49"/>
        <v>13593.887999999999</v>
      </c>
      <c r="R58" s="129">
        <f t="shared" si="50"/>
        <v>74927.88</v>
      </c>
    </row>
    <row r="59" spans="1:18" ht="21.75" customHeight="1" x14ac:dyDescent="0.35">
      <c r="A59" s="40">
        <f t="shared" si="46"/>
        <v>40</v>
      </c>
      <c r="B59" s="122" t="s">
        <v>128</v>
      </c>
      <c r="C59" s="122" t="s">
        <v>55</v>
      </c>
      <c r="D59" s="122" t="s">
        <v>28</v>
      </c>
      <c r="E59" s="122" t="s">
        <v>127</v>
      </c>
      <c r="F59" s="123" t="s">
        <v>57</v>
      </c>
      <c r="G59" s="149">
        <v>90000</v>
      </c>
      <c r="H59" s="53"/>
      <c r="I59" s="150">
        <v>8895.39</v>
      </c>
      <c r="J59" s="126">
        <f t="shared" si="47"/>
        <v>2583</v>
      </c>
      <c r="K59" s="131">
        <f t="shared" si="48"/>
        <v>6390</v>
      </c>
      <c r="L59" s="128">
        <f>74808*1.1%</f>
        <v>822.88800000000003</v>
      </c>
      <c r="M59" s="127">
        <f t="shared" si="51"/>
        <v>2736</v>
      </c>
      <c r="N59" s="127">
        <f t="shared" si="52"/>
        <v>6381</v>
      </c>
      <c r="O59" s="150">
        <f>1715.46*2</f>
        <v>3430.92</v>
      </c>
      <c r="P59" s="129">
        <f t="shared" si="45"/>
        <v>17645.309999999998</v>
      </c>
      <c r="Q59" s="129">
        <f t="shared" si="49"/>
        <v>13593.887999999999</v>
      </c>
      <c r="R59" s="129">
        <f t="shared" si="50"/>
        <v>72354.69</v>
      </c>
    </row>
    <row r="60" spans="1:18" ht="30" customHeight="1" x14ac:dyDescent="0.35">
      <c r="A60" s="40">
        <f t="shared" si="46"/>
        <v>41</v>
      </c>
      <c r="B60" s="145" t="s">
        <v>129</v>
      </c>
      <c r="C60" s="145" t="s">
        <v>55</v>
      </c>
      <c r="D60" s="122" t="s">
        <v>28</v>
      </c>
      <c r="E60" s="122" t="s">
        <v>89</v>
      </c>
      <c r="F60" s="143" t="s">
        <v>70</v>
      </c>
      <c r="G60" s="144">
        <v>43000</v>
      </c>
      <c r="H60" s="48"/>
      <c r="I60" s="129">
        <v>866.06</v>
      </c>
      <c r="J60" s="126">
        <f t="shared" si="47"/>
        <v>1234.0999999999999</v>
      </c>
      <c r="K60" s="131">
        <f t="shared" si="48"/>
        <v>3053</v>
      </c>
      <c r="L60" s="128">
        <f>+G60*1.1%</f>
        <v>473.00000000000006</v>
      </c>
      <c r="M60" s="127">
        <f t="shared" si="51"/>
        <v>1307.2</v>
      </c>
      <c r="N60" s="127">
        <f t="shared" si="52"/>
        <v>3048.7000000000003</v>
      </c>
      <c r="O60" s="150">
        <v>0</v>
      </c>
      <c r="P60" s="129">
        <f>I60+J60+M60+O60</f>
        <v>3407.3599999999997</v>
      </c>
      <c r="Q60" s="129">
        <f>K60+L60+N60</f>
        <v>6574.7000000000007</v>
      </c>
      <c r="R60" s="129">
        <f t="shared" si="50"/>
        <v>39592.639999999999</v>
      </c>
    </row>
    <row r="61" spans="1:18" ht="30" customHeight="1" x14ac:dyDescent="0.35">
      <c r="A61" s="40">
        <f>+A60+1</f>
        <v>42</v>
      </c>
      <c r="B61" s="145" t="s">
        <v>130</v>
      </c>
      <c r="C61" s="145" t="s">
        <v>55</v>
      </c>
      <c r="D61" s="122" t="s">
        <v>28</v>
      </c>
      <c r="E61" s="122" t="s">
        <v>89</v>
      </c>
      <c r="F61" s="143" t="s">
        <v>70</v>
      </c>
      <c r="G61" s="144">
        <v>43000</v>
      </c>
      <c r="H61" s="48"/>
      <c r="I61" s="129">
        <v>866.06</v>
      </c>
      <c r="J61" s="126">
        <f t="shared" si="47"/>
        <v>1234.0999999999999</v>
      </c>
      <c r="K61" s="131">
        <f t="shared" si="48"/>
        <v>3053</v>
      </c>
      <c r="L61" s="128">
        <f t="shared" ref="L61:L62" si="54">+G61*1.1%</f>
        <v>473.00000000000006</v>
      </c>
      <c r="M61" s="127">
        <f t="shared" si="51"/>
        <v>1307.2</v>
      </c>
      <c r="N61" s="127">
        <f t="shared" si="52"/>
        <v>3048.7000000000003</v>
      </c>
      <c r="O61" s="150">
        <v>0</v>
      </c>
      <c r="P61" s="129">
        <f>I61+J61+M61+O61</f>
        <v>3407.3599999999997</v>
      </c>
      <c r="Q61" s="129">
        <f>K61+L61+N61</f>
        <v>6574.7000000000007</v>
      </c>
      <c r="R61" s="129">
        <f t="shared" si="50"/>
        <v>39592.639999999999</v>
      </c>
    </row>
    <row r="62" spans="1:18" ht="21.75" customHeight="1" x14ac:dyDescent="0.35">
      <c r="A62" s="40">
        <f>+A61+1</f>
        <v>43</v>
      </c>
      <c r="B62" s="122" t="s">
        <v>131</v>
      </c>
      <c r="C62" s="122" t="s">
        <v>50</v>
      </c>
      <c r="D62" s="122" t="s">
        <v>28</v>
      </c>
      <c r="E62" s="122" t="s">
        <v>89</v>
      </c>
      <c r="F62" s="123" t="s">
        <v>70</v>
      </c>
      <c r="G62" s="149">
        <v>43000</v>
      </c>
      <c r="H62" s="53"/>
      <c r="I62" s="150">
        <v>866.06</v>
      </c>
      <c r="J62" s="126">
        <f t="shared" si="47"/>
        <v>1234.0999999999999</v>
      </c>
      <c r="K62" s="131">
        <f t="shared" si="48"/>
        <v>3053</v>
      </c>
      <c r="L62" s="128">
        <f t="shared" si="54"/>
        <v>473.00000000000006</v>
      </c>
      <c r="M62" s="127">
        <f t="shared" si="51"/>
        <v>1307.2</v>
      </c>
      <c r="N62" s="127">
        <f t="shared" si="52"/>
        <v>3048.7000000000003</v>
      </c>
      <c r="O62" s="150">
        <v>0</v>
      </c>
      <c r="P62" s="129">
        <f t="shared" si="45"/>
        <v>3407.3599999999997</v>
      </c>
      <c r="Q62" s="129">
        <f>K62+L62+N62</f>
        <v>6574.7000000000007</v>
      </c>
      <c r="R62" s="129">
        <f t="shared" si="50"/>
        <v>39592.639999999999</v>
      </c>
    </row>
    <row r="63" spans="1:18" ht="24.75" customHeight="1" x14ac:dyDescent="0.25">
      <c r="A63" s="210" t="s">
        <v>25</v>
      </c>
      <c r="B63" s="210"/>
      <c r="C63" s="210"/>
      <c r="D63" s="210"/>
      <c r="E63" s="210"/>
      <c r="F63" s="41"/>
      <c r="G63" s="54">
        <f t="shared" ref="G63:R63" si="55">SUM(G47:G62)</f>
        <v>1762000</v>
      </c>
      <c r="H63" s="54">
        <f t="shared" si="55"/>
        <v>0</v>
      </c>
      <c r="I63" s="54">
        <f t="shared" si="55"/>
        <v>237210.14999999997</v>
      </c>
      <c r="J63" s="54">
        <f t="shared" si="55"/>
        <v>50569.399999999994</v>
      </c>
      <c r="K63" s="54">
        <f t="shared" si="55"/>
        <v>125102</v>
      </c>
      <c r="L63" s="54">
        <f t="shared" si="55"/>
        <v>11766.656000000003</v>
      </c>
      <c r="M63" s="54">
        <f t="shared" si="55"/>
        <v>52866.207999999984</v>
      </c>
      <c r="N63" s="54">
        <f t="shared" si="55"/>
        <v>123296.518</v>
      </c>
      <c r="O63" s="54">
        <f t="shared" si="55"/>
        <v>13723.68</v>
      </c>
      <c r="P63" s="54">
        <f t="shared" si="55"/>
        <v>354369.43799999991</v>
      </c>
      <c r="Q63" s="54">
        <f t="shared" si="55"/>
        <v>260165.17400000009</v>
      </c>
      <c r="R63" s="54">
        <f t="shared" si="55"/>
        <v>1407630.5619999997</v>
      </c>
    </row>
    <row r="64" spans="1:18" ht="43.5" customHeight="1" x14ac:dyDescent="0.25">
      <c r="A64" s="194" t="s">
        <v>29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</row>
    <row r="65" spans="1:18" ht="22.5" customHeight="1" x14ac:dyDescent="0.35">
      <c r="A65" s="40">
        <v>44</v>
      </c>
      <c r="B65" s="122" t="s">
        <v>132</v>
      </c>
      <c r="C65" s="122" t="s">
        <v>55</v>
      </c>
      <c r="D65" s="122" t="s">
        <v>29</v>
      </c>
      <c r="E65" s="122" t="s">
        <v>133</v>
      </c>
      <c r="F65" s="123" t="s">
        <v>53</v>
      </c>
      <c r="G65" s="144">
        <v>140000</v>
      </c>
      <c r="H65" s="48"/>
      <c r="I65" s="130">
        <v>21514.37</v>
      </c>
      <c r="J65" s="126">
        <f>G65*2.87/100</f>
        <v>4018</v>
      </c>
      <c r="K65" s="131">
        <f>G65*7.1/100</f>
        <v>9940</v>
      </c>
      <c r="L65" s="128">
        <f t="shared" ref="L65:L70" si="56">74808*1.1%</f>
        <v>822.88800000000003</v>
      </c>
      <c r="M65" s="132">
        <f>G65*3.04/100</f>
        <v>4256</v>
      </c>
      <c r="N65" s="127">
        <f>+G65*7.09%</f>
        <v>9926</v>
      </c>
      <c r="O65" s="150">
        <v>0</v>
      </c>
      <c r="P65" s="129">
        <f t="shared" ref="P65:P67" si="57">I65+J65+M65+O65</f>
        <v>29788.37</v>
      </c>
      <c r="Q65" s="129">
        <f t="shared" ref="Q65:Q67" si="58">K65+L65+N65</f>
        <v>20688.887999999999</v>
      </c>
      <c r="R65" s="129">
        <f>G65-P65</f>
        <v>110211.63</v>
      </c>
    </row>
    <row r="66" spans="1:18" ht="22.5" customHeight="1" x14ac:dyDescent="0.35">
      <c r="A66" s="40">
        <f t="shared" ref="A66:A80" si="59">+A65+1</f>
        <v>45</v>
      </c>
      <c r="B66" s="122" t="s">
        <v>134</v>
      </c>
      <c r="C66" s="122" t="s">
        <v>50</v>
      </c>
      <c r="D66" s="122" t="s">
        <v>29</v>
      </c>
      <c r="E66" s="122" t="s">
        <v>135</v>
      </c>
      <c r="F66" s="123" t="s">
        <v>57</v>
      </c>
      <c r="G66" s="144">
        <v>160000</v>
      </c>
      <c r="H66" s="48"/>
      <c r="I66" s="130">
        <v>25361.14</v>
      </c>
      <c r="J66" s="126">
        <f t="shared" ref="J66:J80" si="60">G66*2.87/100</f>
        <v>4592</v>
      </c>
      <c r="K66" s="131">
        <f t="shared" ref="K66:K80" si="61">G66*7.1/100</f>
        <v>11360</v>
      </c>
      <c r="L66" s="128">
        <f t="shared" si="56"/>
        <v>822.88800000000003</v>
      </c>
      <c r="M66" s="132">
        <f t="shared" ref="M66:M80" si="62">G66*3.04/100</f>
        <v>4864</v>
      </c>
      <c r="N66" s="127">
        <f t="shared" ref="N66:N80" si="63">+G66*7.09%</f>
        <v>11344</v>
      </c>
      <c r="O66" s="150">
        <f>1715.46*2</f>
        <v>3430.92</v>
      </c>
      <c r="P66" s="129">
        <f t="shared" si="57"/>
        <v>38248.06</v>
      </c>
      <c r="Q66" s="129">
        <f t="shared" si="58"/>
        <v>23526.887999999999</v>
      </c>
      <c r="R66" s="129">
        <f t="shared" ref="R66:R80" si="64">G66-P66</f>
        <v>121751.94</v>
      </c>
    </row>
    <row r="67" spans="1:18" ht="22.5" customHeight="1" x14ac:dyDescent="0.35">
      <c r="A67" s="40">
        <f t="shared" si="59"/>
        <v>46</v>
      </c>
      <c r="B67" s="122" t="s">
        <v>136</v>
      </c>
      <c r="C67" s="122" t="s">
        <v>55</v>
      </c>
      <c r="D67" s="122" t="s">
        <v>29</v>
      </c>
      <c r="E67" s="122" t="s">
        <v>137</v>
      </c>
      <c r="F67" s="123" t="s">
        <v>53</v>
      </c>
      <c r="G67" s="144">
        <f>85000+75000</f>
        <v>160000</v>
      </c>
      <c r="H67" s="48"/>
      <c r="I67" s="130">
        <f>17641.87+8148.13</f>
        <v>25790</v>
      </c>
      <c r="J67" s="126">
        <f t="shared" si="60"/>
        <v>4592</v>
      </c>
      <c r="K67" s="131">
        <f t="shared" si="61"/>
        <v>11360</v>
      </c>
      <c r="L67" s="128">
        <f t="shared" si="56"/>
        <v>822.88800000000003</v>
      </c>
      <c r="M67" s="132">
        <f t="shared" si="62"/>
        <v>4864</v>
      </c>
      <c r="N67" s="127">
        <f t="shared" si="63"/>
        <v>11344</v>
      </c>
      <c r="O67" s="150">
        <v>1715.46</v>
      </c>
      <c r="P67" s="129">
        <f t="shared" si="57"/>
        <v>36961.46</v>
      </c>
      <c r="Q67" s="129">
        <f t="shared" si="58"/>
        <v>23526.887999999999</v>
      </c>
      <c r="R67" s="129">
        <f t="shared" si="64"/>
        <v>123038.54000000001</v>
      </c>
    </row>
    <row r="68" spans="1:18" ht="22.5" customHeight="1" x14ac:dyDescent="0.35">
      <c r="A68" s="40">
        <f t="shared" si="59"/>
        <v>47</v>
      </c>
      <c r="B68" s="122" t="s">
        <v>138</v>
      </c>
      <c r="C68" s="122" t="s">
        <v>55</v>
      </c>
      <c r="D68" s="122" t="s">
        <v>29</v>
      </c>
      <c r="E68" s="122" t="s">
        <v>139</v>
      </c>
      <c r="F68" s="123" t="s">
        <v>57</v>
      </c>
      <c r="G68" s="144">
        <v>90000</v>
      </c>
      <c r="H68" s="48"/>
      <c r="I68" s="130">
        <v>9753.1200000000008</v>
      </c>
      <c r="J68" s="126">
        <f t="shared" si="60"/>
        <v>2583</v>
      </c>
      <c r="K68" s="131">
        <f t="shared" si="61"/>
        <v>6390</v>
      </c>
      <c r="L68" s="128">
        <f t="shared" si="56"/>
        <v>822.88800000000003</v>
      </c>
      <c r="M68" s="132">
        <f t="shared" si="62"/>
        <v>2736</v>
      </c>
      <c r="N68" s="127">
        <f t="shared" si="63"/>
        <v>6381</v>
      </c>
      <c r="O68" s="150">
        <v>0</v>
      </c>
      <c r="P68" s="129">
        <f>I68+J68+M68+O68</f>
        <v>15072.12</v>
      </c>
      <c r="Q68" s="129">
        <f>K68+L68+N68</f>
        <v>13593.887999999999</v>
      </c>
      <c r="R68" s="129">
        <f t="shared" si="64"/>
        <v>74927.88</v>
      </c>
    </row>
    <row r="69" spans="1:18" ht="22.5" customHeight="1" x14ac:dyDescent="0.35">
      <c r="A69" s="40">
        <f>+A68+1</f>
        <v>48</v>
      </c>
      <c r="B69" s="122" t="s">
        <v>140</v>
      </c>
      <c r="C69" s="122" t="s">
        <v>50</v>
      </c>
      <c r="D69" s="122" t="s">
        <v>29</v>
      </c>
      <c r="E69" s="122" t="s">
        <v>141</v>
      </c>
      <c r="F69" s="123" t="s">
        <v>57</v>
      </c>
      <c r="G69" s="144">
        <v>90000</v>
      </c>
      <c r="H69" s="48"/>
      <c r="I69" s="130">
        <v>9753.1200000000008</v>
      </c>
      <c r="J69" s="126">
        <f t="shared" si="60"/>
        <v>2583</v>
      </c>
      <c r="K69" s="131">
        <f t="shared" si="61"/>
        <v>6390</v>
      </c>
      <c r="L69" s="128">
        <f t="shared" si="56"/>
        <v>822.88800000000003</v>
      </c>
      <c r="M69" s="132">
        <f t="shared" si="62"/>
        <v>2736</v>
      </c>
      <c r="N69" s="127">
        <f t="shared" si="63"/>
        <v>6381</v>
      </c>
      <c r="O69" s="150">
        <v>0</v>
      </c>
      <c r="P69" s="129">
        <f>I69+J69+M69+O69</f>
        <v>15072.12</v>
      </c>
      <c r="Q69" s="129">
        <f>K69+L69+N69</f>
        <v>13593.887999999999</v>
      </c>
      <c r="R69" s="129">
        <f t="shared" si="64"/>
        <v>74927.88</v>
      </c>
    </row>
    <row r="70" spans="1:18" ht="22.5" customHeight="1" x14ac:dyDescent="0.35">
      <c r="A70" s="40">
        <f t="shared" si="59"/>
        <v>49</v>
      </c>
      <c r="B70" s="122" t="s">
        <v>142</v>
      </c>
      <c r="C70" s="122" t="s">
        <v>55</v>
      </c>
      <c r="D70" s="122" t="s">
        <v>29</v>
      </c>
      <c r="E70" s="122" t="s">
        <v>141</v>
      </c>
      <c r="F70" s="123" t="s">
        <v>57</v>
      </c>
      <c r="G70" s="144">
        <v>90000</v>
      </c>
      <c r="H70" s="48"/>
      <c r="I70" s="150">
        <v>9324.25</v>
      </c>
      <c r="J70" s="126">
        <f t="shared" si="60"/>
        <v>2583</v>
      </c>
      <c r="K70" s="131">
        <f t="shared" si="61"/>
        <v>6390</v>
      </c>
      <c r="L70" s="128">
        <f t="shared" si="56"/>
        <v>822.88800000000003</v>
      </c>
      <c r="M70" s="132">
        <f t="shared" si="62"/>
        <v>2736</v>
      </c>
      <c r="N70" s="127">
        <f t="shared" si="63"/>
        <v>6381</v>
      </c>
      <c r="O70" s="150">
        <v>1715.46</v>
      </c>
      <c r="P70" s="129">
        <f t="shared" ref="P70:P80" si="65">I70+J70+M70+O70</f>
        <v>16358.71</v>
      </c>
      <c r="Q70" s="129">
        <f t="shared" ref="Q70:Q80" si="66">K70+L70+N70</f>
        <v>13593.887999999999</v>
      </c>
      <c r="R70" s="129">
        <f t="shared" si="64"/>
        <v>73641.290000000008</v>
      </c>
    </row>
    <row r="71" spans="1:18" ht="22.5" customHeight="1" x14ac:dyDescent="0.35">
      <c r="A71" s="40">
        <f t="shared" si="59"/>
        <v>50</v>
      </c>
      <c r="B71" s="122" t="s">
        <v>143</v>
      </c>
      <c r="C71" s="122" t="s">
        <v>55</v>
      </c>
      <c r="D71" s="122" t="s">
        <v>29</v>
      </c>
      <c r="E71" s="122" t="s">
        <v>144</v>
      </c>
      <c r="F71" s="123" t="s">
        <v>53</v>
      </c>
      <c r="G71" s="144">
        <v>66000</v>
      </c>
      <c r="H71" s="48"/>
      <c r="I71" s="130">
        <v>4615.76</v>
      </c>
      <c r="J71" s="126">
        <f t="shared" si="60"/>
        <v>1894.2</v>
      </c>
      <c r="K71" s="131">
        <f t="shared" si="61"/>
        <v>4686</v>
      </c>
      <c r="L71" s="132">
        <f>+G71*1.1%</f>
        <v>726.00000000000011</v>
      </c>
      <c r="M71" s="132">
        <f t="shared" si="62"/>
        <v>2006.4</v>
      </c>
      <c r="N71" s="127">
        <f t="shared" si="63"/>
        <v>4679.4000000000005</v>
      </c>
      <c r="O71" s="150">
        <v>0</v>
      </c>
      <c r="P71" s="129">
        <f t="shared" si="65"/>
        <v>8516.36</v>
      </c>
      <c r="Q71" s="129">
        <f t="shared" si="66"/>
        <v>10091.400000000001</v>
      </c>
      <c r="R71" s="129">
        <f t="shared" si="64"/>
        <v>57483.64</v>
      </c>
    </row>
    <row r="72" spans="1:18" ht="22.5" customHeight="1" x14ac:dyDescent="0.35">
      <c r="A72" s="40">
        <f t="shared" si="59"/>
        <v>51</v>
      </c>
      <c r="B72" s="122" t="s">
        <v>145</v>
      </c>
      <c r="C72" s="122" t="s">
        <v>55</v>
      </c>
      <c r="D72" s="122" t="s">
        <v>29</v>
      </c>
      <c r="E72" s="122" t="s">
        <v>144</v>
      </c>
      <c r="F72" s="123" t="s">
        <v>57</v>
      </c>
      <c r="G72" s="144">
        <v>60000</v>
      </c>
      <c r="H72" s="48"/>
      <c r="I72" s="130">
        <v>3486.68</v>
      </c>
      <c r="J72" s="126">
        <f t="shared" si="60"/>
        <v>1722</v>
      </c>
      <c r="K72" s="131">
        <f t="shared" si="61"/>
        <v>4260</v>
      </c>
      <c r="L72" s="132">
        <f t="shared" ref="L72:L73" si="67">+G72*1.1%</f>
        <v>660.00000000000011</v>
      </c>
      <c r="M72" s="132">
        <f t="shared" si="62"/>
        <v>1824</v>
      </c>
      <c r="N72" s="127">
        <f t="shared" si="63"/>
        <v>4254</v>
      </c>
      <c r="O72" s="150">
        <v>0</v>
      </c>
      <c r="P72" s="129">
        <f t="shared" si="65"/>
        <v>7032.68</v>
      </c>
      <c r="Q72" s="129">
        <f t="shared" si="66"/>
        <v>9174</v>
      </c>
      <c r="R72" s="129">
        <f t="shared" si="64"/>
        <v>52967.32</v>
      </c>
    </row>
    <row r="73" spans="1:18" ht="22.5" customHeight="1" x14ac:dyDescent="0.35">
      <c r="A73" s="40">
        <f t="shared" si="59"/>
        <v>52</v>
      </c>
      <c r="B73" s="122" t="s">
        <v>146</v>
      </c>
      <c r="C73" s="122" t="s">
        <v>55</v>
      </c>
      <c r="D73" s="122" t="s">
        <v>29</v>
      </c>
      <c r="E73" s="122" t="s">
        <v>147</v>
      </c>
      <c r="F73" s="123" t="s">
        <v>57</v>
      </c>
      <c r="G73" s="144">
        <v>60000</v>
      </c>
      <c r="H73" s="48"/>
      <c r="I73" s="130">
        <v>3143.58</v>
      </c>
      <c r="J73" s="126">
        <f t="shared" si="60"/>
        <v>1722</v>
      </c>
      <c r="K73" s="131">
        <f t="shared" si="61"/>
        <v>4260</v>
      </c>
      <c r="L73" s="132">
        <f t="shared" si="67"/>
        <v>660.00000000000011</v>
      </c>
      <c r="M73" s="132">
        <f t="shared" si="62"/>
        <v>1824</v>
      </c>
      <c r="N73" s="127">
        <f t="shared" si="63"/>
        <v>4254</v>
      </c>
      <c r="O73" s="150">
        <v>1715.46</v>
      </c>
      <c r="P73" s="129">
        <f t="shared" si="65"/>
        <v>8405.0400000000009</v>
      </c>
      <c r="Q73" s="129">
        <f t="shared" si="66"/>
        <v>9174</v>
      </c>
      <c r="R73" s="129">
        <f t="shared" si="64"/>
        <v>51594.96</v>
      </c>
    </row>
    <row r="74" spans="1:18" ht="22.5" customHeight="1" x14ac:dyDescent="0.35">
      <c r="A74" s="40">
        <f t="shared" si="59"/>
        <v>53</v>
      </c>
      <c r="B74" s="122" t="s">
        <v>148</v>
      </c>
      <c r="C74" s="122" t="s">
        <v>55</v>
      </c>
      <c r="D74" s="122" t="s">
        <v>29</v>
      </c>
      <c r="E74" s="122" t="s">
        <v>149</v>
      </c>
      <c r="F74" s="123" t="s">
        <v>57</v>
      </c>
      <c r="G74" s="144">
        <v>90000</v>
      </c>
      <c r="H74" s="48"/>
      <c r="I74" s="130">
        <f>3486.68+6266.44</f>
        <v>9753.119999999999</v>
      </c>
      <c r="J74" s="126">
        <f t="shared" si="60"/>
        <v>2583</v>
      </c>
      <c r="K74" s="131">
        <f t="shared" si="61"/>
        <v>6390</v>
      </c>
      <c r="L74" s="128">
        <f t="shared" ref="L74" si="68">74808*1.1%</f>
        <v>822.88800000000003</v>
      </c>
      <c r="M74" s="132">
        <f t="shared" si="62"/>
        <v>2736</v>
      </c>
      <c r="N74" s="127">
        <f t="shared" si="63"/>
        <v>6381</v>
      </c>
      <c r="O74" s="150">
        <v>0</v>
      </c>
      <c r="P74" s="129">
        <f t="shared" si="65"/>
        <v>15072.119999999999</v>
      </c>
      <c r="Q74" s="129">
        <f t="shared" si="66"/>
        <v>13593.887999999999</v>
      </c>
      <c r="R74" s="129">
        <f t="shared" si="64"/>
        <v>74927.88</v>
      </c>
    </row>
    <row r="75" spans="1:18" ht="22.5" customHeight="1" x14ac:dyDescent="0.35">
      <c r="A75" s="40">
        <f t="shared" si="59"/>
        <v>54</v>
      </c>
      <c r="B75" s="122" t="s">
        <v>150</v>
      </c>
      <c r="C75" s="122" t="s">
        <v>50</v>
      </c>
      <c r="D75" s="122" t="s">
        <v>29</v>
      </c>
      <c r="E75" s="122" t="s">
        <v>147</v>
      </c>
      <c r="F75" s="123" t="s">
        <v>57</v>
      </c>
      <c r="G75" s="144">
        <v>60000</v>
      </c>
      <c r="H75" s="48"/>
      <c r="I75" s="130">
        <v>3486.68</v>
      </c>
      <c r="J75" s="126">
        <f t="shared" si="60"/>
        <v>1722</v>
      </c>
      <c r="K75" s="131">
        <f t="shared" si="61"/>
        <v>4260</v>
      </c>
      <c r="L75" s="132">
        <f t="shared" ref="L75:L80" si="69">+G75*1.1%</f>
        <v>660.00000000000011</v>
      </c>
      <c r="M75" s="132">
        <f t="shared" si="62"/>
        <v>1824</v>
      </c>
      <c r="N75" s="127">
        <f t="shared" si="63"/>
        <v>4254</v>
      </c>
      <c r="O75" s="150">
        <v>0</v>
      </c>
      <c r="P75" s="129">
        <f t="shared" si="65"/>
        <v>7032.68</v>
      </c>
      <c r="Q75" s="129">
        <f t="shared" si="66"/>
        <v>9174</v>
      </c>
      <c r="R75" s="129">
        <f t="shared" si="64"/>
        <v>52967.32</v>
      </c>
    </row>
    <row r="76" spans="1:18" ht="22.5" customHeight="1" x14ac:dyDescent="0.35">
      <c r="A76" s="40">
        <f t="shared" si="59"/>
        <v>55</v>
      </c>
      <c r="B76" s="122" t="s">
        <v>151</v>
      </c>
      <c r="C76" s="122" t="s">
        <v>55</v>
      </c>
      <c r="D76" s="122" t="s">
        <v>29</v>
      </c>
      <c r="E76" s="122" t="s">
        <v>144</v>
      </c>
      <c r="F76" s="123" t="s">
        <v>57</v>
      </c>
      <c r="G76" s="144">
        <v>60000</v>
      </c>
      <c r="H76" s="48"/>
      <c r="I76" s="130">
        <v>3486.68</v>
      </c>
      <c r="J76" s="126">
        <f t="shared" si="60"/>
        <v>1722</v>
      </c>
      <c r="K76" s="131">
        <f t="shared" si="61"/>
        <v>4260</v>
      </c>
      <c r="L76" s="132">
        <f t="shared" si="69"/>
        <v>660.00000000000011</v>
      </c>
      <c r="M76" s="132">
        <f t="shared" si="62"/>
        <v>1824</v>
      </c>
      <c r="N76" s="127">
        <f t="shared" si="63"/>
        <v>4254</v>
      </c>
      <c r="O76" s="150">
        <v>0</v>
      </c>
      <c r="P76" s="129">
        <f t="shared" si="65"/>
        <v>7032.68</v>
      </c>
      <c r="Q76" s="129">
        <f t="shared" si="66"/>
        <v>9174</v>
      </c>
      <c r="R76" s="129">
        <f t="shared" si="64"/>
        <v>52967.32</v>
      </c>
    </row>
    <row r="77" spans="1:18" ht="22.5" customHeight="1" x14ac:dyDescent="0.35">
      <c r="A77" s="40">
        <f t="shared" si="59"/>
        <v>56</v>
      </c>
      <c r="B77" s="122" t="s">
        <v>152</v>
      </c>
      <c r="C77" s="122" t="s">
        <v>55</v>
      </c>
      <c r="D77" s="122" t="s">
        <v>29</v>
      </c>
      <c r="E77" s="122" t="s">
        <v>144</v>
      </c>
      <c r="F77" s="123" t="s">
        <v>57</v>
      </c>
      <c r="G77" s="144">
        <v>60000</v>
      </c>
      <c r="H77" s="48"/>
      <c r="I77" s="130">
        <v>3486.68</v>
      </c>
      <c r="J77" s="126">
        <f t="shared" si="60"/>
        <v>1722</v>
      </c>
      <c r="K77" s="131">
        <f t="shared" si="61"/>
        <v>4260</v>
      </c>
      <c r="L77" s="132">
        <f t="shared" si="69"/>
        <v>660.00000000000011</v>
      </c>
      <c r="M77" s="132">
        <f t="shared" si="62"/>
        <v>1824</v>
      </c>
      <c r="N77" s="127">
        <f t="shared" si="63"/>
        <v>4254</v>
      </c>
      <c r="O77" s="150">
        <v>0</v>
      </c>
      <c r="P77" s="129">
        <f t="shared" si="65"/>
        <v>7032.68</v>
      </c>
      <c r="Q77" s="129">
        <f t="shared" si="66"/>
        <v>9174</v>
      </c>
      <c r="R77" s="129">
        <f t="shared" si="64"/>
        <v>52967.32</v>
      </c>
    </row>
    <row r="78" spans="1:18" ht="22.5" customHeight="1" x14ac:dyDescent="0.35">
      <c r="A78" s="40">
        <f t="shared" si="59"/>
        <v>57</v>
      </c>
      <c r="B78" s="122" t="s">
        <v>153</v>
      </c>
      <c r="C78" s="122" t="s">
        <v>50</v>
      </c>
      <c r="D78" s="122" t="s">
        <v>29</v>
      </c>
      <c r="E78" s="122" t="s">
        <v>144</v>
      </c>
      <c r="F78" s="123" t="s">
        <v>57</v>
      </c>
      <c r="G78" s="144">
        <v>60000</v>
      </c>
      <c r="H78" s="48"/>
      <c r="I78" s="130">
        <v>3486.68</v>
      </c>
      <c r="J78" s="126">
        <f t="shared" si="60"/>
        <v>1722</v>
      </c>
      <c r="K78" s="131">
        <f t="shared" si="61"/>
        <v>4260</v>
      </c>
      <c r="L78" s="132">
        <f t="shared" si="69"/>
        <v>660.00000000000011</v>
      </c>
      <c r="M78" s="132">
        <f t="shared" si="62"/>
        <v>1824</v>
      </c>
      <c r="N78" s="127">
        <f t="shared" si="63"/>
        <v>4254</v>
      </c>
      <c r="O78" s="150">
        <v>0</v>
      </c>
      <c r="P78" s="129">
        <f t="shared" si="65"/>
        <v>7032.68</v>
      </c>
      <c r="Q78" s="129">
        <f t="shared" si="66"/>
        <v>9174</v>
      </c>
      <c r="R78" s="129">
        <f t="shared" si="64"/>
        <v>52967.32</v>
      </c>
    </row>
    <row r="79" spans="1:18" ht="22.5" customHeight="1" x14ac:dyDescent="0.35">
      <c r="A79" s="40">
        <f t="shared" si="59"/>
        <v>58</v>
      </c>
      <c r="B79" s="122" t="s">
        <v>154</v>
      </c>
      <c r="C79" s="122" t="s">
        <v>55</v>
      </c>
      <c r="D79" s="122" t="s">
        <v>29</v>
      </c>
      <c r="E79" s="122" t="s">
        <v>147</v>
      </c>
      <c r="F79" s="123" t="s">
        <v>57</v>
      </c>
      <c r="G79" s="144">
        <v>60000</v>
      </c>
      <c r="H79" s="48"/>
      <c r="I79" s="130">
        <v>3486.68</v>
      </c>
      <c r="J79" s="126">
        <f t="shared" si="60"/>
        <v>1722</v>
      </c>
      <c r="K79" s="131">
        <f t="shared" si="61"/>
        <v>4260</v>
      </c>
      <c r="L79" s="132">
        <f t="shared" si="69"/>
        <v>660.00000000000011</v>
      </c>
      <c r="M79" s="132">
        <f t="shared" si="62"/>
        <v>1824</v>
      </c>
      <c r="N79" s="127">
        <f t="shared" si="63"/>
        <v>4254</v>
      </c>
      <c r="O79" s="150">
        <v>0</v>
      </c>
      <c r="P79" s="129">
        <f t="shared" si="65"/>
        <v>7032.68</v>
      </c>
      <c r="Q79" s="129">
        <f t="shared" si="66"/>
        <v>9174</v>
      </c>
      <c r="R79" s="129">
        <f t="shared" si="64"/>
        <v>52967.32</v>
      </c>
    </row>
    <row r="80" spans="1:18" ht="22.5" customHeight="1" x14ac:dyDescent="0.35">
      <c r="A80" s="40">
        <f t="shared" si="59"/>
        <v>59</v>
      </c>
      <c r="B80" s="122" t="s">
        <v>155</v>
      </c>
      <c r="C80" s="122" t="s">
        <v>55</v>
      </c>
      <c r="D80" s="122" t="s">
        <v>29</v>
      </c>
      <c r="E80" s="122" t="s">
        <v>144</v>
      </c>
      <c r="F80" s="123" t="s">
        <v>57</v>
      </c>
      <c r="G80" s="144">
        <v>60000</v>
      </c>
      <c r="H80" s="48"/>
      <c r="I80" s="130">
        <v>3486.68</v>
      </c>
      <c r="J80" s="126">
        <f t="shared" si="60"/>
        <v>1722</v>
      </c>
      <c r="K80" s="131">
        <f t="shared" si="61"/>
        <v>4260</v>
      </c>
      <c r="L80" s="132">
        <f t="shared" si="69"/>
        <v>660.00000000000011</v>
      </c>
      <c r="M80" s="132">
        <f t="shared" si="62"/>
        <v>1824</v>
      </c>
      <c r="N80" s="127">
        <f t="shared" si="63"/>
        <v>4254</v>
      </c>
      <c r="O80" s="150">
        <v>0</v>
      </c>
      <c r="P80" s="129">
        <f t="shared" si="65"/>
        <v>7032.68</v>
      </c>
      <c r="Q80" s="129">
        <f t="shared" si="66"/>
        <v>9174</v>
      </c>
      <c r="R80" s="129">
        <f t="shared" si="64"/>
        <v>52967.32</v>
      </c>
    </row>
    <row r="81" spans="1:5117 5121:9214 9218:13311 13315:16383" ht="23.25" customHeight="1" x14ac:dyDescent="0.25">
      <c r="A81" s="210" t="s">
        <v>25</v>
      </c>
      <c r="B81" s="210"/>
      <c r="C81" s="210"/>
      <c r="D81" s="210"/>
      <c r="E81" s="210"/>
      <c r="F81" s="46"/>
      <c r="G81" s="54">
        <f t="shared" ref="G81:R81" si="70">SUM(G65:G80)</f>
        <v>1366000</v>
      </c>
      <c r="H81" s="54">
        <f t="shared" si="70"/>
        <v>0</v>
      </c>
      <c r="I81" s="54">
        <f t="shared" si="70"/>
        <v>143415.21999999994</v>
      </c>
      <c r="J81" s="54">
        <f t="shared" si="70"/>
        <v>39204.199999999997</v>
      </c>
      <c r="K81" s="54">
        <f t="shared" si="70"/>
        <v>96986</v>
      </c>
      <c r="L81" s="54">
        <f t="shared" si="70"/>
        <v>11766.216</v>
      </c>
      <c r="M81" s="54">
        <f t="shared" si="70"/>
        <v>41526.400000000001</v>
      </c>
      <c r="N81" s="54">
        <f t="shared" si="70"/>
        <v>96849.4</v>
      </c>
      <c r="O81" s="54">
        <f t="shared" si="70"/>
        <v>8577.2999999999993</v>
      </c>
      <c r="P81" s="54">
        <f t="shared" si="70"/>
        <v>232723.11999999991</v>
      </c>
      <c r="Q81" s="54">
        <f t="shared" si="70"/>
        <v>205601.61600000001</v>
      </c>
      <c r="R81" s="54">
        <f t="shared" si="70"/>
        <v>1133276.8799999999</v>
      </c>
    </row>
    <row r="82" spans="1:5117 5121:9214 9218:13311 13315:16383" ht="43.5" customHeight="1" x14ac:dyDescent="0.25">
      <c r="A82" s="194" t="s">
        <v>30</v>
      </c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</row>
    <row r="83" spans="1:5117 5121:9214 9218:13311 13315:16383" s="11" customFormat="1" ht="42.75" customHeight="1" x14ac:dyDescent="0.35">
      <c r="A83" s="40">
        <v>60</v>
      </c>
      <c r="B83" s="151" t="s">
        <v>156</v>
      </c>
      <c r="C83" s="151" t="s">
        <v>55</v>
      </c>
      <c r="D83" s="152" t="s">
        <v>157</v>
      </c>
      <c r="E83" s="153" t="s">
        <v>158</v>
      </c>
      <c r="F83" s="123" t="s">
        <v>159</v>
      </c>
      <c r="G83" s="144">
        <v>160000</v>
      </c>
      <c r="H83" s="48"/>
      <c r="I83" s="130">
        <v>26218.87</v>
      </c>
      <c r="J83" s="126">
        <f>G83*2.87/100</f>
        <v>4592</v>
      </c>
      <c r="K83" s="131">
        <f>G83*7.1/100</f>
        <v>11360</v>
      </c>
      <c r="L83" s="128">
        <f>74808*1.1%</f>
        <v>822.88800000000003</v>
      </c>
      <c r="M83" s="132">
        <f>G83*3.04/100</f>
        <v>4864</v>
      </c>
      <c r="N83" s="127">
        <f>+G83*7.09%</f>
        <v>11344</v>
      </c>
      <c r="O83" s="127">
        <v>0</v>
      </c>
      <c r="P83" s="129">
        <f>I83+J83+M83+O83</f>
        <v>35674.869999999995</v>
      </c>
      <c r="Q83" s="129">
        <f>K83+L83+N83</f>
        <v>23526.887999999999</v>
      </c>
      <c r="R83" s="129">
        <f>G83-P83</f>
        <v>124325.13</v>
      </c>
      <c r="U83" s="12"/>
      <c r="V83" s="13"/>
      <c r="W83" s="14"/>
      <c r="X83" s="15"/>
      <c r="Y83" s="16"/>
      <c r="Z83" s="17"/>
      <c r="AA83" s="18"/>
      <c r="AB83" s="18"/>
      <c r="AC83" s="19"/>
      <c r="AD83" s="19"/>
      <c r="AE83" s="20"/>
      <c r="AF83" s="20"/>
      <c r="AG83" s="20"/>
      <c r="AH83" s="21"/>
      <c r="AL83" s="12"/>
      <c r="AM83" s="13"/>
      <c r="AN83" s="14"/>
      <c r="AO83" s="15"/>
      <c r="AP83" s="16"/>
      <c r="AQ83" s="17"/>
      <c r="AR83" s="18"/>
      <c r="AS83" s="18"/>
      <c r="AT83" s="19"/>
      <c r="AU83" s="19"/>
      <c r="AV83" s="20"/>
      <c r="AW83" s="20"/>
      <c r="AX83" s="20"/>
      <c r="AY83" s="21"/>
      <c r="BC83" s="12"/>
      <c r="BD83" s="13"/>
      <c r="BE83" s="14"/>
      <c r="BF83" s="15"/>
      <c r="BG83" s="16"/>
      <c r="BH83" s="17"/>
      <c r="BI83" s="18"/>
      <c r="BJ83" s="18"/>
      <c r="BK83" s="19"/>
      <c r="BL83" s="19"/>
      <c r="BM83" s="20"/>
      <c r="BN83" s="20"/>
      <c r="BO83" s="20"/>
      <c r="BP83" s="21"/>
      <c r="BT83" s="12"/>
      <c r="BU83" s="13"/>
      <c r="BV83" s="14"/>
      <c r="BW83" s="15"/>
      <c r="BX83" s="16"/>
      <c r="BY83" s="17"/>
      <c r="BZ83" s="18"/>
      <c r="CA83" s="18"/>
      <c r="CB83" s="19"/>
      <c r="CC83" s="19"/>
      <c r="CD83" s="20"/>
      <c r="CE83" s="20"/>
      <c r="CF83" s="20"/>
      <c r="CG83" s="21"/>
      <c r="CK83" s="12"/>
      <c r="CL83" s="13"/>
      <c r="CM83" s="14"/>
      <c r="CN83" s="15"/>
      <c r="CO83" s="16"/>
      <c r="CP83" s="17"/>
      <c r="CQ83" s="18"/>
      <c r="CR83" s="18"/>
      <c r="CS83" s="19"/>
      <c r="CT83" s="19"/>
      <c r="CU83" s="20"/>
      <c r="CV83" s="20"/>
      <c r="CW83" s="20"/>
      <c r="CX83" s="21"/>
      <c r="DB83" s="12"/>
      <c r="DC83" s="13"/>
      <c r="DD83" s="14"/>
      <c r="DE83" s="15"/>
      <c r="DF83" s="16"/>
      <c r="DG83" s="17"/>
      <c r="DH83" s="18"/>
      <c r="DI83" s="18"/>
      <c r="DJ83" s="19"/>
      <c r="DK83" s="19"/>
      <c r="DL83" s="20"/>
      <c r="DM83" s="20"/>
      <c r="DN83" s="20"/>
      <c r="DO83" s="21"/>
      <c r="DS83" s="12"/>
      <c r="DT83" s="13"/>
      <c r="DU83" s="14"/>
      <c r="DV83" s="15"/>
      <c r="DW83" s="16"/>
      <c r="DX83" s="17"/>
      <c r="DY83" s="18"/>
      <c r="DZ83" s="18"/>
      <c r="EA83" s="19"/>
      <c r="EB83" s="19"/>
      <c r="EC83" s="20"/>
      <c r="ED83" s="20"/>
      <c r="EE83" s="20"/>
      <c r="EF83" s="21"/>
      <c r="EJ83" s="12"/>
      <c r="EK83" s="13"/>
      <c r="EL83" s="14"/>
      <c r="EM83" s="15"/>
      <c r="EN83" s="16"/>
      <c r="EO83" s="17"/>
      <c r="EP83" s="18"/>
      <c r="EQ83" s="18"/>
      <c r="ER83" s="19"/>
      <c r="ES83" s="19"/>
      <c r="ET83" s="20"/>
      <c r="EU83" s="20"/>
      <c r="EV83" s="20"/>
      <c r="EW83" s="21"/>
      <c r="FA83" s="12"/>
      <c r="FB83" s="13"/>
      <c r="FC83" s="14"/>
      <c r="FD83" s="15"/>
      <c r="FE83" s="16"/>
      <c r="FF83" s="17"/>
      <c r="FG83" s="18"/>
      <c r="FH83" s="18"/>
      <c r="FI83" s="19"/>
      <c r="FJ83" s="19"/>
      <c r="FK83" s="20"/>
      <c r="FL83" s="20"/>
      <c r="FM83" s="20"/>
      <c r="FN83" s="21"/>
      <c r="FR83" s="12"/>
      <c r="FS83" s="13"/>
      <c r="FT83" s="14"/>
      <c r="FU83" s="15"/>
      <c r="FV83" s="16"/>
      <c r="FW83" s="17"/>
      <c r="FX83" s="18"/>
      <c r="FY83" s="18"/>
      <c r="FZ83" s="19"/>
      <c r="GA83" s="19"/>
      <c r="GB83" s="20"/>
      <c r="GC83" s="20"/>
      <c r="GD83" s="20"/>
      <c r="GE83" s="21"/>
      <c r="GI83" s="12"/>
      <c r="GJ83" s="13"/>
      <c r="GK83" s="14"/>
      <c r="GL83" s="15"/>
      <c r="GM83" s="16"/>
      <c r="GN83" s="17"/>
      <c r="GO83" s="18"/>
      <c r="GP83" s="18"/>
      <c r="GQ83" s="19"/>
      <c r="GR83" s="19"/>
      <c r="GS83" s="20"/>
      <c r="GT83" s="20"/>
      <c r="GU83" s="20"/>
      <c r="GV83" s="21"/>
      <c r="GZ83" s="12"/>
      <c r="HA83" s="13"/>
      <c r="HB83" s="14"/>
      <c r="HC83" s="15"/>
      <c r="HD83" s="16"/>
      <c r="HE83" s="17"/>
      <c r="HF83" s="18"/>
      <c r="HG83" s="18"/>
      <c r="HH83" s="19"/>
      <c r="HI83" s="19"/>
      <c r="HJ83" s="20"/>
      <c r="HK83" s="20"/>
      <c r="HL83" s="20"/>
      <c r="HM83" s="21"/>
      <c r="HQ83" s="12"/>
      <c r="HR83" s="13"/>
      <c r="HS83" s="14"/>
      <c r="HT83" s="15"/>
      <c r="HU83" s="16"/>
      <c r="HV83" s="17"/>
      <c r="HW83" s="18"/>
      <c r="HX83" s="18"/>
      <c r="HY83" s="19"/>
      <c r="HZ83" s="19"/>
      <c r="IA83" s="20"/>
      <c r="IB83" s="20"/>
      <c r="IC83" s="20"/>
      <c r="ID83" s="21"/>
      <c r="IH83" s="12"/>
      <c r="II83" s="13"/>
      <c r="IJ83" s="14"/>
      <c r="IK83" s="15"/>
      <c r="IL83" s="16"/>
      <c r="IM83" s="17"/>
      <c r="IN83" s="18"/>
      <c r="IO83" s="18"/>
      <c r="IP83" s="19"/>
      <c r="IQ83" s="19"/>
      <c r="IR83" s="20"/>
      <c r="IS83" s="20"/>
      <c r="IT83" s="20"/>
      <c r="IU83" s="21"/>
      <c r="IY83" s="12"/>
      <c r="IZ83" s="13"/>
      <c r="JA83" s="14"/>
      <c r="JB83" s="15"/>
      <c r="JC83" s="16"/>
      <c r="JD83" s="17"/>
      <c r="JE83" s="18"/>
      <c r="JF83" s="18"/>
      <c r="JG83" s="19"/>
      <c r="JH83" s="19"/>
      <c r="JI83" s="20"/>
      <c r="JJ83" s="20"/>
      <c r="JK83" s="20"/>
      <c r="JL83" s="21"/>
      <c r="JP83" s="12"/>
      <c r="JQ83" s="13"/>
      <c r="JR83" s="14"/>
      <c r="JS83" s="15"/>
      <c r="JT83" s="16"/>
      <c r="JU83" s="17"/>
      <c r="JV83" s="18"/>
      <c r="JW83" s="18"/>
      <c r="JX83" s="19"/>
      <c r="JY83" s="19"/>
      <c r="JZ83" s="20"/>
      <c r="KA83" s="20"/>
      <c r="KB83" s="20"/>
      <c r="KC83" s="21"/>
      <c r="KG83" s="12"/>
      <c r="KH83" s="13"/>
      <c r="KI83" s="14"/>
      <c r="KJ83" s="15"/>
      <c r="KK83" s="16"/>
      <c r="KL83" s="17"/>
      <c r="KM83" s="18"/>
      <c r="KN83" s="18"/>
      <c r="KO83" s="19"/>
      <c r="KP83" s="19"/>
      <c r="KQ83" s="20"/>
      <c r="KR83" s="20"/>
      <c r="KS83" s="20"/>
      <c r="KT83" s="21"/>
      <c r="KX83" s="12"/>
      <c r="KY83" s="13"/>
      <c r="KZ83" s="14"/>
      <c r="LA83" s="15"/>
      <c r="LB83" s="16"/>
      <c r="LC83" s="17"/>
      <c r="LD83" s="18"/>
      <c r="LE83" s="18"/>
      <c r="LF83" s="19"/>
      <c r="LG83" s="19"/>
      <c r="LH83" s="20"/>
      <c r="LI83" s="20"/>
      <c r="LJ83" s="20"/>
      <c r="LK83" s="21"/>
      <c r="LO83" s="12"/>
      <c r="LP83" s="13"/>
      <c r="LQ83" s="14"/>
      <c r="LR83" s="15"/>
      <c r="LS83" s="16"/>
      <c r="LT83" s="17"/>
      <c r="LU83" s="18"/>
      <c r="LV83" s="18"/>
      <c r="LW83" s="19"/>
      <c r="LX83" s="19"/>
      <c r="LY83" s="20"/>
      <c r="LZ83" s="20"/>
      <c r="MA83" s="20"/>
      <c r="MB83" s="21"/>
      <c r="MF83" s="12"/>
      <c r="MG83" s="13"/>
      <c r="MH83" s="14"/>
      <c r="MI83" s="15"/>
      <c r="MJ83" s="16"/>
      <c r="MK83" s="17"/>
      <c r="ML83" s="18"/>
      <c r="MM83" s="18"/>
      <c r="MN83" s="19"/>
      <c r="MO83" s="19"/>
      <c r="MP83" s="20"/>
      <c r="MQ83" s="20"/>
      <c r="MR83" s="20"/>
      <c r="MS83" s="21"/>
      <c r="MW83" s="12"/>
      <c r="MX83" s="13"/>
      <c r="MY83" s="14"/>
      <c r="MZ83" s="15"/>
      <c r="NA83" s="16"/>
      <c r="NB83" s="17"/>
      <c r="NC83" s="18"/>
      <c r="ND83" s="18"/>
      <c r="NE83" s="19"/>
      <c r="NF83" s="19"/>
      <c r="NG83" s="20"/>
      <c r="NH83" s="20"/>
      <c r="NI83" s="20"/>
      <c r="NJ83" s="21"/>
      <c r="NN83" s="12"/>
      <c r="NO83" s="13"/>
      <c r="NP83" s="14"/>
      <c r="NQ83" s="15"/>
      <c r="NR83" s="16"/>
      <c r="NS83" s="17"/>
      <c r="NT83" s="18"/>
      <c r="NU83" s="18"/>
      <c r="NV83" s="19"/>
      <c r="NW83" s="19"/>
      <c r="NX83" s="20"/>
      <c r="NY83" s="20"/>
      <c r="NZ83" s="20"/>
      <c r="OA83" s="21"/>
      <c r="OE83" s="12"/>
      <c r="OF83" s="13"/>
      <c r="OG83" s="14"/>
      <c r="OH83" s="15"/>
      <c r="OI83" s="16"/>
      <c r="OJ83" s="17"/>
      <c r="OK83" s="18"/>
      <c r="OL83" s="18"/>
      <c r="OM83" s="19"/>
      <c r="ON83" s="19"/>
      <c r="OO83" s="20"/>
      <c r="OP83" s="20"/>
      <c r="OQ83" s="20"/>
      <c r="OR83" s="21"/>
      <c r="OV83" s="12"/>
      <c r="OW83" s="13"/>
      <c r="OX83" s="14"/>
      <c r="OY83" s="15"/>
      <c r="OZ83" s="16"/>
      <c r="PA83" s="17"/>
      <c r="PB83" s="18"/>
      <c r="PC83" s="18"/>
      <c r="PD83" s="19"/>
      <c r="PE83" s="19"/>
      <c r="PF83" s="20"/>
      <c r="PG83" s="20"/>
      <c r="PH83" s="20"/>
      <c r="PI83" s="21"/>
      <c r="PM83" s="12"/>
      <c r="PN83" s="13"/>
      <c r="PO83" s="14"/>
      <c r="PP83" s="15"/>
      <c r="PQ83" s="16"/>
      <c r="PR83" s="17"/>
      <c r="PS83" s="18"/>
      <c r="PT83" s="18"/>
      <c r="PU83" s="19"/>
      <c r="PV83" s="19"/>
      <c r="PW83" s="20"/>
      <c r="PX83" s="20"/>
      <c r="PY83" s="20"/>
      <c r="PZ83" s="21"/>
      <c r="QD83" s="12"/>
      <c r="QE83" s="13"/>
      <c r="QF83" s="14"/>
      <c r="QG83" s="15"/>
      <c r="QH83" s="16"/>
      <c r="QI83" s="17"/>
      <c r="QJ83" s="18"/>
      <c r="QK83" s="18"/>
      <c r="QL83" s="19"/>
      <c r="QM83" s="19"/>
      <c r="QN83" s="20"/>
      <c r="QO83" s="20"/>
      <c r="QP83" s="20"/>
      <c r="QQ83" s="21"/>
      <c r="QU83" s="12"/>
      <c r="QV83" s="13"/>
      <c r="QW83" s="14"/>
      <c r="QX83" s="15"/>
      <c r="QY83" s="16"/>
      <c r="QZ83" s="17"/>
      <c r="RA83" s="18"/>
      <c r="RB83" s="18"/>
      <c r="RC83" s="19"/>
      <c r="RD83" s="19"/>
      <c r="RE83" s="20"/>
      <c r="RF83" s="20"/>
      <c r="RG83" s="20"/>
      <c r="RH83" s="21"/>
      <c r="RL83" s="12"/>
      <c r="RM83" s="13"/>
      <c r="RN83" s="14"/>
      <c r="RO83" s="15"/>
      <c r="RP83" s="16"/>
      <c r="RQ83" s="17"/>
      <c r="RR83" s="18"/>
      <c r="RS83" s="18"/>
      <c r="RT83" s="19"/>
      <c r="RU83" s="19"/>
      <c r="RV83" s="20"/>
      <c r="RW83" s="20"/>
      <c r="RX83" s="20"/>
      <c r="RY83" s="21"/>
      <c r="SC83" s="12"/>
      <c r="SD83" s="13"/>
      <c r="SE83" s="14"/>
      <c r="SF83" s="15"/>
      <c r="SG83" s="16"/>
      <c r="SH83" s="17"/>
      <c r="SI83" s="18"/>
      <c r="SJ83" s="18"/>
      <c r="SK83" s="19"/>
      <c r="SL83" s="19"/>
      <c r="SM83" s="20"/>
      <c r="SN83" s="20"/>
      <c r="SO83" s="20"/>
      <c r="SP83" s="21"/>
      <c r="ST83" s="12"/>
      <c r="SU83" s="13"/>
      <c r="SV83" s="14"/>
      <c r="SW83" s="15"/>
      <c r="SX83" s="16"/>
      <c r="SY83" s="17"/>
      <c r="SZ83" s="18"/>
      <c r="TA83" s="18"/>
      <c r="TB83" s="19"/>
      <c r="TC83" s="19"/>
      <c r="TD83" s="20"/>
      <c r="TE83" s="20"/>
      <c r="TF83" s="20"/>
      <c r="TG83" s="21"/>
      <c r="TK83" s="12"/>
      <c r="TL83" s="13"/>
      <c r="TM83" s="14"/>
      <c r="TN83" s="15"/>
      <c r="TO83" s="16"/>
      <c r="TP83" s="17"/>
      <c r="TQ83" s="18"/>
      <c r="TR83" s="18"/>
      <c r="TS83" s="19"/>
      <c r="TT83" s="19"/>
      <c r="TU83" s="20"/>
      <c r="TV83" s="20"/>
      <c r="TW83" s="20"/>
      <c r="TX83" s="21"/>
      <c r="UB83" s="12"/>
      <c r="UC83" s="13"/>
      <c r="UD83" s="14"/>
      <c r="UE83" s="15"/>
      <c r="UF83" s="16"/>
      <c r="UG83" s="17"/>
      <c r="UH83" s="18"/>
      <c r="UI83" s="18"/>
      <c r="UJ83" s="19"/>
      <c r="UK83" s="19"/>
      <c r="UL83" s="20"/>
      <c r="UM83" s="20"/>
      <c r="UN83" s="20"/>
      <c r="UO83" s="21"/>
      <c r="US83" s="12"/>
      <c r="UT83" s="13"/>
      <c r="UU83" s="14"/>
      <c r="UV83" s="15"/>
      <c r="UW83" s="16"/>
      <c r="UX83" s="17"/>
      <c r="UY83" s="18"/>
      <c r="UZ83" s="18"/>
      <c r="VA83" s="19"/>
      <c r="VB83" s="19"/>
      <c r="VC83" s="20"/>
      <c r="VD83" s="20"/>
      <c r="VE83" s="20"/>
      <c r="VF83" s="21"/>
      <c r="VJ83" s="12"/>
      <c r="VK83" s="13"/>
      <c r="VL83" s="14"/>
      <c r="VM83" s="15"/>
      <c r="VN83" s="16"/>
      <c r="VO83" s="17"/>
      <c r="VP83" s="18"/>
      <c r="VQ83" s="18"/>
      <c r="VR83" s="19"/>
      <c r="VS83" s="19"/>
      <c r="VT83" s="20"/>
      <c r="VU83" s="20"/>
      <c r="VV83" s="20"/>
      <c r="VW83" s="21"/>
      <c r="WA83" s="12"/>
      <c r="WB83" s="13"/>
      <c r="WC83" s="14"/>
      <c r="WD83" s="15"/>
      <c r="WE83" s="16"/>
      <c r="WF83" s="17"/>
      <c r="WG83" s="18"/>
      <c r="WH83" s="18"/>
      <c r="WI83" s="19"/>
      <c r="WJ83" s="19"/>
      <c r="WK83" s="20"/>
      <c r="WL83" s="20"/>
      <c r="WM83" s="20"/>
      <c r="WN83" s="21"/>
      <c r="WR83" s="12"/>
      <c r="WS83" s="13"/>
      <c r="WT83" s="14"/>
      <c r="WU83" s="15"/>
      <c r="WV83" s="16"/>
      <c r="WW83" s="17"/>
      <c r="WX83" s="18"/>
      <c r="WY83" s="18"/>
      <c r="WZ83" s="19"/>
      <c r="XA83" s="19"/>
      <c r="XB83" s="20"/>
      <c r="XC83" s="20"/>
      <c r="XD83" s="20"/>
      <c r="XE83" s="21"/>
      <c r="XI83" s="12"/>
      <c r="XJ83" s="13"/>
      <c r="XK83" s="14"/>
      <c r="XL83" s="15"/>
      <c r="XM83" s="16"/>
      <c r="XN83" s="17"/>
      <c r="XO83" s="18"/>
      <c r="XP83" s="18"/>
      <c r="XQ83" s="19"/>
      <c r="XR83" s="19"/>
      <c r="XS83" s="20"/>
      <c r="XT83" s="20"/>
      <c r="XU83" s="20"/>
      <c r="XV83" s="21"/>
      <c r="XZ83" s="12"/>
      <c r="YA83" s="13"/>
      <c r="YB83" s="14"/>
      <c r="YC83" s="15"/>
      <c r="YD83" s="16"/>
      <c r="YE83" s="17"/>
      <c r="YF83" s="18"/>
      <c r="YG83" s="18"/>
      <c r="YH83" s="19"/>
      <c r="YI83" s="19"/>
      <c r="YJ83" s="20"/>
      <c r="YK83" s="20"/>
      <c r="YL83" s="20"/>
      <c r="YM83" s="21"/>
      <c r="YQ83" s="12"/>
      <c r="YR83" s="13"/>
      <c r="YS83" s="14"/>
      <c r="YT83" s="15"/>
      <c r="YU83" s="16"/>
      <c r="YV83" s="17"/>
      <c r="YW83" s="18"/>
      <c r="YX83" s="18"/>
      <c r="YY83" s="19"/>
      <c r="YZ83" s="19"/>
      <c r="ZA83" s="20"/>
      <c r="ZB83" s="20"/>
      <c r="ZC83" s="20"/>
      <c r="ZD83" s="21"/>
      <c r="ZH83" s="12"/>
      <c r="ZI83" s="13"/>
      <c r="ZJ83" s="14"/>
      <c r="ZK83" s="15"/>
      <c r="ZL83" s="16"/>
      <c r="ZM83" s="17"/>
      <c r="ZN83" s="18"/>
      <c r="ZO83" s="18"/>
      <c r="ZP83" s="19"/>
      <c r="ZQ83" s="19"/>
      <c r="ZR83" s="20"/>
      <c r="ZS83" s="20"/>
      <c r="ZT83" s="20"/>
      <c r="ZU83" s="21"/>
      <c r="ZY83" s="12"/>
      <c r="ZZ83" s="13"/>
      <c r="AAA83" s="14"/>
      <c r="AAB83" s="15"/>
      <c r="AAC83" s="16"/>
      <c r="AAD83" s="17"/>
      <c r="AAE83" s="18"/>
      <c r="AAF83" s="18"/>
      <c r="AAG83" s="19"/>
      <c r="AAH83" s="19"/>
      <c r="AAI83" s="20"/>
      <c r="AAJ83" s="20"/>
      <c r="AAK83" s="20"/>
      <c r="AAL83" s="21"/>
      <c r="AAP83" s="12"/>
      <c r="AAQ83" s="13"/>
      <c r="AAR83" s="14"/>
      <c r="AAS83" s="15"/>
      <c r="AAT83" s="16"/>
      <c r="AAU83" s="17"/>
      <c r="AAV83" s="18"/>
      <c r="AAW83" s="18"/>
      <c r="AAX83" s="19"/>
      <c r="AAY83" s="19"/>
      <c r="AAZ83" s="20"/>
      <c r="ABA83" s="20"/>
      <c r="ABB83" s="20"/>
      <c r="ABC83" s="21"/>
      <c r="ABG83" s="12"/>
      <c r="ABH83" s="13"/>
      <c r="ABI83" s="14"/>
      <c r="ABJ83" s="15"/>
      <c r="ABK83" s="16"/>
      <c r="ABL83" s="17"/>
      <c r="ABM83" s="18"/>
      <c r="ABN83" s="18"/>
      <c r="ABO83" s="19"/>
      <c r="ABP83" s="19"/>
      <c r="ABQ83" s="20"/>
      <c r="ABR83" s="20"/>
      <c r="ABS83" s="20"/>
      <c r="ABT83" s="21"/>
      <c r="ABX83" s="12"/>
      <c r="ABY83" s="13"/>
      <c r="ABZ83" s="14"/>
      <c r="ACA83" s="15"/>
      <c r="ACB83" s="16"/>
      <c r="ACC83" s="17"/>
      <c r="ACD83" s="18"/>
      <c r="ACE83" s="18"/>
      <c r="ACF83" s="19"/>
      <c r="ACG83" s="19"/>
      <c r="ACH83" s="20"/>
      <c r="ACI83" s="20"/>
      <c r="ACJ83" s="20"/>
      <c r="ACK83" s="21"/>
      <c r="ACO83" s="12"/>
      <c r="ACP83" s="13"/>
      <c r="ACQ83" s="14"/>
      <c r="ACR83" s="15"/>
      <c r="ACS83" s="16"/>
      <c r="ACT83" s="17"/>
      <c r="ACU83" s="18"/>
      <c r="ACV83" s="18"/>
      <c r="ACW83" s="19"/>
      <c r="ACX83" s="19"/>
      <c r="ACY83" s="20"/>
      <c r="ACZ83" s="20"/>
      <c r="ADA83" s="20"/>
      <c r="ADB83" s="21"/>
      <c r="ADF83" s="12"/>
      <c r="ADG83" s="13"/>
      <c r="ADH83" s="14"/>
      <c r="ADI83" s="15"/>
      <c r="ADJ83" s="16"/>
      <c r="ADK83" s="17"/>
      <c r="ADL83" s="18"/>
      <c r="ADM83" s="18"/>
      <c r="ADN83" s="19"/>
      <c r="ADO83" s="19"/>
      <c r="ADP83" s="20"/>
      <c r="ADQ83" s="20"/>
      <c r="ADR83" s="20"/>
      <c r="ADS83" s="21"/>
      <c r="ADW83" s="12"/>
      <c r="ADX83" s="13"/>
      <c r="ADY83" s="14"/>
      <c r="ADZ83" s="15"/>
      <c r="AEA83" s="16"/>
      <c r="AEB83" s="17"/>
      <c r="AEC83" s="18"/>
      <c r="AED83" s="18"/>
      <c r="AEE83" s="19"/>
      <c r="AEF83" s="19"/>
      <c r="AEG83" s="20"/>
      <c r="AEH83" s="20"/>
      <c r="AEI83" s="20"/>
      <c r="AEJ83" s="21"/>
      <c r="AEN83" s="12"/>
      <c r="AEO83" s="13"/>
      <c r="AEP83" s="14"/>
      <c r="AEQ83" s="15"/>
      <c r="AER83" s="16"/>
      <c r="AES83" s="17"/>
      <c r="AET83" s="18"/>
      <c r="AEU83" s="18"/>
      <c r="AEV83" s="19"/>
      <c r="AEW83" s="19"/>
      <c r="AEX83" s="20"/>
      <c r="AEY83" s="20"/>
      <c r="AEZ83" s="20"/>
      <c r="AFA83" s="21"/>
      <c r="AFE83" s="12"/>
      <c r="AFF83" s="13"/>
      <c r="AFG83" s="14"/>
      <c r="AFH83" s="15"/>
      <c r="AFI83" s="16"/>
      <c r="AFJ83" s="17"/>
      <c r="AFK83" s="18"/>
      <c r="AFL83" s="18"/>
      <c r="AFM83" s="19"/>
      <c r="AFN83" s="19"/>
      <c r="AFO83" s="20"/>
      <c r="AFP83" s="20"/>
      <c r="AFQ83" s="20"/>
      <c r="AFR83" s="21"/>
      <c r="AFV83" s="12"/>
      <c r="AFW83" s="13"/>
      <c r="AFX83" s="14"/>
      <c r="AFY83" s="15"/>
      <c r="AFZ83" s="16"/>
      <c r="AGA83" s="17"/>
      <c r="AGB83" s="18"/>
      <c r="AGC83" s="18"/>
      <c r="AGD83" s="19"/>
      <c r="AGE83" s="19"/>
      <c r="AGF83" s="20"/>
      <c r="AGG83" s="20"/>
      <c r="AGH83" s="20"/>
      <c r="AGI83" s="21"/>
      <c r="AGM83" s="12"/>
      <c r="AGN83" s="13"/>
      <c r="AGO83" s="14"/>
      <c r="AGP83" s="15"/>
      <c r="AGQ83" s="16"/>
      <c r="AGR83" s="17"/>
      <c r="AGS83" s="18"/>
      <c r="AGT83" s="18"/>
      <c r="AGU83" s="19"/>
      <c r="AGV83" s="19"/>
      <c r="AGW83" s="20"/>
      <c r="AGX83" s="20"/>
      <c r="AGY83" s="20"/>
      <c r="AGZ83" s="21"/>
      <c r="AHD83" s="12"/>
      <c r="AHE83" s="13"/>
      <c r="AHF83" s="14"/>
      <c r="AHG83" s="15"/>
      <c r="AHH83" s="16"/>
      <c r="AHI83" s="17"/>
      <c r="AHJ83" s="18"/>
      <c r="AHK83" s="18"/>
      <c r="AHL83" s="19"/>
      <c r="AHM83" s="19"/>
      <c r="AHN83" s="20"/>
      <c r="AHO83" s="20"/>
      <c r="AHP83" s="20"/>
      <c r="AHQ83" s="21"/>
      <c r="AHU83" s="12"/>
      <c r="AHV83" s="13"/>
      <c r="AHW83" s="14"/>
      <c r="AHX83" s="15"/>
      <c r="AHY83" s="16"/>
      <c r="AHZ83" s="17"/>
      <c r="AIA83" s="18"/>
      <c r="AIB83" s="18"/>
      <c r="AIC83" s="19"/>
      <c r="AID83" s="19"/>
      <c r="AIE83" s="20"/>
      <c r="AIF83" s="20"/>
      <c r="AIG83" s="20"/>
      <c r="AIH83" s="21"/>
      <c r="AIL83" s="12"/>
      <c r="AIM83" s="13"/>
      <c r="AIN83" s="14"/>
      <c r="AIO83" s="15"/>
      <c r="AIP83" s="16"/>
      <c r="AIQ83" s="17"/>
      <c r="AIR83" s="18"/>
      <c r="AIS83" s="18"/>
      <c r="AIT83" s="19"/>
      <c r="AIU83" s="19"/>
      <c r="AIV83" s="20"/>
      <c r="AIW83" s="20"/>
      <c r="AIX83" s="20"/>
      <c r="AIY83" s="21"/>
      <c r="AJC83" s="12"/>
      <c r="AJD83" s="13"/>
      <c r="AJE83" s="14"/>
      <c r="AJF83" s="15"/>
      <c r="AJG83" s="16"/>
      <c r="AJH83" s="17"/>
      <c r="AJI83" s="18"/>
      <c r="AJJ83" s="18"/>
      <c r="AJK83" s="19"/>
      <c r="AJL83" s="19"/>
      <c r="AJM83" s="20"/>
      <c r="AJN83" s="20"/>
      <c r="AJO83" s="20"/>
      <c r="AJP83" s="21"/>
      <c r="AJT83" s="12"/>
      <c r="AJU83" s="13"/>
      <c r="AJV83" s="14"/>
      <c r="AJW83" s="15"/>
      <c r="AJX83" s="16"/>
      <c r="AJY83" s="17"/>
      <c r="AJZ83" s="18"/>
      <c r="AKA83" s="18"/>
      <c r="AKB83" s="19"/>
      <c r="AKC83" s="19"/>
      <c r="AKD83" s="20"/>
      <c r="AKE83" s="20"/>
      <c r="AKF83" s="20"/>
      <c r="AKG83" s="21"/>
      <c r="AKK83" s="12"/>
      <c r="AKL83" s="13"/>
      <c r="AKM83" s="14"/>
      <c r="AKN83" s="15"/>
      <c r="AKO83" s="16"/>
      <c r="AKP83" s="17"/>
      <c r="AKQ83" s="18"/>
      <c r="AKR83" s="18"/>
      <c r="AKS83" s="19"/>
      <c r="AKT83" s="19"/>
      <c r="AKU83" s="20"/>
      <c r="AKV83" s="20"/>
      <c r="AKW83" s="20"/>
      <c r="AKX83" s="21"/>
      <c r="ALB83" s="12"/>
      <c r="ALC83" s="13"/>
      <c r="ALD83" s="14"/>
      <c r="ALE83" s="15"/>
      <c r="ALF83" s="16"/>
      <c r="ALG83" s="17"/>
      <c r="ALH83" s="18"/>
      <c r="ALI83" s="18"/>
      <c r="ALJ83" s="19"/>
      <c r="ALK83" s="19"/>
      <c r="ALL83" s="20"/>
      <c r="ALM83" s="20"/>
      <c r="ALN83" s="20"/>
      <c r="ALO83" s="21"/>
      <c r="ALS83" s="12"/>
      <c r="ALT83" s="13"/>
      <c r="ALU83" s="14"/>
      <c r="ALV83" s="15"/>
      <c r="ALW83" s="16"/>
      <c r="ALX83" s="17"/>
      <c r="ALY83" s="18"/>
      <c r="ALZ83" s="18"/>
      <c r="AMA83" s="19"/>
      <c r="AMB83" s="19"/>
      <c r="AMC83" s="20"/>
      <c r="AMD83" s="20"/>
      <c r="AME83" s="20"/>
      <c r="AMF83" s="21"/>
      <c r="AMJ83" s="12"/>
      <c r="AMK83" s="13"/>
      <c r="AML83" s="14"/>
      <c r="AMM83" s="15"/>
      <c r="AMN83" s="16"/>
      <c r="AMO83" s="17"/>
      <c r="AMP83" s="18"/>
      <c r="AMQ83" s="18"/>
      <c r="AMR83" s="19"/>
      <c r="AMS83" s="19"/>
      <c r="AMT83" s="20"/>
      <c r="AMU83" s="20"/>
      <c r="AMV83" s="20"/>
      <c r="AMW83" s="21"/>
      <c r="ANA83" s="12"/>
      <c r="ANB83" s="13"/>
      <c r="ANC83" s="14"/>
      <c r="AND83" s="15"/>
      <c r="ANE83" s="16"/>
      <c r="ANF83" s="17"/>
      <c r="ANG83" s="18"/>
      <c r="ANH83" s="18"/>
      <c r="ANI83" s="19"/>
      <c r="ANJ83" s="19"/>
      <c r="ANK83" s="20"/>
      <c r="ANL83" s="20"/>
      <c r="ANM83" s="20"/>
      <c r="ANN83" s="21"/>
      <c r="ANR83" s="12"/>
      <c r="ANS83" s="13"/>
      <c r="ANT83" s="14"/>
      <c r="ANU83" s="15"/>
      <c r="ANV83" s="16"/>
      <c r="ANW83" s="17"/>
      <c r="ANX83" s="18"/>
      <c r="ANY83" s="18"/>
      <c r="ANZ83" s="19"/>
      <c r="AOA83" s="19"/>
      <c r="AOB83" s="20"/>
      <c r="AOC83" s="20"/>
      <c r="AOD83" s="20"/>
      <c r="AOE83" s="21"/>
      <c r="AOI83" s="12"/>
      <c r="AOJ83" s="13"/>
      <c r="AOK83" s="14"/>
      <c r="AOL83" s="15"/>
      <c r="AOM83" s="16"/>
      <c r="AON83" s="17"/>
      <c r="AOO83" s="18"/>
      <c r="AOP83" s="18"/>
      <c r="AOQ83" s="19"/>
      <c r="AOR83" s="19"/>
      <c r="AOS83" s="20"/>
      <c r="AOT83" s="20"/>
      <c r="AOU83" s="20"/>
      <c r="AOV83" s="21"/>
      <c r="AOZ83" s="12"/>
      <c r="APA83" s="13"/>
      <c r="APB83" s="14"/>
      <c r="APC83" s="15"/>
      <c r="APD83" s="16"/>
      <c r="APE83" s="17"/>
      <c r="APF83" s="18"/>
      <c r="APG83" s="18"/>
      <c r="APH83" s="19"/>
      <c r="API83" s="19"/>
      <c r="APJ83" s="20"/>
      <c r="APK83" s="20"/>
      <c r="APL83" s="20"/>
      <c r="APM83" s="21"/>
      <c r="APQ83" s="12"/>
      <c r="APR83" s="13"/>
      <c r="APS83" s="14"/>
      <c r="APT83" s="15"/>
      <c r="APU83" s="16"/>
      <c r="APV83" s="17"/>
      <c r="APW83" s="18"/>
      <c r="APX83" s="18"/>
      <c r="APY83" s="19"/>
      <c r="APZ83" s="19"/>
      <c r="AQA83" s="20"/>
      <c r="AQB83" s="20"/>
      <c r="AQC83" s="20"/>
      <c r="AQD83" s="21"/>
      <c r="AQH83" s="12"/>
      <c r="AQI83" s="13"/>
      <c r="AQJ83" s="14"/>
      <c r="AQK83" s="15"/>
      <c r="AQL83" s="16"/>
      <c r="AQM83" s="17"/>
      <c r="AQN83" s="18"/>
      <c r="AQO83" s="18"/>
      <c r="AQP83" s="19"/>
      <c r="AQQ83" s="19"/>
      <c r="AQR83" s="20"/>
      <c r="AQS83" s="20"/>
      <c r="AQT83" s="20"/>
      <c r="AQU83" s="21"/>
      <c r="AQY83" s="12"/>
      <c r="AQZ83" s="13"/>
      <c r="ARA83" s="14"/>
      <c r="ARB83" s="15"/>
      <c r="ARC83" s="16"/>
      <c r="ARD83" s="17"/>
      <c r="ARE83" s="18"/>
      <c r="ARF83" s="18"/>
      <c r="ARG83" s="19"/>
      <c r="ARH83" s="19"/>
      <c r="ARI83" s="20"/>
      <c r="ARJ83" s="20"/>
      <c r="ARK83" s="20"/>
      <c r="ARL83" s="21"/>
      <c r="ARP83" s="12"/>
      <c r="ARQ83" s="13"/>
      <c r="ARR83" s="14"/>
      <c r="ARS83" s="15"/>
      <c r="ART83" s="16"/>
      <c r="ARU83" s="17"/>
      <c r="ARV83" s="18"/>
      <c r="ARW83" s="18"/>
      <c r="ARX83" s="19"/>
      <c r="ARY83" s="19"/>
      <c r="ARZ83" s="20"/>
      <c r="ASA83" s="20"/>
      <c r="ASB83" s="20"/>
      <c r="ASC83" s="21"/>
      <c r="ASG83" s="12"/>
      <c r="ASH83" s="13"/>
      <c r="ASI83" s="14"/>
      <c r="ASJ83" s="15"/>
      <c r="ASK83" s="16"/>
      <c r="ASL83" s="17"/>
      <c r="ASM83" s="18"/>
      <c r="ASN83" s="18"/>
      <c r="ASO83" s="19"/>
      <c r="ASP83" s="19"/>
      <c r="ASQ83" s="20"/>
      <c r="ASR83" s="20"/>
      <c r="ASS83" s="20"/>
      <c r="AST83" s="21"/>
      <c r="ASX83" s="12"/>
      <c r="ASY83" s="13"/>
      <c r="ASZ83" s="14"/>
      <c r="ATA83" s="15"/>
      <c r="ATB83" s="16"/>
      <c r="ATC83" s="17"/>
      <c r="ATD83" s="18"/>
      <c r="ATE83" s="18"/>
      <c r="ATF83" s="19"/>
      <c r="ATG83" s="19"/>
      <c r="ATH83" s="20"/>
      <c r="ATI83" s="20"/>
      <c r="ATJ83" s="20"/>
      <c r="ATK83" s="21"/>
      <c r="ATO83" s="12"/>
      <c r="ATP83" s="13"/>
      <c r="ATQ83" s="14"/>
      <c r="ATR83" s="15"/>
      <c r="ATS83" s="16"/>
      <c r="ATT83" s="17"/>
      <c r="ATU83" s="18"/>
      <c r="ATV83" s="18"/>
      <c r="ATW83" s="19"/>
      <c r="ATX83" s="19"/>
      <c r="ATY83" s="20"/>
      <c r="ATZ83" s="20"/>
      <c r="AUA83" s="20"/>
      <c r="AUB83" s="21"/>
      <c r="AUF83" s="12"/>
      <c r="AUG83" s="13"/>
      <c r="AUH83" s="14"/>
      <c r="AUI83" s="15"/>
      <c r="AUJ83" s="16"/>
      <c r="AUK83" s="17"/>
      <c r="AUL83" s="18"/>
      <c r="AUM83" s="18"/>
      <c r="AUN83" s="19"/>
      <c r="AUO83" s="19"/>
      <c r="AUP83" s="20"/>
      <c r="AUQ83" s="20"/>
      <c r="AUR83" s="20"/>
      <c r="AUS83" s="21"/>
      <c r="AUW83" s="12"/>
      <c r="AUX83" s="13"/>
      <c r="AUY83" s="14"/>
      <c r="AUZ83" s="15"/>
      <c r="AVA83" s="16"/>
      <c r="AVB83" s="17"/>
      <c r="AVC83" s="18"/>
      <c r="AVD83" s="18"/>
      <c r="AVE83" s="19"/>
      <c r="AVF83" s="19"/>
      <c r="AVG83" s="20"/>
      <c r="AVH83" s="20"/>
      <c r="AVI83" s="20"/>
      <c r="AVJ83" s="21"/>
      <c r="AVN83" s="12"/>
      <c r="AVO83" s="13"/>
      <c r="AVP83" s="14"/>
      <c r="AVQ83" s="15"/>
      <c r="AVR83" s="16"/>
      <c r="AVS83" s="17"/>
      <c r="AVT83" s="18"/>
      <c r="AVU83" s="18"/>
      <c r="AVV83" s="19"/>
      <c r="AVW83" s="19"/>
      <c r="AVX83" s="20"/>
      <c r="AVY83" s="20"/>
      <c r="AVZ83" s="20"/>
      <c r="AWA83" s="21"/>
      <c r="AWE83" s="12"/>
      <c r="AWF83" s="13"/>
      <c r="AWG83" s="14"/>
      <c r="AWH83" s="15"/>
      <c r="AWI83" s="16"/>
      <c r="AWJ83" s="17"/>
      <c r="AWK83" s="18"/>
      <c r="AWL83" s="18"/>
      <c r="AWM83" s="19"/>
      <c r="AWN83" s="19"/>
      <c r="AWO83" s="20"/>
      <c r="AWP83" s="20"/>
      <c r="AWQ83" s="20"/>
      <c r="AWR83" s="21"/>
      <c r="AWV83" s="12"/>
      <c r="AWW83" s="13"/>
      <c r="AWX83" s="14"/>
      <c r="AWY83" s="15"/>
      <c r="AWZ83" s="16"/>
      <c r="AXA83" s="17"/>
      <c r="AXB83" s="18"/>
      <c r="AXC83" s="18"/>
      <c r="AXD83" s="19"/>
      <c r="AXE83" s="19"/>
      <c r="AXF83" s="20"/>
      <c r="AXG83" s="20"/>
      <c r="AXH83" s="20"/>
      <c r="AXI83" s="21"/>
      <c r="AXM83" s="12"/>
      <c r="AXN83" s="13"/>
      <c r="AXO83" s="14"/>
      <c r="AXP83" s="15"/>
      <c r="AXQ83" s="16"/>
      <c r="AXR83" s="17"/>
      <c r="AXS83" s="18"/>
      <c r="AXT83" s="18"/>
      <c r="AXU83" s="19"/>
      <c r="AXV83" s="19"/>
      <c r="AXW83" s="20"/>
      <c r="AXX83" s="20"/>
      <c r="AXY83" s="20"/>
      <c r="AXZ83" s="21"/>
      <c r="AYD83" s="12"/>
      <c r="AYE83" s="13"/>
      <c r="AYF83" s="14"/>
      <c r="AYG83" s="15"/>
      <c r="AYH83" s="16"/>
      <c r="AYI83" s="17"/>
      <c r="AYJ83" s="18"/>
      <c r="AYK83" s="18"/>
      <c r="AYL83" s="19"/>
      <c r="AYM83" s="19"/>
      <c r="AYN83" s="20"/>
      <c r="AYO83" s="20"/>
      <c r="AYP83" s="20"/>
      <c r="AYQ83" s="21"/>
      <c r="AYU83" s="12"/>
      <c r="AYV83" s="13"/>
      <c r="AYW83" s="14"/>
      <c r="AYX83" s="15"/>
      <c r="AYY83" s="16"/>
      <c r="AYZ83" s="17"/>
      <c r="AZA83" s="18"/>
      <c r="AZB83" s="18"/>
      <c r="AZC83" s="19"/>
      <c r="AZD83" s="19"/>
      <c r="AZE83" s="20"/>
      <c r="AZF83" s="20"/>
      <c r="AZG83" s="20"/>
      <c r="AZH83" s="21"/>
      <c r="AZL83" s="12"/>
      <c r="AZM83" s="13"/>
      <c r="AZN83" s="14"/>
      <c r="AZO83" s="15"/>
      <c r="AZP83" s="16"/>
      <c r="AZQ83" s="17"/>
      <c r="AZR83" s="18"/>
      <c r="AZS83" s="18"/>
      <c r="AZT83" s="19"/>
      <c r="AZU83" s="19"/>
      <c r="AZV83" s="20"/>
      <c r="AZW83" s="20"/>
      <c r="AZX83" s="20"/>
      <c r="AZY83" s="21"/>
      <c r="BAC83" s="12"/>
      <c r="BAD83" s="13"/>
      <c r="BAE83" s="14"/>
      <c r="BAF83" s="15"/>
      <c r="BAG83" s="16"/>
      <c r="BAH83" s="17"/>
      <c r="BAI83" s="18"/>
      <c r="BAJ83" s="18"/>
      <c r="BAK83" s="19"/>
      <c r="BAL83" s="19"/>
      <c r="BAM83" s="20"/>
      <c r="BAN83" s="20"/>
      <c r="BAO83" s="20"/>
      <c r="BAP83" s="21"/>
      <c r="BAT83" s="12"/>
      <c r="BAU83" s="13"/>
      <c r="BAV83" s="14"/>
      <c r="BAW83" s="15"/>
      <c r="BAX83" s="16"/>
      <c r="BAY83" s="17"/>
      <c r="BAZ83" s="18"/>
      <c r="BBA83" s="18"/>
      <c r="BBB83" s="19"/>
      <c r="BBC83" s="19"/>
      <c r="BBD83" s="20"/>
      <c r="BBE83" s="20"/>
      <c r="BBF83" s="20"/>
      <c r="BBG83" s="21"/>
      <c r="BBK83" s="12"/>
      <c r="BBL83" s="13"/>
      <c r="BBM83" s="14"/>
      <c r="BBN83" s="15"/>
      <c r="BBO83" s="16"/>
      <c r="BBP83" s="17"/>
      <c r="BBQ83" s="18"/>
      <c r="BBR83" s="18"/>
      <c r="BBS83" s="19"/>
      <c r="BBT83" s="19"/>
      <c r="BBU83" s="20"/>
      <c r="BBV83" s="20"/>
      <c r="BBW83" s="20"/>
      <c r="BBX83" s="21"/>
      <c r="BCB83" s="12"/>
      <c r="BCC83" s="13"/>
      <c r="BCD83" s="14"/>
      <c r="BCE83" s="15"/>
      <c r="BCF83" s="16"/>
      <c r="BCG83" s="17"/>
      <c r="BCH83" s="18"/>
      <c r="BCI83" s="18"/>
      <c r="BCJ83" s="19"/>
      <c r="BCK83" s="19"/>
      <c r="BCL83" s="20"/>
      <c r="BCM83" s="20"/>
      <c r="BCN83" s="20"/>
      <c r="BCO83" s="21"/>
      <c r="BCS83" s="12"/>
      <c r="BCT83" s="13"/>
      <c r="BCU83" s="14"/>
      <c r="BCV83" s="15"/>
      <c r="BCW83" s="16"/>
      <c r="BCX83" s="17"/>
      <c r="BCY83" s="18"/>
      <c r="BCZ83" s="18"/>
      <c r="BDA83" s="19"/>
      <c r="BDB83" s="19"/>
      <c r="BDC83" s="20"/>
      <c r="BDD83" s="20"/>
      <c r="BDE83" s="20"/>
      <c r="BDF83" s="21"/>
      <c r="BDJ83" s="12"/>
      <c r="BDK83" s="13"/>
      <c r="BDL83" s="14"/>
      <c r="BDM83" s="15"/>
      <c r="BDN83" s="16"/>
      <c r="BDO83" s="17"/>
      <c r="BDP83" s="18"/>
      <c r="BDQ83" s="18"/>
      <c r="BDR83" s="19"/>
      <c r="BDS83" s="19"/>
      <c r="BDT83" s="20"/>
      <c r="BDU83" s="20"/>
      <c r="BDV83" s="20"/>
      <c r="BDW83" s="21"/>
      <c r="BEA83" s="12"/>
      <c r="BEB83" s="13"/>
      <c r="BEC83" s="14"/>
      <c r="BED83" s="15"/>
      <c r="BEE83" s="16"/>
      <c r="BEF83" s="17"/>
      <c r="BEG83" s="18"/>
      <c r="BEH83" s="18"/>
      <c r="BEI83" s="19"/>
      <c r="BEJ83" s="19"/>
      <c r="BEK83" s="20"/>
      <c r="BEL83" s="20"/>
      <c r="BEM83" s="20"/>
      <c r="BEN83" s="21"/>
      <c r="BER83" s="12"/>
      <c r="BES83" s="13"/>
      <c r="BET83" s="14"/>
      <c r="BEU83" s="15"/>
      <c r="BEV83" s="16"/>
      <c r="BEW83" s="17"/>
      <c r="BEX83" s="18"/>
      <c r="BEY83" s="18"/>
      <c r="BEZ83" s="19"/>
      <c r="BFA83" s="19"/>
      <c r="BFB83" s="20"/>
      <c r="BFC83" s="20"/>
      <c r="BFD83" s="20"/>
      <c r="BFE83" s="21"/>
      <c r="BFI83" s="12"/>
      <c r="BFJ83" s="13"/>
      <c r="BFK83" s="14"/>
      <c r="BFL83" s="15"/>
      <c r="BFM83" s="16"/>
      <c r="BFN83" s="17"/>
      <c r="BFO83" s="18"/>
      <c r="BFP83" s="18"/>
      <c r="BFQ83" s="19"/>
      <c r="BFR83" s="19"/>
      <c r="BFS83" s="20"/>
      <c r="BFT83" s="20"/>
      <c r="BFU83" s="20"/>
      <c r="BFV83" s="21"/>
      <c r="BFZ83" s="12"/>
      <c r="BGA83" s="13"/>
      <c r="BGB83" s="14"/>
      <c r="BGC83" s="15"/>
      <c r="BGD83" s="16"/>
      <c r="BGE83" s="17"/>
      <c r="BGF83" s="18"/>
      <c r="BGG83" s="18"/>
      <c r="BGH83" s="19"/>
      <c r="BGI83" s="19"/>
      <c r="BGJ83" s="20"/>
      <c r="BGK83" s="20"/>
      <c r="BGL83" s="20"/>
      <c r="BGM83" s="21"/>
      <c r="BGQ83" s="12"/>
      <c r="BGR83" s="13"/>
      <c r="BGS83" s="14"/>
      <c r="BGT83" s="15"/>
      <c r="BGU83" s="16"/>
      <c r="BGV83" s="17"/>
      <c r="BGW83" s="18"/>
      <c r="BGX83" s="18"/>
      <c r="BGY83" s="19"/>
      <c r="BGZ83" s="19"/>
      <c r="BHA83" s="20"/>
      <c r="BHB83" s="20"/>
      <c r="BHC83" s="20"/>
      <c r="BHD83" s="21"/>
      <c r="BHH83" s="12"/>
      <c r="BHI83" s="13"/>
      <c r="BHJ83" s="14"/>
      <c r="BHK83" s="15"/>
      <c r="BHL83" s="16"/>
      <c r="BHM83" s="17"/>
      <c r="BHN83" s="18"/>
      <c r="BHO83" s="18"/>
      <c r="BHP83" s="19"/>
      <c r="BHQ83" s="19"/>
      <c r="BHR83" s="20"/>
      <c r="BHS83" s="20"/>
      <c r="BHT83" s="20"/>
      <c r="BHU83" s="21"/>
      <c r="BHY83" s="12"/>
      <c r="BHZ83" s="13"/>
      <c r="BIA83" s="14"/>
      <c r="BIB83" s="15"/>
      <c r="BIC83" s="16"/>
      <c r="BID83" s="17"/>
      <c r="BIE83" s="18"/>
      <c r="BIF83" s="18"/>
      <c r="BIG83" s="19"/>
      <c r="BIH83" s="19"/>
      <c r="BII83" s="20"/>
      <c r="BIJ83" s="20"/>
      <c r="BIK83" s="20"/>
      <c r="BIL83" s="21"/>
      <c r="BIP83" s="12"/>
      <c r="BIQ83" s="13"/>
      <c r="BIR83" s="14"/>
      <c r="BIS83" s="15"/>
      <c r="BIT83" s="16"/>
      <c r="BIU83" s="17"/>
      <c r="BIV83" s="18"/>
      <c r="BIW83" s="18"/>
      <c r="BIX83" s="19"/>
      <c r="BIY83" s="19"/>
      <c r="BIZ83" s="20"/>
      <c r="BJA83" s="20"/>
      <c r="BJB83" s="20"/>
      <c r="BJC83" s="21"/>
      <c r="BJG83" s="12"/>
      <c r="BJH83" s="13"/>
      <c r="BJI83" s="14"/>
      <c r="BJJ83" s="15"/>
      <c r="BJK83" s="16"/>
      <c r="BJL83" s="17"/>
      <c r="BJM83" s="18"/>
      <c r="BJN83" s="18"/>
      <c r="BJO83" s="19"/>
      <c r="BJP83" s="19"/>
      <c r="BJQ83" s="20"/>
      <c r="BJR83" s="20"/>
      <c r="BJS83" s="20"/>
      <c r="BJT83" s="21"/>
      <c r="BJX83" s="12"/>
      <c r="BJY83" s="13"/>
      <c r="BJZ83" s="14"/>
      <c r="BKA83" s="15"/>
      <c r="BKB83" s="16"/>
      <c r="BKC83" s="17"/>
      <c r="BKD83" s="18"/>
      <c r="BKE83" s="18"/>
      <c r="BKF83" s="19"/>
      <c r="BKG83" s="19"/>
      <c r="BKH83" s="20"/>
      <c r="BKI83" s="20"/>
      <c r="BKJ83" s="20"/>
      <c r="BKK83" s="21"/>
      <c r="BKO83" s="12"/>
      <c r="BKP83" s="13"/>
      <c r="BKQ83" s="14"/>
      <c r="BKR83" s="15"/>
      <c r="BKS83" s="16"/>
      <c r="BKT83" s="17"/>
      <c r="BKU83" s="18"/>
      <c r="BKV83" s="18"/>
      <c r="BKW83" s="19"/>
      <c r="BKX83" s="19"/>
      <c r="BKY83" s="20"/>
      <c r="BKZ83" s="20"/>
      <c r="BLA83" s="20"/>
      <c r="BLB83" s="21"/>
      <c r="BLF83" s="12"/>
      <c r="BLG83" s="13"/>
      <c r="BLH83" s="14"/>
      <c r="BLI83" s="15"/>
      <c r="BLJ83" s="16"/>
      <c r="BLK83" s="17"/>
      <c r="BLL83" s="18"/>
      <c r="BLM83" s="18"/>
      <c r="BLN83" s="19"/>
      <c r="BLO83" s="19"/>
      <c r="BLP83" s="20"/>
      <c r="BLQ83" s="20"/>
      <c r="BLR83" s="20"/>
      <c r="BLS83" s="21"/>
      <c r="BLW83" s="12"/>
      <c r="BLX83" s="13"/>
      <c r="BLY83" s="14"/>
      <c r="BLZ83" s="15"/>
      <c r="BMA83" s="16"/>
      <c r="BMB83" s="17"/>
      <c r="BMC83" s="18"/>
      <c r="BMD83" s="18"/>
      <c r="BME83" s="19"/>
      <c r="BMF83" s="19"/>
      <c r="BMG83" s="20"/>
      <c r="BMH83" s="20"/>
      <c r="BMI83" s="20"/>
      <c r="BMJ83" s="21"/>
      <c r="BMN83" s="12"/>
      <c r="BMO83" s="13"/>
      <c r="BMP83" s="14"/>
      <c r="BMQ83" s="15"/>
      <c r="BMR83" s="16"/>
      <c r="BMS83" s="17"/>
      <c r="BMT83" s="18"/>
      <c r="BMU83" s="18"/>
      <c r="BMV83" s="19"/>
      <c r="BMW83" s="19"/>
      <c r="BMX83" s="20"/>
      <c r="BMY83" s="20"/>
      <c r="BMZ83" s="20"/>
      <c r="BNA83" s="21"/>
      <c r="BNE83" s="12"/>
      <c r="BNF83" s="13"/>
      <c r="BNG83" s="14"/>
      <c r="BNH83" s="15"/>
      <c r="BNI83" s="16"/>
      <c r="BNJ83" s="17"/>
      <c r="BNK83" s="18"/>
      <c r="BNL83" s="18"/>
      <c r="BNM83" s="19"/>
      <c r="BNN83" s="19"/>
      <c r="BNO83" s="20"/>
      <c r="BNP83" s="20"/>
      <c r="BNQ83" s="20"/>
      <c r="BNR83" s="21"/>
      <c r="BNV83" s="12"/>
      <c r="BNW83" s="13"/>
      <c r="BNX83" s="14"/>
      <c r="BNY83" s="15"/>
      <c r="BNZ83" s="16"/>
      <c r="BOA83" s="17"/>
      <c r="BOB83" s="18"/>
      <c r="BOC83" s="18"/>
      <c r="BOD83" s="19"/>
      <c r="BOE83" s="19"/>
      <c r="BOF83" s="20"/>
      <c r="BOG83" s="20"/>
      <c r="BOH83" s="20"/>
      <c r="BOI83" s="21"/>
      <c r="BOM83" s="12"/>
      <c r="BON83" s="13"/>
      <c r="BOO83" s="14"/>
      <c r="BOP83" s="15"/>
      <c r="BOQ83" s="16"/>
      <c r="BOR83" s="17"/>
      <c r="BOS83" s="18"/>
      <c r="BOT83" s="18"/>
      <c r="BOU83" s="19"/>
      <c r="BOV83" s="19"/>
      <c r="BOW83" s="20"/>
      <c r="BOX83" s="20"/>
      <c r="BOY83" s="20"/>
      <c r="BOZ83" s="21"/>
      <c r="BPD83" s="12"/>
      <c r="BPE83" s="13"/>
      <c r="BPF83" s="14"/>
      <c r="BPG83" s="15"/>
      <c r="BPH83" s="16"/>
      <c r="BPI83" s="17"/>
      <c r="BPJ83" s="18"/>
      <c r="BPK83" s="18"/>
      <c r="BPL83" s="19"/>
      <c r="BPM83" s="19"/>
      <c r="BPN83" s="20"/>
      <c r="BPO83" s="20"/>
      <c r="BPP83" s="20"/>
      <c r="BPQ83" s="21"/>
      <c r="BPU83" s="12"/>
      <c r="BPV83" s="13"/>
      <c r="BPW83" s="14"/>
      <c r="BPX83" s="15"/>
      <c r="BPY83" s="16"/>
      <c r="BPZ83" s="17"/>
      <c r="BQA83" s="18"/>
      <c r="BQB83" s="18"/>
      <c r="BQC83" s="19"/>
      <c r="BQD83" s="19"/>
      <c r="BQE83" s="20"/>
      <c r="BQF83" s="20"/>
      <c r="BQG83" s="20"/>
      <c r="BQH83" s="21"/>
      <c r="BQL83" s="12"/>
      <c r="BQM83" s="13"/>
      <c r="BQN83" s="14"/>
      <c r="BQO83" s="15"/>
      <c r="BQP83" s="16"/>
      <c r="BQQ83" s="17"/>
      <c r="BQR83" s="18"/>
      <c r="BQS83" s="18"/>
      <c r="BQT83" s="19"/>
      <c r="BQU83" s="19"/>
      <c r="BQV83" s="20"/>
      <c r="BQW83" s="20"/>
      <c r="BQX83" s="20"/>
      <c r="BQY83" s="21"/>
      <c r="BRC83" s="12"/>
      <c r="BRD83" s="13"/>
      <c r="BRE83" s="14"/>
      <c r="BRF83" s="15"/>
      <c r="BRG83" s="16"/>
      <c r="BRH83" s="17"/>
      <c r="BRI83" s="18"/>
      <c r="BRJ83" s="18"/>
      <c r="BRK83" s="19"/>
      <c r="BRL83" s="19"/>
      <c r="BRM83" s="20"/>
      <c r="BRN83" s="20"/>
      <c r="BRO83" s="20"/>
      <c r="BRP83" s="21"/>
      <c r="BRT83" s="12"/>
      <c r="BRU83" s="13"/>
      <c r="BRV83" s="14"/>
      <c r="BRW83" s="15"/>
      <c r="BRX83" s="16"/>
      <c r="BRY83" s="17"/>
      <c r="BRZ83" s="18"/>
      <c r="BSA83" s="18"/>
      <c r="BSB83" s="19"/>
      <c r="BSC83" s="19"/>
      <c r="BSD83" s="20"/>
      <c r="BSE83" s="20"/>
      <c r="BSF83" s="20"/>
      <c r="BSG83" s="21"/>
      <c r="BSK83" s="12"/>
      <c r="BSL83" s="13"/>
      <c r="BSM83" s="14"/>
      <c r="BSN83" s="15"/>
      <c r="BSO83" s="16"/>
      <c r="BSP83" s="17"/>
      <c r="BSQ83" s="18"/>
      <c r="BSR83" s="18"/>
      <c r="BSS83" s="19"/>
      <c r="BST83" s="19"/>
      <c r="BSU83" s="20"/>
      <c r="BSV83" s="20"/>
      <c r="BSW83" s="20"/>
      <c r="BSX83" s="21"/>
      <c r="BTB83" s="12"/>
      <c r="BTC83" s="13"/>
      <c r="BTD83" s="14"/>
      <c r="BTE83" s="15"/>
      <c r="BTF83" s="16"/>
      <c r="BTG83" s="17"/>
      <c r="BTH83" s="18"/>
      <c r="BTI83" s="18"/>
      <c r="BTJ83" s="19"/>
      <c r="BTK83" s="19"/>
      <c r="BTL83" s="20"/>
      <c r="BTM83" s="20"/>
      <c r="BTN83" s="20"/>
      <c r="BTO83" s="21"/>
      <c r="BTS83" s="12"/>
      <c r="BTT83" s="13"/>
      <c r="BTU83" s="14"/>
      <c r="BTV83" s="15"/>
      <c r="BTW83" s="16"/>
      <c r="BTX83" s="17"/>
      <c r="BTY83" s="18"/>
      <c r="BTZ83" s="18"/>
      <c r="BUA83" s="19"/>
      <c r="BUB83" s="19"/>
      <c r="BUC83" s="20"/>
      <c r="BUD83" s="20"/>
      <c r="BUE83" s="20"/>
      <c r="BUF83" s="21"/>
      <c r="BUJ83" s="12"/>
      <c r="BUK83" s="13"/>
      <c r="BUL83" s="14"/>
      <c r="BUM83" s="15"/>
      <c r="BUN83" s="16"/>
      <c r="BUO83" s="17"/>
      <c r="BUP83" s="18"/>
      <c r="BUQ83" s="18"/>
      <c r="BUR83" s="19"/>
      <c r="BUS83" s="19"/>
      <c r="BUT83" s="20"/>
      <c r="BUU83" s="20"/>
      <c r="BUV83" s="20"/>
      <c r="BUW83" s="21"/>
      <c r="BVA83" s="12"/>
      <c r="BVB83" s="13"/>
      <c r="BVC83" s="14"/>
      <c r="BVD83" s="15"/>
      <c r="BVE83" s="16"/>
      <c r="BVF83" s="17"/>
      <c r="BVG83" s="18"/>
      <c r="BVH83" s="18"/>
      <c r="BVI83" s="19"/>
      <c r="BVJ83" s="19"/>
      <c r="BVK83" s="20"/>
      <c r="BVL83" s="20"/>
      <c r="BVM83" s="20"/>
      <c r="BVN83" s="21"/>
      <c r="BVR83" s="12"/>
      <c r="BVS83" s="13"/>
      <c r="BVT83" s="14"/>
      <c r="BVU83" s="15"/>
      <c r="BVV83" s="16"/>
      <c r="BVW83" s="17"/>
      <c r="BVX83" s="18"/>
      <c r="BVY83" s="18"/>
      <c r="BVZ83" s="19"/>
      <c r="BWA83" s="19"/>
      <c r="BWB83" s="20"/>
      <c r="BWC83" s="20"/>
      <c r="BWD83" s="20"/>
      <c r="BWE83" s="21"/>
      <c r="BWI83" s="12"/>
      <c r="BWJ83" s="13"/>
      <c r="BWK83" s="14"/>
      <c r="BWL83" s="15"/>
      <c r="BWM83" s="16"/>
      <c r="BWN83" s="17"/>
      <c r="BWO83" s="18"/>
      <c r="BWP83" s="18"/>
      <c r="BWQ83" s="19"/>
      <c r="BWR83" s="19"/>
      <c r="BWS83" s="20"/>
      <c r="BWT83" s="20"/>
      <c r="BWU83" s="20"/>
      <c r="BWV83" s="21"/>
      <c r="BWZ83" s="12"/>
      <c r="BXA83" s="13"/>
      <c r="BXB83" s="14"/>
      <c r="BXC83" s="15"/>
      <c r="BXD83" s="16"/>
      <c r="BXE83" s="17"/>
      <c r="BXF83" s="18"/>
      <c r="BXG83" s="18"/>
      <c r="BXH83" s="19"/>
      <c r="BXI83" s="19"/>
      <c r="BXJ83" s="20"/>
      <c r="BXK83" s="20"/>
      <c r="BXL83" s="20"/>
      <c r="BXM83" s="21"/>
      <c r="BXQ83" s="12"/>
      <c r="BXR83" s="13"/>
      <c r="BXS83" s="14"/>
      <c r="BXT83" s="15"/>
      <c r="BXU83" s="16"/>
      <c r="BXV83" s="17"/>
      <c r="BXW83" s="18"/>
      <c r="BXX83" s="18"/>
      <c r="BXY83" s="19"/>
      <c r="BXZ83" s="19"/>
      <c r="BYA83" s="20"/>
      <c r="BYB83" s="20"/>
      <c r="BYC83" s="20"/>
      <c r="BYD83" s="21"/>
      <c r="BYH83" s="12"/>
      <c r="BYI83" s="13"/>
      <c r="BYJ83" s="14"/>
      <c r="BYK83" s="15"/>
      <c r="BYL83" s="16"/>
      <c r="BYM83" s="17"/>
      <c r="BYN83" s="18"/>
      <c r="BYO83" s="18"/>
      <c r="BYP83" s="19"/>
      <c r="BYQ83" s="19"/>
      <c r="BYR83" s="20"/>
      <c r="BYS83" s="20"/>
      <c r="BYT83" s="20"/>
      <c r="BYU83" s="21"/>
      <c r="BYY83" s="12"/>
      <c r="BYZ83" s="13"/>
      <c r="BZA83" s="14"/>
      <c r="BZB83" s="15"/>
      <c r="BZC83" s="16"/>
      <c r="BZD83" s="17"/>
      <c r="BZE83" s="18"/>
      <c r="BZF83" s="18"/>
      <c r="BZG83" s="19"/>
      <c r="BZH83" s="19"/>
      <c r="BZI83" s="20"/>
      <c r="BZJ83" s="20"/>
      <c r="BZK83" s="20"/>
      <c r="BZL83" s="21"/>
      <c r="BZP83" s="12"/>
      <c r="BZQ83" s="13"/>
      <c r="BZR83" s="14"/>
      <c r="BZS83" s="15"/>
      <c r="BZT83" s="16"/>
      <c r="BZU83" s="17"/>
      <c r="BZV83" s="18"/>
      <c r="BZW83" s="18"/>
      <c r="BZX83" s="19"/>
      <c r="BZY83" s="19"/>
      <c r="BZZ83" s="20"/>
      <c r="CAA83" s="20"/>
      <c r="CAB83" s="20"/>
      <c r="CAC83" s="21"/>
      <c r="CAG83" s="12"/>
      <c r="CAH83" s="13"/>
      <c r="CAI83" s="14"/>
      <c r="CAJ83" s="15"/>
      <c r="CAK83" s="16"/>
      <c r="CAL83" s="17"/>
      <c r="CAM83" s="18"/>
      <c r="CAN83" s="18"/>
      <c r="CAO83" s="19"/>
      <c r="CAP83" s="19"/>
      <c r="CAQ83" s="20"/>
      <c r="CAR83" s="20"/>
      <c r="CAS83" s="20"/>
      <c r="CAT83" s="21"/>
      <c r="CAX83" s="12"/>
      <c r="CAY83" s="13"/>
      <c r="CAZ83" s="14"/>
      <c r="CBA83" s="15"/>
      <c r="CBB83" s="16"/>
      <c r="CBC83" s="17"/>
      <c r="CBD83" s="18"/>
      <c r="CBE83" s="18"/>
      <c r="CBF83" s="19"/>
      <c r="CBG83" s="19"/>
      <c r="CBH83" s="20"/>
      <c r="CBI83" s="20"/>
      <c r="CBJ83" s="20"/>
      <c r="CBK83" s="21"/>
      <c r="CBO83" s="12"/>
      <c r="CBP83" s="13"/>
      <c r="CBQ83" s="14"/>
      <c r="CBR83" s="15"/>
      <c r="CBS83" s="16"/>
      <c r="CBT83" s="17"/>
      <c r="CBU83" s="18"/>
      <c r="CBV83" s="18"/>
      <c r="CBW83" s="19"/>
      <c r="CBX83" s="19"/>
      <c r="CBY83" s="20"/>
      <c r="CBZ83" s="20"/>
      <c r="CCA83" s="20"/>
      <c r="CCB83" s="21"/>
      <c r="CCF83" s="12"/>
      <c r="CCG83" s="13"/>
      <c r="CCH83" s="14"/>
      <c r="CCI83" s="15"/>
      <c r="CCJ83" s="16"/>
      <c r="CCK83" s="17"/>
      <c r="CCL83" s="18"/>
      <c r="CCM83" s="18"/>
      <c r="CCN83" s="19"/>
      <c r="CCO83" s="19"/>
      <c r="CCP83" s="20"/>
      <c r="CCQ83" s="20"/>
      <c r="CCR83" s="20"/>
      <c r="CCS83" s="21"/>
      <c r="CCW83" s="12"/>
      <c r="CCX83" s="13"/>
      <c r="CCY83" s="14"/>
      <c r="CCZ83" s="15"/>
      <c r="CDA83" s="16"/>
      <c r="CDB83" s="17"/>
      <c r="CDC83" s="18"/>
      <c r="CDD83" s="18"/>
      <c r="CDE83" s="19"/>
      <c r="CDF83" s="19"/>
      <c r="CDG83" s="20"/>
      <c r="CDH83" s="20"/>
      <c r="CDI83" s="20"/>
      <c r="CDJ83" s="21"/>
      <c r="CDN83" s="12"/>
      <c r="CDO83" s="13"/>
      <c r="CDP83" s="14"/>
      <c r="CDQ83" s="15"/>
      <c r="CDR83" s="16"/>
      <c r="CDS83" s="17"/>
      <c r="CDT83" s="18"/>
      <c r="CDU83" s="18"/>
      <c r="CDV83" s="19"/>
      <c r="CDW83" s="19"/>
      <c r="CDX83" s="20"/>
      <c r="CDY83" s="20"/>
      <c r="CDZ83" s="20"/>
      <c r="CEA83" s="21"/>
      <c r="CEE83" s="12"/>
      <c r="CEF83" s="13"/>
      <c r="CEG83" s="14"/>
      <c r="CEH83" s="15"/>
      <c r="CEI83" s="16"/>
      <c r="CEJ83" s="17"/>
      <c r="CEK83" s="18"/>
      <c r="CEL83" s="18"/>
      <c r="CEM83" s="19"/>
      <c r="CEN83" s="19"/>
      <c r="CEO83" s="20"/>
      <c r="CEP83" s="20"/>
      <c r="CEQ83" s="20"/>
      <c r="CER83" s="21"/>
      <c r="CEV83" s="12"/>
      <c r="CEW83" s="13"/>
      <c r="CEX83" s="14"/>
      <c r="CEY83" s="15"/>
      <c r="CEZ83" s="16"/>
      <c r="CFA83" s="17"/>
      <c r="CFB83" s="18"/>
      <c r="CFC83" s="18"/>
      <c r="CFD83" s="19"/>
      <c r="CFE83" s="19"/>
      <c r="CFF83" s="20"/>
      <c r="CFG83" s="20"/>
      <c r="CFH83" s="20"/>
      <c r="CFI83" s="21"/>
      <c r="CFM83" s="12"/>
      <c r="CFN83" s="13"/>
      <c r="CFO83" s="14"/>
      <c r="CFP83" s="15"/>
      <c r="CFQ83" s="16"/>
      <c r="CFR83" s="17"/>
      <c r="CFS83" s="18"/>
      <c r="CFT83" s="18"/>
      <c r="CFU83" s="19"/>
      <c r="CFV83" s="19"/>
      <c r="CFW83" s="20"/>
      <c r="CFX83" s="20"/>
      <c r="CFY83" s="20"/>
      <c r="CFZ83" s="21"/>
      <c r="CGD83" s="12"/>
      <c r="CGE83" s="13"/>
      <c r="CGF83" s="14"/>
      <c r="CGG83" s="15"/>
      <c r="CGH83" s="16"/>
      <c r="CGI83" s="17"/>
      <c r="CGJ83" s="18"/>
      <c r="CGK83" s="18"/>
      <c r="CGL83" s="19"/>
      <c r="CGM83" s="19"/>
      <c r="CGN83" s="20"/>
      <c r="CGO83" s="20"/>
      <c r="CGP83" s="20"/>
      <c r="CGQ83" s="21"/>
      <c r="CGU83" s="12"/>
      <c r="CGV83" s="13"/>
      <c r="CGW83" s="14"/>
      <c r="CGX83" s="15"/>
      <c r="CGY83" s="16"/>
      <c r="CGZ83" s="17"/>
      <c r="CHA83" s="18"/>
      <c r="CHB83" s="18"/>
      <c r="CHC83" s="19"/>
      <c r="CHD83" s="19"/>
      <c r="CHE83" s="20"/>
      <c r="CHF83" s="20"/>
      <c r="CHG83" s="20"/>
      <c r="CHH83" s="21"/>
      <c r="CHL83" s="12"/>
      <c r="CHM83" s="13"/>
      <c r="CHN83" s="14"/>
      <c r="CHO83" s="15"/>
      <c r="CHP83" s="16"/>
      <c r="CHQ83" s="17"/>
      <c r="CHR83" s="18"/>
      <c r="CHS83" s="18"/>
      <c r="CHT83" s="19"/>
      <c r="CHU83" s="19"/>
      <c r="CHV83" s="20"/>
      <c r="CHW83" s="20"/>
      <c r="CHX83" s="20"/>
      <c r="CHY83" s="21"/>
      <c r="CIC83" s="12"/>
      <c r="CID83" s="13"/>
      <c r="CIE83" s="14"/>
      <c r="CIF83" s="15"/>
      <c r="CIG83" s="16"/>
      <c r="CIH83" s="17"/>
      <c r="CII83" s="18"/>
      <c r="CIJ83" s="18"/>
      <c r="CIK83" s="19"/>
      <c r="CIL83" s="19"/>
      <c r="CIM83" s="20"/>
      <c r="CIN83" s="20"/>
      <c r="CIO83" s="20"/>
      <c r="CIP83" s="21"/>
      <c r="CIT83" s="12"/>
      <c r="CIU83" s="13"/>
      <c r="CIV83" s="14"/>
      <c r="CIW83" s="15"/>
      <c r="CIX83" s="16"/>
      <c r="CIY83" s="17"/>
      <c r="CIZ83" s="18"/>
      <c r="CJA83" s="18"/>
      <c r="CJB83" s="19"/>
      <c r="CJC83" s="19"/>
      <c r="CJD83" s="20"/>
      <c r="CJE83" s="20"/>
      <c r="CJF83" s="20"/>
      <c r="CJG83" s="21"/>
      <c r="CJK83" s="12"/>
      <c r="CJL83" s="13"/>
      <c r="CJM83" s="14"/>
      <c r="CJN83" s="15"/>
      <c r="CJO83" s="16"/>
      <c r="CJP83" s="17"/>
      <c r="CJQ83" s="18"/>
      <c r="CJR83" s="18"/>
      <c r="CJS83" s="19"/>
      <c r="CJT83" s="19"/>
      <c r="CJU83" s="20"/>
      <c r="CJV83" s="20"/>
      <c r="CJW83" s="20"/>
      <c r="CJX83" s="21"/>
      <c r="CKB83" s="12"/>
      <c r="CKC83" s="13"/>
      <c r="CKD83" s="14"/>
      <c r="CKE83" s="15"/>
      <c r="CKF83" s="16"/>
      <c r="CKG83" s="17"/>
      <c r="CKH83" s="18"/>
      <c r="CKI83" s="18"/>
      <c r="CKJ83" s="19"/>
      <c r="CKK83" s="19"/>
      <c r="CKL83" s="20"/>
      <c r="CKM83" s="20"/>
      <c r="CKN83" s="20"/>
      <c r="CKO83" s="21"/>
      <c r="CKS83" s="12"/>
      <c r="CKT83" s="13"/>
      <c r="CKU83" s="14"/>
      <c r="CKV83" s="15"/>
      <c r="CKW83" s="16"/>
      <c r="CKX83" s="17"/>
      <c r="CKY83" s="18"/>
      <c r="CKZ83" s="18"/>
      <c r="CLA83" s="19"/>
      <c r="CLB83" s="19"/>
      <c r="CLC83" s="20"/>
      <c r="CLD83" s="20"/>
      <c r="CLE83" s="20"/>
      <c r="CLF83" s="21"/>
      <c r="CLJ83" s="12"/>
      <c r="CLK83" s="13"/>
      <c r="CLL83" s="14"/>
      <c r="CLM83" s="15"/>
      <c r="CLN83" s="16"/>
      <c r="CLO83" s="17"/>
      <c r="CLP83" s="18"/>
      <c r="CLQ83" s="18"/>
      <c r="CLR83" s="19"/>
      <c r="CLS83" s="19"/>
      <c r="CLT83" s="20"/>
      <c r="CLU83" s="20"/>
      <c r="CLV83" s="20"/>
      <c r="CLW83" s="21"/>
      <c r="CMA83" s="12"/>
      <c r="CMB83" s="13"/>
      <c r="CMC83" s="14"/>
      <c r="CMD83" s="15"/>
      <c r="CME83" s="16"/>
      <c r="CMF83" s="17"/>
      <c r="CMG83" s="18"/>
      <c r="CMH83" s="18"/>
      <c r="CMI83" s="19"/>
      <c r="CMJ83" s="19"/>
      <c r="CMK83" s="20"/>
      <c r="CML83" s="20"/>
      <c r="CMM83" s="20"/>
      <c r="CMN83" s="21"/>
      <c r="CMR83" s="12"/>
      <c r="CMS83" s="13"/>
      <c r="CMT83" s="14"/>
      <c r="CMU83" s="15"/>
      <c r="CMV83" s="16"/>
      <c r="CMW83" s="17"/>
      <c r="CMX83" s="18"/>
      <c r="CMY83" s="18"/>
      <c r="CMZ83" s="19"/>
      <c r="CNA83" s="19"/>
      <c r="CNB83" s="20"/>
      <c r="CNC83" s="20"/>
      <c r="CND83" s="20"/>
      <c r="CNE83" s="21"/>
      <c r="CNI83" s="12"/>
      <c r="CNJ83" s="13"/>
      <c r="CNK83" s="14"/>
      <c r="CNL83" s="15"/>
      <c r="CNM83" s="16"/>
      <c r="CNN83" s="17"/>
      <c r="CNO83" s="18"/>
      <c r="CNP83" s="18"/>
      <c r="CNQ83" s="19"/>
      <c r="CNR83" s="19"/>
      <c r="CNS83" s="20"/>
      <c r="CNT83" s="20"/>
      <c r="CNU83" s="20"/>
      <c r="CNV83" s="21"/>
      <c r="CNZ83" s="12"/>
      <c r="COA83" s="13"/>
      <c r="COB83" s="14"/>
      <c r="COC83" s="15"/>
      <c r="COD83" s="16"/>
      <c r="COE83" s="17"/>
      <c r="COF83" s="18"/>
      <c r="COG83" s="18"/>
      <c r="COH83" s="19"/>
      <c r="COI83" s="19"/>
      <c r="COJ83" s="20"/>
      <c r="COK83" s="20"/>
      <c r="COL83" s="20"/>
      <c r="COM83" s="21"/>
      <c r="COQ83" s="12"/>
      <c r="COR83" s="13"/>
      <c r="COS83" s="14"/>
      <c r="COT83" s="15"/>
      <c r="COU83" s="16"/>
      <c r="COV83" s="17"/>
      <c r="COW83" s="18"/>
      <c r="COX83" s="18"/>
      <c r="COY83" s="19"/>
      <c r="COZ83" s="19"/>
      <c r="CPA83" s="20"/>
      <c r="CPB83" s="20"/>
      <c r="CPC83" s="20"/>
      <c r="CPD83" s="21"/>
      <c r="CPH83" s="12"/>
      <c r="CPI83" s="13"/>
      <c r="CPJ83" s="14"/>
      <c r="CPK83" s="15"/>
      <c r="CPL83" s="16"/>
      <c r="CPM83" s="17"/>
      <c r="CPN83" s="18"/>
      <c r="CPO83" s="18"/>
      <c r="CPP83" s="19"/>
      <c r="CPQ83" s="19"/>
      <c r="CPR83" s="20"/>
      <c r="CPS83" s="20"/>
      <c r="CPT83" s="20"/>
      <c r="CPU83" s="21"/>
      <c r="CPY83" s="12"/>
      <c r="CPZ83" s="13"/>
      <c r="CQA83" s="14"/>
      <c r="CQB83" s="15"/>
      <c r="CQC83" s="16"/>
      <c r="CQD83" s="17"/>
      <c r="CQE83" s="18"/>
      <c r="CQF83" s="18"/>
      <c r="CQG83" s="19"/>
      <c r="CQH83" s="19"/>
      <c r="CQI83" s="20"/>
      <c r="CQJ83" s="20"/>
      <c r="CQK83" s="20"/>
      <c r="CQL83" s="21"/>
      <c r="CQP83" s="12"/>
      <c r="CQQ83" s="13"/>
      <c r="CQR83" s="14"/>
      <c r="CQS83" s="15"/>
      <c r="CQT83" s="16"/>
      <c r="CQU83" s="17"/>
      <c r="CQV83" s="18"/>
      <c r="CQW83" s="18"/>
      <c r="CQX83" s="19"/>
      <c r="CQY83" s="19"/>
      <c r="CQZ83" s="20"/>
      <c r="CRA83" s="20"/>
      <c r="CRB83" s="20"/>
      <c r="CRC83" s="21"/>
      <c r="CRG83" s="12"/>
      <c r="CRH83" s="13"/>
      <c r="CRI83" s="14"/>
      <c r="CRJ83" s="15"/>
      <c r="CRK83" s="16"/>
      <c r="CRL83" s="17"/>
      <c r="CRM83" s="18"/>
      <c r="CRN83" s="18"/>
      <c r="CRO83" s="19"/>
      <c r="CRP83" s="19"/>
      <c r="CRQ83" s="20"/>
      <c r="CRR83" s="20"/>
      <c r="CRS83" s="20"/>
      <c r="CRT83" s="21"/>
      <c r="CRX83" s="12"/>
      <c r="CRY83" s="13"/>
      <c r="CRZ83" s="14"/>
      <c r="CSA83" s="15"/>
      <c r="CSB83" s="16"/>
      <c r="CSC83" s="17"/>
      <c r="CSD83" s="18"/>
      <c r="CSE83" s="18"/>
      <c r="CSF83" s="19"/>
      <c r="CSG83" s="19"/>
      <c r="CSH83" s="20"/>
      <c r="CSI83" s="20"/>
      <c r="CSJ83" s="20"/>
      <c r="CSK83" s="21"/>
      <c r="CSO83" s="12"/>
      <c r="CSP83" s="13"/>
      <c r="CSQ83" s="14"/>
      <c r="CSR83" s="15"/>
      <c r="CSS83" s="16"/>
      <c r="CST83" s="17"/>
      <c r="CSU83" s="18"/>
      <c r="CSV83" s="18"/>
      <c r="CSW83" s="19"/>
      <c r="CSX83" s="19"/>
      <c r="CSY83" s="20"/>
      <c r="CSZ83" s="20"/>
      <c r="CTA83" s="20"/>
      <c r="CTB83" s="21"/>
      <c r="CTF83" s="12"/>
      <c r="CTG83" s="13"/>
      <c r="CTH83" s="14"/>
      <c r="CTI83" s="15"/>
      <c r="CTJ83" s="16"/>
      <c r="CTK83" s="17"/>
      <c r="CTL83" s="18"/>
      <c r="CTM83" s="18"/>
      <c r="CTN83" s="19"/>
      <c r="CTO83" s="19"/>
      <c r="CTP83" s="20"/>
      <c r="CTQ83" s="20"/>
      <c r="CTR83" s="20"/>
      <c r="CTS83" s="21"/>
      <c r="CTW83" s="12"/>
      <c r="CTX83" s="13"/>
      <c r="CTY83" s="14"/>
      <c r="CTZ83" s="15"/>
      <c r="CUA83" s="16"/>
      <c r="CUB83" s="17"/>
      <c r="CUC83" s="18"/>
      <c r="CUD83" s="18"/>
      <c r="CUE83" s="19"/>
      <c r="CUF83" s="19"/>
      <c r="CUG83" s="20"/>
      <c r="CUH83" s="20"/>
      <c r="CUI83" s="20"/>
      <c r="CUJ83" s="21"/>
      <c r="CUN83" s="12"/>
      <c r="CUO83" s="13"/>
      <c r="CUP83" s="14"/>
      <c r="CUQ83" s="15"/>
      <c r="CUR83" s="16"/>
      <c r="CUS83" s="17"/>
      <c r="CUT83" s="18"/>
      <c r="CUU83" s="18"/>
      <c r="CUV83" s="19"/>
      <c r="CUW83" s="19"/>
      <c r="CUX83" s="20"/>
      <c r="CUY83" s="20"/>
      <c r="CUZ83" s="20"/>
      <c r="CVA83" s="21"/>
      <c r="CVE83" s="12"/>
      <c r="CVF83" s="13"/>
      <c r="CVG83" s="14"/>
      <c r="CVH83" s="15"/>
      <c r="CVI83" s="16"/>
      <c r="CVJ83" s="17"/>
      <c r="CVK83" s="18"/>
      <c r="CVL83" s="18"/>
      <c r="CVM83" s="19"/>
      <c r="CVN83" s="19"/>
      <c r="CVO83" s="20"/>
      <c r="CVP83" s="20"/>
      <c r="CVQ83" s="20"/>
      <c r="CVR83" s="21"/>
      <c r="CVV83" s="12"/>
      <c r="CVW83" s="13"/>
      <c r="CVX83" s="14"/>
      <c r="CVY83" s="15"/>
      <c r="CVZ83" s="16"/>
      <c r="CWA83" s="17"/>
      <c r="CWB83" s="18"/>
      <c r="CWC83" s="18"/>
      <c r="CWD83" s="19"/>
      <c r="CWE83" s="19"/>
      <c r="CWF83" s="20"/>
      <c r="CWG83" s="20"/>
      <c r="CWH83" s="20"/>
      <c r="CWI83" s="21"/>
      <c r="CWM83" s="12"/>
      <c r="CWN83" s="13"/>
      <c r="CWO83" s="14"/>
      <c r="CWP83" s="15"/>
      <c r="CWQ83" s="16"/>
      <c r="CWR83" s="17"/>
      <c r="CWS83" s="18"/>
      <c r="CWT83" s="18"/>
      <c r="CWU83" s="19"/>
      <c r="CWV83" s="19"/>
      <c r="CWW83" s="20"/>
      <c r="CWX83" s="20"/>
      <c r="CWY83" s="20"/>
      <c r="CWZ83" s="21"/>
      <c r="CXD83" s="12"/>
      <c r="CXE83" s="13"/>
      <c r="CXF83" s="14"/>
      <c r="CXG83" s="15"/>
      <c r="CXH83" s="16"/>
      <c r="CXI83" s="17"/>
      <c r="CXJ83" s="18"/>
      <c r="CXK83" s="18"/>
      <c r="CXL83" s="19"/>
      <c r="CXM83" s="19"/>
      <c r="CXN83" s="20"/>
      <c r="CXO83" s="20"/>
      <c r="CXP83" s="20"/>
      <c r="CXQ83" s="21"/>
      <c r="CXU83" s="12"/>
      <c r="CXV83" s="13"/>
      <c r="CXW83" s="14"/>
      <c r="CXX83" s="15"/>
      <c r="CXY83" s="16"/>
      <c r="CXZ83" s="17"/>
      <c r="CYA83" s="18"/>
      <c r="CYB83" s="18"/>
      <c r="CYC83" s="19"/>
      <c r="CYD83" s="19"/>
      <c r="CYE83" s="20"/>
      <c r="CYF83" s="20"/>
      <c r="CYG83" s="20"/>
      <c r="CYH83" s="21"/>
      <c r="CYL83" s="12"/>
      <c r="CYM83" s="13"/>
      <c r="CYN83" s="14"/>
      <c r="CYO83" s="15"/>
      <c r="CYP83" s="16"/>
      <c r="CYQ83" s="17"/>
      <c r="CYR83" s="18"/>
      <c r="CYS83" s="18"/>
      <c r="CYT83" s="19"/>
      <c r="CYU83" s="19"/>
      <c r="CYV83" s="20"/>
      <c r="CYW83" s="20"/>
      <c r="CYX83" s="20"/>
      <c r="CYY83" s="21"/>
      <c r="CZC83" s="12"/>
      <c r="CZD83" s="13"/>
      <c r="CZE83" s="14"/>
      <c r="CZF83" s="15"/>
      <c r="CZG83" s="16"/>
      <c r="CZH83" s="17"/>
      <c r="CZI83" s="18"/>
      <c r="CZJ83" s="18"/>
      <c r="CZK83" s="19"/>
      <c r="CZL83" s="19"/>
      <c r="CZM83" s="20"/>
      <c r="CZN83" s="20"/>
      <c r="CZO83" s="20"/>
      <c r="CZP83" s="21"/>
      <c r="CZT83" s="12"/>
      <c r="CZU83" s="13"/>
      <c r="CZV83" s="14"/>
      <c r="CZW83" s="15"/>
      <c r="CZX83" s="16"/>
      <c r="CZY83" s="17"/>
      <c r="CZZ83" s="18"/>
      <c r="DAA83" s="18"/>
      <c r="DAB83" s="19"/>
      <c r="DAC83" s="19"/>
      <c r="DAD83" s="20"/>
      <c r="DAE83" s="20"/>
      <c r="DAF83" s="20"/>
      <c r="DAG83" s="21"/>
      <c r="DAK83" s="12"/>
      <c r="DAL83" s="13"/>
      <c r="DAM83" s="14"/>
      <c r="DAN83" s="15"/>
      <c r="DAO83" s="16"/>
      <c r="DAP83" s="17"/>
      <c r="DAQ83" s="18"/>
      <c r="DAR83" s="18"/>
      <c r="DAS83" s="19"/>
      <c r="DAT83" s="19"/>
      <c r="DAU83" s="20"/>
      <c r="DAV83" s="20"/>
      <c r="DAW83" s="20"/>
      <c r="DAX83" s="21"/>
      <c r="DBB83" s="12"/>
      <c r="DBC83" s="13"/>
      <c r="DBD83" s="14"/>
      <c r="DBE83" s="15"/>
      <c r="DBF83" s="16"/>
      <c r="DBG83" s="17"/>
      <c r="DBH83" s="18"/>
      <c r="DBI83" s="18"/>
      <c r="DBJ83" s="19"/>
      <c r="DBK83" s="19"/>
      <c r="DBL83" s="20"/>
      <c r="DBM83" s="20"/>
      <c r="DBN83" s="20"/>
      <c r="DBO83" s="21"/>
      <c r="DBS83" s="12"/>
      <c r="DBT83" s="13"/>
      <c r="DBU83" s="14"/>
      <c r="DBV83" s="15"/>
      <c r="DBW83" s="16"/>
      <c r="DBX83" s="17"/>
      <c r="DBY83" s="18"/>
      <c r="DBZ83" s="18"/>
      <c r="DCA83" s="19"/>
      <c r="DCB83" s="19"/>
      <c r="DCC83" s="20"/>
      <c r="DCD83" s="20"/>
      <c r="DCE83" s="20"/>
      <c r="DCF83" s="21"/>
      <c r="DCJ83" s="12"/>
      <c r="DCK83" s="13"/>
      <c r="DCL83" s="14"/>
      <c r="DCM83" s="15"/>
      <c r="DCN83" s="16"/>
      <c r="DCO83" s="17"/>
      <c r="DCP83" s="18"/>
      <c r="DCQ83" s="18"/>
      <c r="DCR83" s="19"/>
      <c r="DCS83" s="19"/>
      <c r="DCT83" s="20"/>
      <c r="DCU83" s="20"/>
      <c r="DCV83" s="20"/>
      <c r="DCW83" s="21"/>
      <c r="DDA83" s="12"/>
      <c r="DDB83" s="13"/>
      <c r="DDC83" s="14"/>
      <c r="DDD83" s="15"/>
      <c r="DDE83" s="16"/>
      <c r="DDF83" s="17"/>
      <c r="DDG83" s="18"/>
      <c r="DDH83" s="18"/>
      <c r="DDI83" s="19"/>
      <c r="DDJ83" s="19"/>
      <c r="DDK83" s="20"/>
      <c r="DDL83" s="20"/>
      <c r="DDM83" s="20"/>
      <c r="DDN83" s="21"/>
      <c r="DDR83" s="12"/>
      <c r="DDS83" s="13"/>
      <c r="DDT83" s="14"/>
      <c r="DDU83" s="15"/>
      <c r="DDV83" s="16"/>
      <c r="DDW83" s="17"/>
      <c r="DDX83" s="18"/>
      <c r="DDY83" s="18"/>
      <c r="DDZ83" s="19"/>
      <c r="DEA83" s="19"/>
      <c r="DEB83" s="20"/>
      <c r="DEC83" s="20"/>
      <c r="DED83" s="20"/>
      <c r="DEE83" s="21"/>
      <c r="DEI83" s="12"/>
      <c r="DEJ83" s="13"/>
      <c r="DEK83" s="14"/>
      <c r="DEL83" s="15"/>
      <c r="DEM83" s="16"/>
      <c r="DEN83" s="17"/>
      <c r="DEO83" s="18"/>
      <c r="DEP83" s="18"/>
      <c r="DEQ83" s="19"/>
      <c r="DER83" s="19"/>
      <c r="DES83" s="20"/>
      <c r="DET83" s="20"/>
      <c r="DEU83" s="20"/>
      <c r="DEV83" s="21"/>
      <c r="DEZ83" s="12"/>
      <c r="DFA83" s="13"/>
      <c r="DFB83" s="14"/>
      <c r="DFC83" s="15"/>
      <c r="DFD83" s="16"/>
      <c r="DFE83" s="17"/>
      <c r="DFF83" s="18"/>
      <c r="DFG83" s="18"/>
      <c r="DFH83" s="19"/>
      <c r="DFI83" s="19"/>
      <c r="DFJ83" s="20"/>
      <c r="DFK83" s="20"/>
      <c r="DFL83" s="20"/>
      <c r="DFM83" s="21"/>
      <c r="DFQ83" s="12"/>
      <c r="DFR83" s="13"/>
      <c r="DFS83" s="14"/>
      <c r="DFT83" s="15"/>
      <c r="DFU83" s="16"/>
      <c r="DFV83" s="17"/>
      <c r="DFW83" s="18"/>
      <c r="DFX83" s="18"/>
      <c r="DFY83" s="19"/>
      <c r="DFZ83" s="19"/>
      <c r="DGA83" s="20"/>
      <c r="DGB83" s="20"/>
      <c r="DGC83" s="20"/>
      <c r="DGD83" s="21"/>
      <c r="DGH83" s="12"/>
      <c r="DGI83" s="13"/>
      <c r="DGJ83" s="14"/>
      <c r="DGK83" s="15"/>
      <c r="DGL83" s="16"/>
      <c r="DGM83" s="17"/>
      <c r="DGN83" s="18"/>
      <c r="DGO83" s="18"/>
      <c r="DGP83" s="19"/>
      <c r="DGQ83" s="19"/>
      <c r="DGR83" s="20"/>
      <c r="DGS83" s="20"/>
      <c r="DGT83" s="20"/>
      <c r="DGU83" s="21"/>
      <c r="DGY83" s="12"/>
      <c r="DGZ83" s="13"/>
      <c r="DHA83" s="14"/>
      <c r="DHB83" s="15"/>
      <c r="DHC83" s="16"/>
      <c r="DHD83" s="17"/>
      <c r="DHE83" s="18"/>
      <c r="DHF83" s="18"/>
      <c r="DHG83" s="19"/>
      <c r="DHH83" s="19"/>
      <c r="DHI83" s="20"/>
      <c r="DHJ83" s="20"/>
      <c r="DHK83" s="20"/>
      <c r="DHL83" s="21"/>
      <c r="DHP83" s="12"/>
      <c r="DHQ83" s="13"/>
      <c r="DHR83" s="14"/>
      <c r="DHS83" s="15"/>
      <c r="DHT83" s="16"/>
      <c r="DHU83" s="17"/>
      <c r="DHV83" s="18"/>
      <c r="DHW83" s="18"/>
      <c r="DHX83" s="19"/>
      <c r="DHY83" s="19"/>
      <c r="DHZ83" s="20"/>
      <c r="DIA83" s="20"/>
      <c r="DIB83" s="20"/>
      <c r="DIC83" s="21"/>
      <c r="DIG83" s="12"/>
      <c r="DIH83" s="13"/>
      <c r="DII83" s="14"/>
      <c r="DIJ83" s="15"/>
      <c r="DIK83" s="16"/>
      <c r="DIL83" s="17"/>
      <c r="DIM83" s="18"/>
      <c r="DIN83" s="18"/>
      <c r="DIO83" s="19"/>
      <c r="DIP83" s="19"/>
      <c r="DIQ83" s="20"/>
      <c r="DIR83" s="20"/>
      <c r="DIS83" s="20"/>
      <c r="DIT83" s="21"/>
      <c r="DIX83" s="12"/>
      <c r="DIY83" s="13"/>
      <c r="DIZ83" s="14"/>
      <c r="DJA83" s="15"/>
      <c r="DJB83" s="16"/>
      <c r="DJC83" s="17"/>
      <c r="DJD83" s="18"/>
      <c r="DJE83" s="18"/>
      <c r="DJF83" s="19"/>
      <c r="DJG83" s="19"/>
      <c r="DJH83" s="20"/>
      <c r="DJI83" s="20"/>
      <c r="DJJ83" s="20"/>
      <c r="DJK83" s="21"/>
      <c r="DJO83" s="12"/>
      <c r="DJP83" s="13"/>
      <c r="DJQ83" s="14"/>
      <c r="DJR83" s="15"/>
      <c r="DJS83" s="16"/>
      <c r="DJT83" s="17"/>
      <c r="DJU83" s="18"/>
      <c r="DJV83" s="18"/>
      <c r="DJW83" s="19"/>
      <c r="DJX83" s="19"/>
      <c r="DJY83" s="20"/>
      <c r="DJZ83" s="20"/>
      <c r="DKA83" s="20"/>
      <c r="DKB83" s="21"/>
      <c r="DKF83" s="12"/>
      <c r="DKG83" s="13"/>
      <c r="DKH83" s="14"/>
      <c r="DKI83" s="15"/>
      <c r="DKJ83" s="16"/>
      <c r="DKK83" s="17"/>
      <c r="DKL83" s="18"/>
      <c r="DKM83" s="18"/>
      <c r="DKN83" s="19"/>
      <c r="DKO83" s="19"/>
      <c r="DKP83" s="20"/>
      <c r="DKQ83" s="20"/>
      <c r="DKR83" s="20"/>
      <c r="DKS83" s="21"/>
      <c r="DKW83" s="12"/>
      <c r="DKX83" s="13"/>
      <c r="DKY83" s="14"/>
      <c r="DKZ83" s="15"/>
      <c r="DLA83" s="16"/>
      <c r="DLB83" s="17"/>
      <c r="DLC83" s="18"/>
      <c r="DLD83" s="18"/>
      <c r="DLE83" s="19"/>
      <c r="DLF83" s="19"/>
      <c r="DLG83" s="20"/>
      <c r="DLH83" s="20"/>
      <c r="DLI83" s="20"/>
      <c r="DLJ83" s="21"/>
      <c r="DLN83" s="12"/>
      <c r="DLO83" s="13"/>
      <c r="DLP83" s="14"/>
      <c r="DLQ83" s="15"/>
      <c r="DLR83" s="16"/>
      <c r="DLS83" s="17"/>
      <c r="DLT83" s="18"/>
      <c r="DLU83" s="18"/>
      <c r="DLV83" s="19"/>
      <c r="DLW83" s="19"/>
      <c r="DLX83" s="20"/>
      <c r="DLY83" s="20"/>
      <c r="DLZ83" s="20"/>
      <c r="DMA83" s="21"/>
      <c r="DME83" s="12"/>
      <c r="DMF83" s="13"/>
      <c r="DMG83" s="14"/>
      <c r="DMH83" s="15"/>
      <c r="DMI83" s="16"/>
      <c r="DMJ83" s="17"/>
      <c r="DMK83" s="18"/>
      <c r="DML83" s="18"/>
      <c r="DMM83" s="19"/>
      <c r="DMN83" s="19"/>
      <c r="DMO83" s="20"/>
      <c r="DMP83" s="20"/>
      <c r="DMQ83" s="20"/>
      <c r="DMR83" s="21"/>
      <c r="DMV83" s="12"/>
      <c r="DMW83" s="13"/>
      <c r="DMX83" s="14"/>
      <c r="DMY83" s="15"/>
      <c r="DMZ83" s="16"/>
      <c r="DNA83" s="17"/>
      <c r="DNB83" s="18"/>
      <c r="DNC83" s="18"/>
      <c r="DND83" s="19"/>
      <c r="DNE83" s="19"/>
      <c r="DNF83" s="20"/>
      <c r="DNG83" s="20"/>
      <c r="DNH83" s="20"/>
      <c r="DNI83" s="21"/>
      <c r="DNM83" s="12"/>
      <c r="DNN83" s="13"/>
      <c r="DNO83" s="14"/>
      <c r="DNP83" s="15"/>
      <c r="DNQ83" s="16"/>
      <c r="DNR83" s="17"/>
      <c r="DNS83" s="18"/>
      <c r="DNT83" s="18"/>
      <c r="DNU83" s="19"/>
      <c r="DNV83" s="19"/>
      <c r="DNW83" s="20"/>
      <c r="DNX83" s="20"/>
      <c r="DNY83" s="20"/>
      <c r="DNZ83" s="21"/>
      <c r="DOD83" s="12"/>
      <c r="DOE83" s="13"/>
      <c r="DOF83" s="14"/>
      <c r="DOG83" s="15"/>
      <c r="DOH83" s="16"/>
      <c r="DOI83" s="17"/>
      <c r="DOJ83" s="18"/>
      <c r="DOK83" s="18"/>
      <c r="DOL83" s="19"/>
      <c r="DOM83" s="19"/>
      <c r="DON83" s="20"/>
      <c r="DOO83" s="20"/>
      <c r="DOP83" s="20"/>
      <c r="DOQ83" s="21"/>
      <c r="DOU83" s="12"/>
      <c r="DOV83" s="13"/>
      <c r="DOW83" s="14"/>
      <c r="DOX83" s="15"/>
      <c r="DOY83" s="16"/>
      <c r="DOZ83" s="17"/>
      <c r="DPA83" s="18"/>
      <c r="DPB83" s="18"/>
      <c r="DPC83" s="19"/>
      <c r="DPD83" s="19"/>
      <c r="DPE83" s="20"/>
      <c r="DPF83" s="20"/>
      <c r="DPG83" s="20"/>
      <c r="DPH83" s="21"/>
      <c r="DPL83" s="12"/>
      <c r="DPM83" s="13"/>
      <c r="DPN83" s="14"/>
      <c r="DPO83" s="15"/>
      <c r="DPP83" s="16"/>
      <c r="DPQ83" s="17"/>
      <c r="DPR83" s="18"/>
      <c r="DPS83" s="18"/>
      <c r="DPT83" s="19"/>
      <c r="DPU83" s="19"/>
      <c r="DPV83" s="20"/>
      <c r="DPW83" s="20"/>
      <c r="DPX83" s="20"/>
      <c r="DPY83" s="21"/>
      <c r="DQC83" s="12"/>
      <c r="DQD83" s="13"/>
      <c r="DQE83" s="14"/>
      <c r="DQF83" s="15"/>
      <c r="DQG83" s="16"/>
      <c r="DQH83" s="17"/>
      <c r="DQI83" s="18"/>
      <c r="DQJ83" s="18"/>
      <c r="DQK83" s="19"/>
      <c r="DQL83" s="19"/>
      <c r="DQM83" s="20"/>
      <c r="DQN83" s="20"/>
      <c r="DQO83" s="20"/>
      <c r="DQP83" s="21"/>
      <c r="DQT83" s="12"/>
      <c r="DQU83" s="13"/>
      <c r="DQV83" s="14"/>
      <c r="DQW83" s="15"/>
      <c r="DQX83" s="16"/>
      <c r="DQY83" s="17"/>
      <c r="DQZ83" s="18"/>
      <c r="DRA83" s="18"/>
      <c r="DRB83" s="19"/>
      <c r="DRC83" s="19"/>
      <c r="DRD83" s="20"/>
      <c r="DRE83" s="20"/>
      <c r="DRF83" s="20"/>
      <c r="DRG83" s="21"/>
      <c r="DRK83" s="12"/>
      <c r="DRL83" s="13"/>
      <c r="DRM83" s="14"/>
      <c r="DRN83" s="15"/>
      <c r="DRO83" s="16"/>
      <c r="DRP83" s="17"/>
      <c r="DRQ83" s="18"/>
      <c r="DRR83" s="18"/>
      <c r="DRS83" s="19"/>
      <c r="DRT83" s="19"/>
      <c r="DRU83" s="20"/>
      <c r="DRV83" s="20"/>
      <c r="DRW83" s="20"/>
      <c r="DRX83" s="21"/>
      <c r="DSB83" s="12"/>
      <c r="DSC83" s="13"/>
      <c r="DSD83" s="14"/>
      <c r="DSE83" s="15"/>
      <c r="DSF83" s="16"/>
      <c r="DSG83" s="17"/>
      <c r="DSH83" s="18"/>
      <c r="DSI83" s="18"/>
      <c r="DSJ83" s="19"/>
      <c r="DSK83" s="19"/>
      <c r="DSL83" s="20"/>
      <c r="DSM83" s="20"/>
      <c r="DSN83" s="20"/>
      <c r="DSO83" s="21"/>
      <c r="DSS83" s="12"/>
      <c r="DST83" s="13"/>
      <c r="DSU83" s="14"/>
      <c r="DSV83" s="15"/>
      <c r="DSW83" s="16"/>
      <c r="DSX83" s="17"/>
      <c r="DSY83" s="18"/>
      <c r="DSZ83" s="18"/>
      <c r="DTA83" s="19"/>
      <c r="DTB83" s="19"/>
      <c r="DTC83" s="20"/>
      <c r="DTD83" s="20"/>
      <c r="DTE83" s="20"/>
      <c r="DTF83" s="21"/>
      <c r="DTJ83" s="12"/>
      <c r="DTK83" s="13"/>
      <c r="DTL83" s="14"/>
      <c r="DTM83" s="15"/>
      <c r="DTN83" s="16"/>
      <c r="DTO83" s="17"/>
      <c r="DTP83" s="18"/>
      <c r="DTQ83" s="18"/>
      <c r="DTR83" s="19"/>
      <c r="DTS83" s="19"/>
      <c r="DTT83" s="20"/>
      <c r="DTU83" s="20"/>
      <c r="DTV83" s="20"/>
      <c r="DTW83" s="21"/>
      <c r="DUA83" s="12"/>
      <c r="DUB83" s="13"/>
      <c r="DUC83" s="14"/>
      <c r="DUD83" s="15"/>
      <c r="DUE83" s="16"/>
      <c r="DUF83" s="17"/>
      <c r="DUG83" s="18"/>
      <c r="DUH83" s="18"/>
      <c r="DUI83" s="19"/>
      <c r="DUJ83" s="19"/>
      <c r="DUK83" s="20"/>
      <c r="DUL83" s="20"/>
      <c r="DUM83" s="20"/>
      <c r="DUN83" s="21"/>
      <c r="DUR83" s="12"/>
      <c r="DUS83" s="13"/>
      <c r="DUT83" s="14"/>
      <c r="DUU83" s="15"/>
      <c r="DUV83" s="16"/>
      <c r="DUW83" s="17"/>
      <c r="DUX83" s="18"/>
      <c r="DUY83" s="18"/>
      <c r="DUZ83" s="19"/>
      <c r="DVA83" s="19"/>
      <c r="DVB83" s="20"/>
      <c r="DVC83" s="20"/>
      <c r="DVD83" s="20"/>
      <c r="DVE83" s="21"/>
      <c r="DVI83" s="12"/>
      <c r="DVJ83" s="13"/>
      <c r="DVK83" s="14"/>
      <c r="DVL83" s="15"/>
      <c r="DVM83" s="16"/>
      <c r="DVN83" s="17"/>
      <c r="DVO83" s="18"/>
      <c r="DVP83" s="18"/>
      <c r="DVQ83" s="19"/>
      <c r="DVR83" s="19"/>
      <c r="DVS83" s="20"/>
      <c r="DVT83" s="20"/>
      <c r="DVU83" s="20"/>
      <c r="DVV83" s="21"/>
      <c r="DVZ83" s="12"/>
      <c r="DWA83" s="13"/>
      <c r="DWB83" s="14"/>
      <c r="DWC83" s="15"/>
      <c r="DWD83" s="16"/>
      <c r="DWE83" s="17"/>
      <c r="DWF83" s="18"/>
      <c r="DWG83" s="18"/>
      <c r="DWH83" s="19"/>
      <c r="DWI83" s="19"/>
      <c r="DWJ83" s="20"/>
      <c r="DWK83" s="20"/>
      <c r="DWL83" s="20"/>
      <c r="DWM83" s="21"/>
      <c r="DWQ83" s="12"/>
      <c r="DWR83" s="13"/>
      <c r="DWS83" s="14"/>
      <c r="DWT83" s="15"/>
      <c r="DWU83" s="16"/>
      <c r="DWV83" s="17"/>
      <c r="DWW83" s="18"/>
      <c r="DWX83" s="18"/>
      <c r="DWY83" s="19"/>
      <c r="DWZ83" s="19"/>
      <c r="DXA83" s="20"/>
      <c r="DXB83" s="20"/>
      <c r="DXC83" s="20"/>
      <c r="DXD83" s="21"/>
      <c r="DXH83" s="12"/>
      <c r="DXI83" s="13"/>
      <c r="DXJ83" s="14"/>
      <c r="DXK83" s="15"/>
      <c r="DXL83" s="16"/>
      <c r="DXM83" s="17"/>
      <c r="DXN83" s="18"/>
      <c r="DXO83" s="18"/>
      <c r="DXP83" s="19"/>
      <c r="DXQ83" s="19"/>
      <c r="DXR83" s="20"/>
      <c r="DXS83" s="20"/>
      <c r="DXT83" s="20"/>
      <c r="DXU83" s="21"/>
      <c r="DXY83" s="12"/>
      <c r="DXZ83" s="13"/>
      <c r="DYA83" s="14"/>
      <c r="DYB83" s="15"/>
      <c r="DYC83" s="16"/>
      <c r="DYD83" s="17"/>
      <c r="DYE83" s="18"/>
      <c r="DYF83" s="18"/>
      <c r="DYG83" s="19"/>
      <c r="DYH83" s="19"/>
      <c r="DYI83" s="20"/>
      <c r="DYJ83" s="20"/>
      <c r="DYK83" s="20"/>
      <c r="DYL83" s="21"/>
      <c r="DYP83" s="12"/>
      <c r="DYQ83" s="13"/>
      <c r="DYR83" s="14"/>
      <c r="DYS83" s="15"/>
      <c r="DYT83" s="16"/>
      <c r="DYU83" s="17"/>
      <c r="DYV83" s="18"/>
      <c r="DYW83" s="18"/>
      <c r="DYX83" s="19"/>
      <c r="DYY83" s="19"/>
      <c r="DYZ83" s="20"/>
      <c r="DZA83" s="20"/>
      <c r="DZB83" s="20"/>
      <c r="DZC83" s="21"/>
      <c r="DZG83" s="12"/>
      <c r="DZH83" s="13"/>
      <c r="DZI83" s="14"/>
      <c r="DZJ83" s="15"/>
      <c r="DZK83" s="16"/>
      <c r="DZL83" s="17"/>
      <c r="DZM83" s="18"/>
      <c r="DZN83" s="18"/>
      <c r="DZO83" s="19"/>
      <c r="DZP83" s="19"/>
      <c r="DZQ83" s="20"/>
      <c r="DZR83" s="20"/>
      <c r="DZS83" s="20"/>
      <c r="DZT83" s="21"/>
      <c r="DZX83" s="12"/>
      <c r="DZY83" s="13"/>
      <c r="DZZ83" s="14"/>
      <c r="EAA83" s="15"/>
      <c r="EAB83" s="16"/>
      <c r="EAC83" s="17"/>
      <c r="EAD83" s="18"/>
      <c r="EAE83" s="18"/>
      <c r="EAF83" s="19"/>
      <c r="EAG83" s="19"/>
      <c r="EAH83" s="20"/>
      <c r="EAI83" s="20"/>
      <c r="EAJ83" s="20"/>
      <c r="EAK83" s="21"/>
      <c r="EAO83" s="12"/>
      <c r="EAP83" s="13"/>
      <c r="EAQ83" s="14"/>
      <c r="EAR83" s="15"/>
      <c r="EAS83" s="16"/>
      <c r="EAT83" s="17"/>
      <c r="EAU83" s="18"/>
      <c r="EAV83" s="18"/>
      <c r="EAW83" s="19"/>
      <c r="EAX83" s="19"/>
      <c r="EAY83" s="20"/>
      <c r="EAZ83" s="20"/>
      <c r="EBA83" s="20"/>
      <c r="EBB83" s="21"/>
      <c r="EBF83" s="12"/>
      <c r="EBG83" s="13"/>
      <c r="EBH83" s="14"/>
      <c r="EBI83" s="15"/>
      <c r="EBJ83" s="16"/>
      <c r="EBK83" s="17"/>
      <c r="EBL83" s="18"/>
      <c r="EBM83" s="18"/>
      <c r="EBN83" s="19"/>
      <c r="EBO83" s="19"/>
      <c r="EBP83" s="20"/>
      <c r="EBQ83" s="20"/>
      <c r="EBR83" s="20"/>
      <c r="EBS83" s="21"/>
      <c r="EBW83" s="12"/>
      <c r="EBX83" s="13"/>
      <c r="EBY83" s="14"/>
      <c r="EBZ83" s="15"/>
      <c r="ECA83" s="16"/>
      <c r="ECB83" s="17"/>
      <c r="ECC83" s="18"/>
      <c r="ECD83" s="18"/>
      <c r="ECE83" s="19"/>
      <c r="ECF83" s="19"/>
      <c r="ECG83" s="20"/>
      <c r="ECH83" s="20"/>
      <c r="ECI83" s="20"/>
      <c r="ECJ83" s="21"/>
      <c r="ECN83" s="12"/>
      <c r="ECO83" s="13"/>
      <c r="ECP83" s="14"/>
      <c r="ECQ83" s="15"/>
      <c r="ECR83" s="16"/>
      <c r="ECS83" s="17"/>
      <c r="ECT83" s="18"/>
      <c r="ECU83" s="18"/>
      <c r="ECV83" s="19"/>
      <c r="ECW83" s="19"/>
      <c r="ECX83" s="20"/>
      <c r="ECY83" s="20"/>
      <c r="ECZ83" s="20"/>
      <c r="EDA83" s="21"/>
      <c r="EDE83" s="12"/>
      <c r="EDF83" s="13"/>
      <c r="EDG83" s="14"/>
      <c r="EDH83" s="15"/>
      <c r="EDI83" s="16"/>
      <c r="EDJ83" s="17"/>
      <c r="EDK83" s="18"/>
      <c r="EDL83" s="18"/>
      <c r="EDM83" s="19"/>
      <c r="EDN83" s="19"/>
      <c r="EDO83" s="20"/>
      <c r="EDP83" s="20"/>
      <c r="EDQ83" s="20"/>
      <c r="EDR83" s="21"/>
      <c r="EDV83" s="12"/>
      <c r="EDW83" s="13"/>
      <c r="EDX83" s="14"/>
      <c r="EDY83" s="15"/>
      <c r="EDZ83" s="16"/>
      <c r="EEA83" s="17"/>
      <c r="EEB83" s="18"/>
      <c r="EEC83" s="18"/>
      <c r="EED83" s="19"/>
      <c r="EEE83" s="19"/>
      <c r="EEF83" s="20"/>
      <c r="EEG83" s="20"/>
      <c r="EEH83" s="20"/>
      <c r="EEI83" s="21"/>
      <c r="EEM83" s="12"/>
      <c r="EEN83" s="13"/>
      <c r="EEO83" s="14"/>
      <c r="EEP83" s="15"/>
      <c r="EEQ83" s="16"/>
      <c r="EER83" s="17"/>
      <c r="EES83" s="18"/>
      <c r="EET83" s="18"/>
      <c r="EEU83" s="19"/>
      <c r="EEV83" s="19"/>
      <c r="EEW83" s="20"/>
      <c r="EEX83" s="20"/>
      <c r="EEY83" s="20"/>
      <c r="EEZ83" s="21"/>
      <c r="EFD83" s="12"/>
      <c r="EFE83" s="13"/>
      <c r="EFF83" s="14"/>
      <c r="EFG83" s="15"/>
      <c r="EFH83" s="16"/>
      <c r="EFI83" s="17"/>
      <c r="EFJ83" s="18"/>
      <c r="EFK83" s="18"/>
      <c r="EFL83" s="19"/>
      <c r="EFM83" s="19"/>
      <c r="EFN83" s="20"/>
      <c r="EFO83" s="20"/>
      <c r="EFP83" s="20"/>
      <c r="EFQ83" s="21"/>
      <c r="EFU83" s="12"/>
      <c r="EFV83" s="13"/>
      <c r="EFW83" s="14"/>
      <c r="EFX83" s="15"/>
      <c r="EFY83" s="16"/>
      <c r="EFZ83" s="17"/>
      <c r="EGA83" s="18"/>
      <c r="EGB83" s="18"/>
      <c r="EGC83" s="19"/>
      <c r="EGD83" s="19"/>
      <c r="EGE83" s="20"/>
      <c r="EGF83" s="20"/>
      <c r="EGG83" s="20"/>
      <c r="EGH83" s="21"/>
      <c r="EGL83" s="12"/>
      <c r="EGM83" s="13"/>
      <c r="EGN83" s="14"/>
      <c r="EGO83" s="15"/>
      <c r="EGP83" s="16"/>
      <c r="EGQ83" s="17"/>
      <c r="EGR83" s="18"/>
      <c r="EGS83" s="18"/>
      <c r="EGT83" s="19"/>
      <c r="EGU83" s="19"/>
      <c r="EGV83" s="20"/>
      <c r="EGW83" s="20"/>
      <c r="EGX83" s="20"/>
      <c r="EGY83" s="21"/>
      <c r="EHC83" s="12"/>
      <c r="EHD83" s="13"/>
      <c r="EHE83" s="14"/>
      <c r="EHF83" s="15"/>
      <c r="EHG83" s="16"/>
      <c r="EHH83" s="17"/>
      <c r="EHI83" s="18"/>
      <c r="EHJ83" s="18"/>
      <c r="EHK83" s="19"/>
      <c r="EHL83" s="19"/>
      <c r="EHM83" s="20"/>
      <c r="EHN83" s="20"/>
      <c r="EHO83" s="20"/>
      <c r="EHP83" s="21"/>
      <c r="EHT83" s="12"/>
      <c r="EHU83" s="13"/>
      <c r="EHV83" s="14"/>
      <c r="EHW83" s="15"/>
      <c r="EHX83" s="16"/>
      <c r="EHY83" s="17"/>
      <c r="EHZ83" s="18"/>
      <c r="EIA83" s="18"/>
      <c r="EIB83" s="19"/>
      <c r="EIC83" s="19"/>
      <c r="EID83" s="20"/>
      <c r="EIE83" s="20"/>
      <c r="EIF83" s="20"/>
      <c r="EIG83" s="21"/>
      <c r="EIK83" s="12"/>
      <c r="EIL83" s="13"/>
      <c r="EIM83" s="14"/>
      <c r="EIN83" s="15"/>
      <c r="EIO83" s="16"/>
      <c r="EIP83" s="17"/>
      <c r="EIQ83" s="18"/>
      <c r="EIR83" s="18"/>
      <c r="EIS83" s="19"/>
      <c r="EIT83" s="19"/>
      <c r="EIU83" s="20"/>
      <c r="EIV83" s="20"/>
      <c r="EIW83" s="20"/>
      <c r="EIX83" s="21"/>
      <c r="EJB83" s="12"/>
      <c r="EJC83" s="13"/>
      <c r="EJD83" s="14"/>
      <c r="EJE83" s="15"/>
      <c r="EJF83" s="16"/>
      <c r="EJG83" s="17"/>
      <c r="EJH83" s="18"/>
      <c r="EJI83" s="18"/>
      <c r="EJJ83" s="19"/>
      <c r="EJK83" s="19"/>
      <c r="EJL83" s="20"/>
      <c r="EJM83" s="20"/>
      <c r="EJN83" s="20"/>
      <c r="EJO83" s="21"/>
      <c r="EJS83" s="12"/>
      <c r="EJT83" s="13"/>
      <c r="EJU83" s="14"/>
      <c r="EJV83" s="15"/>
      <c r="EJW83" s="16"/>
      <c r="EJX83" s="17"/>
      <c r="EJY83" s="18"/>
      <c r="EJZ83" s="18"/>
      <c r="EKA83" s="19"/>
      <c r="EKB83" s="19"/>
      <c r="EKC83" s="20"/>
      <c r="EKD83" s="20"/>
      <c r="EKE83" s="20"/>
      <c r="EKF83" s="21"/>
      <c r="EKJ83" s="12"/>
      <c r="EKK83" s="13"/>
      <c r="EKL83" s="14"/>
      <c r="EKM83" s="15"/>
      <c r="EKN83" s="16"/>
      <c r="EKO83" s="17"/>
      <c r="EKP83" s="18"/>
      <c r="EKQ83" s="18"/>
      <c r="EKR83" s="19"/>
      <c r="EKS83" s="19"/>
      <c r="EKT83" s="20"/>
      <c r="EKU83" s="20"/>
      <c r="EKV83" s="20"/>
      <c r="EKW83" s="21"/>
      <c r="ELA83" s="12"/>
      <c r="ELB83" s="13"/>
      <c r="ELC83" s="14"/>
      <c r="ELD83" s="15"/>
      <c r="ELE83" s="16"/>
      <c r="ELF83" s="17"/>
      <c r="ELG83" s="18"/>
      <c r="ELH83" s="18"/>
      <c r="ELI83" s="19"/>
      <c r="ELJ83" s="19"/>
      <c r="ELK83" s="20"/>
      <c r="ELL83" s="20"/>
      <c r="ELM83" s="20"/>
      <c r="ELN83" s="21"/>
      <c r="ELR83" s="12"/>
      <c r="ELS83" s="13"/>
      <c r="ELT83" s="14"/>
      <c r="ELU83" s="15"/>
      <c r="ELV83" s="16"/>
      <c r="ELW83" s="17"/>
      <c r="ELX83" s="18"/>
      <c r="ELY83" s="18"/>
      <c r="ELZ83" s="19"/>
      <c r="EMA83" s="19"/>
      <c r="EMB83" s="20"/>
      <c r="EMC83" s="20"/>
      <c r="EMD83" s="20"/>
      <c r="EME83" s="21"/>
      <c r="EMI83" s="12"/>
      <c r="EMJ83" s="13"/>
      <c r="EMK83" s="14"/>
      <c r="EML83" s="15"/>
      <c r="EMM83" s="16"/>
      <c r="EMN83" s="17"/>
      <c r="EMO83" s="18"/>
      <c r="EMP83" s="18"/>
      <c r="EMQ83" s="19"/>
      <c r="EMR83" s="19"/>
      <c r="EMS83" s="20"/>
      <c r="EMT83" s="20"/>
      <c r="EMU83" s="20"/>
      <c r="EMV83" s="21"/>
      <c r="EMZ83" s="12"/>
      <c r="ENA83" s="13"/>
      <c r="ENB83" s="14"/>
      <c r="ENC83" s="15"/>
      <c r="END83" s="16"/>
      <c r="ENE83" s="17"/>
      <c r="ENF83" s="18"/>
      <c r="ENG83" s="18"/>
      <c r="ENH83" s="19"/>
      <c r="ENI83" s="19"/>
      <c r="ENJ83" s="20"/>
      <c r="ENK83" s="20"/>
      <c r="ENL83" s="20"/>
      <c r="ENM83" s="21"/>
      <c r="ENQ83" s="12"/>
      <c r="ENR83" s="13"/>
      <c r="ENS83" s="14"/>
      <c r="ENT83" s="15"/>
      <c r="ENU83" s="16"/>
      <c r="ENV83" s="17"/>
      <c r="ENW83" s="18"/>
      <c r="ENX83" s="18"/>
      <c r="ENY83" s="19"/>
      <c r="ENZ83" s="19"/>
      <c r="EOA83" s="20"/>
      <c r="EOB83" s="20"/>
      <c r="EOC83" s="20"/>
      <c r="EOD83" s="21"/>
      <c r="EOH83" s="12"/>
      <c r="EOI83" s="13"/>
      <c r="EOJ83" s="14"/>
      <c r="EOK83" s="15"/>
      <c r="EOL83" s="16"/>
      <c r="EOM83" s="17"/>
      <c r="EON83" s="18"/>
      <c r="EOO83" s="18"/>
      <c r="EOP83" s="19"/>
      <c r="EOQ83" s="19"/>
      <c r="EOR83" s="20"/>
      <c r="EOS83" s="20"/>
      <c r="EOT83" s="20"/>
      <c r="EOU83" s="21"/>
      <c r="EOY83" s="12"/>
      <c r="EOZ83" s="13"/>
      <c r="EPA83" s="14"/>
      <c r="EPB83" s="15"/>
      <c r="EPC83" s="16"/>
      <c r="EPD83" s="17"/>
      <c r="EPE83" s="18"/>
      <c r="EPF83" s="18"/>
      <c r="EPG83" s="19"/>
      <c r="EPH83" s="19"/>
      <c r="EPI83" s="20"/>
      <c r="EPJ83" s="20"/>
      <c r="EPK83" s="20"/>
      <c r="EPL83" s="21"/>
      <c r="EPP83" s="12"/>
      <c r="EPQ83" s="13"/>
      <c r="EPR83" s="14"/>
      <c r="EPS83" s="15"/>
      <c r="EPT83" s="16"/>
      <c r="EPU83" s="17"/>
      <c r="EPV83" s="18"/>
      <c r="EPW83" s="18"/>
      <c r="EPX83" s="19"/>
      <c r="EPY83" s="19"/>
      <c r="EPZ83" s="20"/>
      <c r="EQA83" s="20"/>
      <c r="EQB83" s="20"/>
      <c r="EQC83" s="21"/>
      <c r="EQG83" s="12"/>
      <c r="EQH83" s="13"/>
      <c r="EQI83" s="14"/>
      <c r="EQJ83" s="15"/>
      <c r="EQK83" s="16"/>
      <c r="EQL83" s="17"/>
      <c r="EQM83" s="18"/>
      <c r="EQN83" s="18"/>
      <c r="EQO83" s="19"/>
      <c r="EQP83" s="19"/>
      <c r="EQQ83" s="20"/>
      <c r="EQR83" s="20"/>
      <c r="EQS83" s="20"/>
      <c r="EQT83" s="21"/>
      <c r="EQX83" s="12"/>
      <c r="EQY83" s="13"/>
      <c r="EQZ83" s="14"/>
      <c r="ERA83" s="15"/>
      <c r="ERB83" s="16"/>
      <c r="ERC83" s="17"/>
      <c r="ERD83" s="18"/>
      <c r="ERE83" s="18"/>
      <c r="ERF83" s="19"/>
      <c r="ERG83" s="19"/>
      <c r="ERH83" s="20"/>
      <c r="ERI83" s="20"/>
      <c r="ERJ83" s="20"/>
      <c r="ERK83" s="21"/>
      <c r="ERO83" s="12"/>
      <c r="ERP83" s="13"/>
      <c r="ERQ83" s="14"/>
      <c r="ERR83" s="15"/>
      <c r="ERS83" s="16"/>
      <c r="ERT83" s="17"/>
      <c r="ERU83" s="18"/>
      <c r="ERV83" s="18"/>
      <c r="ERW83" s="19"/>
      <c r="ERX83" s="19"/>
      <c r="ERY83" s="20"/>
      <c r="ERZ83" s="20"/>
      <c r="ESA83" s="20"/>
      <c r="ESB83" s="21"/>
      <c r="ESF83" s="12"/>
      <c r="ESG83" s="13"/>
      <c r="ESH83" s="14"/>
      <c r="ESI83" s="15"/>
      <c r="ESJ83" s="16"/>
      <c r="ESK83" s="17"/>
      <c r="ESL83" s="18"/>
      <c r="ESM83" s="18"/>
      <c r="ESN83" s="19"/>
      <c r="ESO83" s="19"/>
      <c r="ESP83" s="20"/>
      <c r="ESQ83" s="20"/>
      <c r="ESR83" s="20"/>
      <c r="ESS83" s="21"/>
      <c r="ESW83" s="12"/>
      <c r="ESX83" s="13"/>
      <c r="ESY83" s="14"/>
      <c r="ESZ83" s="15"/>
      <c r="ETA83" s="16"/>
      <c r="ETB83" s="17"/>
      <c r="ETC83" s="18"/>
      <c r="ETD83" s="18"/>
      <c r="ETE83" s="19"/>
      <c r="ETF83" s="19"/>
      <c r="ETG83" s="20"/>
      <c r="ETH83" s="20"/>
      <c r="ETI83" s="20"/>
      <c r="ETJ83" s="21"/>
      <c r="ETN83" s="12"/>
      <c r="ETO83" s="13"/>
      <c r="ETP83" s="14"/>
      <c r="ETQ83" s="15"/>
      <c r="ETR83" s="16"/>
      <c r="ETS83" s="17"/>
      <c r="ETT83" s="18"/>
      <c r="ETU83" s="18"/>
      <c r="ETV83" s="19"/>
      <c r="ETW83" s="19"/>
      <c r="ETX83" s="20"/>
      <c r="ETY83" s="20"/>
      <c r="ETZ83" s="20"/>
      <c r="EUA83" s="21"/>
      <c r="EUE83" s="12"/>
      <c r="EUF83" s="13"/>
      <c r="EUG83" s="14"/>
      <c r="EUH83" s="15"/>
      <c r="EUI83" s="16"/>
      <c r="EUJ83" s="17"/>
      <c r="EUK83" s="18"/>
      <c r="EUL83" s="18"/>
      <c r="EUM83" s="19"/>
      <c r="EUN83" s="19"/>
      <c r="EUO83" s="20"/>
      <c r="EUP83" s="20"/>
      <c r="EUQ83" s="20"/>
      <c r="EUR83" s="21"/>
      <c r="EUV83" s="12"/>
      <c r="EUW83" s="13"/>
      <c r="EUX83" s="14"/>
      <c r="EUY83" s="15"/>
      <c r="EUZ83" s="16"/>
      <c r="EVA83" s="17"/>
      <c r="EVB83" s="18"/>
      <c r="EVC83" s="18"/>
      <c r="EVD83" s="19"/>
      <c r="EVE83" s="19"/>
      <c r="EVF83" s="20"/>
      <c r="EVG83" s="20"/>
      <c r="EVH83" s="20"/>
      <c r="EVI83" s="21"/>
      <c r="EVM83" s="12"/>
      <c r="EVN83" s="13"/>
      <c r="EVO83" s="14"/>
      <c r="EVP83" s="15"/>
      <c r="EVQ83" s="16"/>
      <c r="EVR83" s="17"/>
      <c r="EVS83" s="18"/>
      <c r="EVT83" s="18"/>
      <c r="EVU83" s="19"/>
      <c r="EVV83" s="19"/>
      <c r="EVW83" s="20"/>
      <c r="EVX83" s="20"/>
      <c r="EVY83" s="20"/>
      <c r="EVZ83" s="21"/>
      <c r="EWD83" s="12"/>
      <c r="EWE83" s="13"/>
      <c r="EWF83" s="14"/>
      <c r="EWG83" s="15"/>
      <c r="EWH83" s="16"/>
      <c r="EWI83" s="17"/>
      <c r="EWJ83" s="18"/>
      <c r="EWK83" s="18"/>
      <c r="EWL83" s="19"/>
      <c r="EWM83" s="19"/>
      <c r="EWN83" s="20"/>
      <c r="EWO83" s="20"/>
      <c r="EWP83" s="20"/>
      <c r="EWQ83" s="21"/>
      <c r="EWU83" s="12"/>
      <c r="EWV83" s="13"/>
      <c r="EWW83" s="14"/>
      <c r="EWX83" s="15"/>
      <c r="EWY83" s="16"/>
      <c r="EWZ83" s="17"/>
      <c r="EXA83" s="18"/>
      <c r="EXB83" s="18"/>
      <c r="EXC83" s="19"/>
      <c r="EXD83" s="19"/>
      <c r="EXE83" s="20"/>
      <c r="EXF83" s="20"/>
      <c r="EXG83" s="20"/>
      <c r="EXH83" s="21"/>
      <c r="EXL83" s="12"/>
      <c r="EXM83" s="13"/>
      <c r="EXN83" s="14"/>
      <c r="EXO83" s="15"/>
      <c r="EXP83" s="16"/>
      <c r="EXQ83" s="17"/>
      <c r="EXR83" s="18"/>
      <c r="EXS83" s="18"/>
      <c r="EXT83" s="19"/>
      <c r="EXU83" s="19"/>
      <c r="EXV83" s="20"/>
      <c r="EXW83" s="20"/>
      <c r="EXX83" s="20"/>
      <c r="EXY83" s="21"/>
      <c r="EYC83" s="12"/>
      <c r="EYD83" s="13"/>
      <c r="EYE83" s="14"/>
      <c r="EYF83" s="15"/>
      <c r="EYG83" s="16"/>
      <c r="EYH83" s="17"/>
      <c r="EYI83" s="18"/>
      <c r="EYJ83" s="18"/>
      <c r="EYK83" s="19"/>
      <c r="EYL83" s="19"/>
      <c r="EYM83" s="20"/>
      <c r="EYN83" s="20"/>
      <c r="EYO83" s="20"/>
      <c r="EYP83" s="21"/>
      <c r="EYT83" s="12"/>
      <c r="EYU83" s="13"/>
      <c r="EYV83" s="14"/>
      <c r="EYW83" s="15"/>
      <c r="EYX83" s="16"/>
      <c r="EYY83" s="17"/>
      <c r="EYZ83" s="18"/>
      <c r="EZA83" s="18"/>
      <c r="EZB83" s="19"/>
      <c r="EZC83" s="19"/>
      <c r="EZD83" s="20"/>
      <c r="EZE83" s="20"/>
      <c r="EZF83" s="20"/>
      <c r="EZG83" s="21"/>
      <c r="EZK83" s="12"/>
      <c r="EZL83" s="13"/>
      <c r="EZM83" s="14"/>
      <c r="EZN83" s="15"/>
      <c r="EZO83" s="16"/>
      <c r="EZP83" s="17"/>
      <c r="EZQ83" s="18"/>
      <c r="EZR83" s="18"/>
      <c r="EZS83" s="19"/>
      <c r="EZT83" s="19"/>
      <c r="EZU83" s="20"/>
      <c r="EZV83" s="20"/>
      <c r="EZW83" s="20"/>
      <c r="EZX83" s="21"/>
      <c r="FAB83" s="12"/>
      <c r="FAC83" s="13"/>
      <c r="FAD83" s="14"/>
      <c r="FAE83" s="15"/>
      <c r="FAF83" s="16"/>
      <c r="FAG83" s="17"/>
      <c r="FAH83" s="18"/>
      <c r="FAI83" s="18"/>
      <c r="FAJ83" s="19"/>
      <c r="FAK83" s="19"/>
      <c r="FAL83" s="20"/>
      <c r="FAM83" s="20"/>
      <c r="FAN83" s="20"/>
      <c r="FAO83" s="21"/>
      <c r="FAS83" s="12"/>
      <c r="FAT83" s="13"/>
      <c r="FAU83" s="14"/>
      <c r="FAV83" s="15"/>
      <c r="FAW83" s="16"/>
      <c r="FAX83" s="17"/>
      <c r="FAY83" s="18"/>
      <c r="FAZ83" s="18"/>
      <c r="FBA83" s="19"/>
      <c r="FBB83" s="19"/>
      <c r="FBC83" s="20"/>
      <c r="FBD83" s="20"/>
      <c r="FBE83" s="20"/>
      <c r="FBF83" s="21"/>
      <c r="FBJ83" s="12"/>
      <c r="FBK83" s="13"/>
      <c r="FBL83" s="14"/>
      <c r="FBM83" s="15"/>
      <c r="FBN83" s="16"/>
      <c r="FBO83" s="17"/>
      <c r="FBP83" s="18"/>
      <c r="FBQ83" s="18"/>
      <c r="FBR83" s="19"/>
      <c r="FBS83" s="19"/>
      <c r="FBT83" s="20"/>
      <c r="FBU83" s="20"/>
      <c r="FBV83" s="20"/>
      <c r="FBW83" s="21"/>
      <c r="FCA83" s="12"/>
      <c r="FCB83" s="13"/>
      <c r="FCC83" s="14"/>
      <c r="FCD83" s="15"/>
      <c r="FCE83" s="16"/>
      <c r="FCF83" s="17"/>
      <c r="FCG83" s="18"/>
      <c r="FCH83" s="18"/>
      <c r="FCI83" s="19"/>
      <c r="FCJ83" s="19"/>
      <c r="FCK83" s="20"/>
      <c r="FCL83" s="20"/>
      <c r="FCM83" s="20"/>
      <c r="FCN83" s="21"/>
      <c r="FCR83" s="12"/>
      <c r="FCS83" s="13"/>
      <c r="FCT83" s="14"/>
      <c r="FCU83" s="15"/>
      <c r="FCV83" s="16"/>
      <c r="FCW83" s="17"/>
      <c r="FCX83" s="18"/>
      <c r="FCY83" s="18"/>
      <c r="FCZ83" s="19"/>
      <c r="FDA83" s="19"/>
      <c r="FDB83" s="20"/>
      <c r="FDC83" s="20"/>
      <c r="FDD83" s="20"/>
      <c r="FDE83" s="21"/>
      <c r="FDI83" s="12"/>
      <c r="FDJ83" s="13"/>
      <c r="FDK83" s="14"/>
      <c r="FDL83" s="15"/>
      <c r="FDM83" s="16"/>
      <c r="FDN83" s="17"/>
      <c r="FDO83" s="18"/>
      <c r="FDP83" s="18"/>
      <c r="FDQ83" s="19"/>
      <c r="FDR83" s="19"/>
      <c r="FDS83" s="20"/>
      <c r="FDT83" s="20"/>
      <c r="FDU83" s="20"/>
      <c r="FDV83" s="21"/>
      <c r="FDZ83" s="12"/>
      <c r="FEA83" s="13"/>
      <c r="FEB83" s="14"/>
      <c r="FEC83" s="15"/>
      <c r="FED83" s="16"/>
      <c r="FEE83" s="17"/>
      <c r="FEF83" s="18"/>
      <c r="FEG83" s="18"/>
      <c r="FEH83" s="19"/>
      <c r="FEI83" s="19"/>
      <c r="FEJ83" s="20"/>
      <c r="FEK83" s="20"/>
      <c r="FEL83" s="20"/>
      <c r="FEM83" s="21"/>
      <c r="FEQ83" s="12"/>
      <c r="FER83" s="13"/>
      <c r="FES83" s="14"/>
      <c r="FET83" s="15"/>
      <c r="FEU83" s="16"/>
      <c r="FEV83" s="17"/>
      <c r="FEW83" s="18"/>
      <c r="FEX83" s="18"/>
      <c r="FEY83" s="19"/>
      <c r="FEZ83" s="19"/>
      <c r="FFA83" s="20"/>
      <c r="FFB83" s="20"/>
      <c r="FFC83" s="20"/>
      <c r="FFD83" s="21"/>
      <c r="FFH83" s="12"/>
      <c r="FFI83" s="13"/>
      <c r="FFJ83" s="14"/>
      <c r="FFK83" s="15"/>
      <c r="FFL83" s="16"/>
      <c r="FFM83" s="17"/>
      <c r="FFN83" s="18"/>
      <c r="FFO83" s="18"/>
      <c r="FFP83" s="19"/>
      <c r="FFQ83" s="19"/>
      <c r="FFR83" s="20"/>
      <c r="FFS83" s="20"/>
      <c r="FFT83" s="20"/>
      <c r="FFU83" s="21"/>
      <c r="FFY83" s="12"/>
      <c r="FFZ83" s="13"/>
      <c r="FGA83" s="14"/>
      <c r="FGB83" s="15"/>
      <c r="FGC83" s="16"/>
      <c r="FGD83" s="17"/>
      <c r="FGE83" s="18"/>
      <c r="FGF83" s="18"/>
      <c r="FGG83" s="19"/>
      <c r="FGH83" s="19"/>
      <c r="FGI83" s="20"/>
      <c r="FGJ83" s="20"/>
      <c r="FGK83" s="20"/>
      <c r="FGL83" s="21"/>
      <c r="FGP83" s="12"/>
      <c r="FGQ83" s="13"/>
      <c r="FGR83" s="14"/>
      <c r="FGS83" s="15"/>
      <c r="FGT83" s="16"/>
      <c r="FGU83" s="17"/>
      <c r="FGV83" s="18"/>
      <c r="FGW83" s="18"/>
      <c r="FGX83" s="19"/>
      <c r="FGY83" s="19"/>
      <c r="FGZ83" s="20"/>
      <c r="FHA83" s="20"/>
      <c r="FHB83" s="20"/>
      <c r="FHC83" s="21"/>
      <c r="FHG83" s="12"/>
      <c r="FHH83" s="13"/>
      <c r="FHI83" s="14"/>
      <c r="FHJ83" s="15"/>
      <c r="FHK83" s="16"/>
      <c r="FHL83" s="17"/>
      <c r="FHM83" s="18"/>
      <c r="FHN83" s="18"/>
      <c r="FHO83" s="19"/>
      <c r="FHP83" s="19"/>
      <c r="FHQ83" s="20"/>
      <c r="FHR83" s="20"/>
      <c r="FHS83" s="20"/>
      <c r="FHT83" s="21"/>
      <c r="FHX83" s="12"/>
      <c r="FHY83" s="13"/>
      <c r="FHZ83" s="14"/>
      <c r="FIA83" s="15"/>
      <c r="FIB83" s="16"/>
      <c r="FIC83" s="17"/>
      <c r="FID83" s="18"/>
      <c r="FIE83" s="18"/>
      <c r="FIF83" s="19"/>
      <c r="FIG83" s="19"/>
      <c r="FIH83" s="20"/>
      <c r="FII83" s="20"/>
      <c r="FIJ83" s="20"/>
      <c r="FIK83" s="21"/>
      <c r="FIO83" s="12"/>
      <c r="FIP83" s="13"/>
      <c r="FIQ83" s="14"/>
      <c r="FIR83" s="15"/>
      <c r="FIS83" s="16"/>
      <c r="FIT83" s="17"/>
      <c r="FIU83" s="18"/>
      <c r="FIV83" s="18"/>
      <c r="FIW83" s="19"/>
      <c r="FIX83" s="19"/>
      <c r="FIY83" s="20"/>
      <c r="FIZ83" s="20"/>
      <c r="FJA83" s="20"/>
      <c r="FJB83" s="21"/>
      <c r="FJF83" s="12"/>
      <c r="FJG83" s="13"/>
      <c r="FJH83" s="14"/>
      <c r="FJI83" s="15"/>
      <c r="FJJ83" s="16"/>
      <c r="FJK83" s="17"/>
      <c r="FJL83" s="18"/>
      <c r="FJM83" s="18"/>
      <c r="FJN83" s="19"/>
      <c r="FJO83" s="19"/>
      <c r="FJP83" s="20"/>
      <c r="FJQ83" s="20"/>
      <c r="FJR83" s="20"/>
      <c r="FJS83" s="21"/>
      <c r="FJW83" s="12"/>
      <c r="FJX83" s="13"/>
      <c r="FJY83" s="14"/>
      <c r="FJZ83" s="15"/>
      <c r="FKA83" s="16"/>
      <c r="FKB83" s="17"/>
      <c r="FKC83" s="18"/>
      <c r="FKD83" s="18"/>
      <c r="FKE83" s="19"/>
      <c r="FKF83" s="19"/>
      <c r="FKG83" s="20"/>
      <c r="FKH83" s="20"/>
      <c r="FKI83" s="20"/>
      <c r="FKJ83" s="21"/>
      <c r="FKN83" s="12"/>
      <c r="FKO83" s="13"/>
      <c r="FKP83" s="14"/>
      <c r="FKQ83" s="15"/>
      <c r="FKR83" s="16"/>
      <c r="FKS83" s="17"/>
      <c r="FKT83" s="18"/>
      <c r="FKU83" s="18"/>
      <c r="FKV83" s="19"/>
      <c r="FKW83" s="19"/>
      <c r="FKX83" s="20"/>
      <c r="FKY83" s="20"/>
      <c r="FKZ83" s="20"/>
      <c r="FLA83" s="21"/>
      <c r="FLE83" s="12"/>
      <c r="FLF83" s="13"/>
      <c r="FLG83" s="14"/>
      <c r="FLH83" s="15"/>
      <c r="FLI83" s="16"/>
      <c r="FLJ83" s="17"/>
      <c r="FLK83" s="18"/>
      <c r="FLL83" s="18"/>
      <c r="FLM83" s="19"/>
      <c r="FLN83" s="19"/>
      <c r="FLO83" s="20"/>
      <c r="FLP83" s="20"/>
      <c r="FLQ83" s="20"/>
      <c r="FLR83" s="21"/>
      <c r="FLV83" s="12"/>
      <c r="FLW83" s="13"/>
      <c r="FLX83" s="14"/>
      <c r="FLY83" s="15"/>
      <c r="FLZ83" s="16"/>
      <c r="FMA83" s="17"/>
      <c r="FMB83" s="18"/>
      <c r="FMC83" s="18"/>
      <c r="FMD83" s="19"/>
      <c r="FME83" s="19"/>
      <c r="FMF83" s="20"/>
      <c r="FMG83" s="20"/>
      <c r="FMH83" s="20"/>
      <c r="FMI83" s="21"/>
      <c r="FMM83" s="12"/>
      <c r="FMN83" s="13"/>
      <c r="FMO83" s="14"/>
      <c r="FMP83" s="15"/>
      <c r="FMQ83" s="16"/>
      <c r="FMR83" s="17"/>
      <c r="FMS83" s="18"/>
      <c r="FMT83" s="18"/>
      <c r="FMU83" s="19"/>
      <c r="FMV83" s="19"/>
      <c r="FMW83" s="20"/>
      <c r="FMX83" s="20"/>
      <c r="FMY83" s="20"/>
      <c r="FMZ83" s="21"/>
      <c r="FND83" s="12"/>
      <c r="FNE83" s="13"/>
      <c r="FNF83" s="14"/>
      <c r="FNG83" s="15"/>
      <c r="FNH83" s="16"/>
      <c r="FNI83" s="17"/>
      <c r="FNJ83" s="18"/>
      <c r="FNK83" s="18"/>
      <c r="FNL83" s="19"/>
      <c r="FNM83" s="19"/>
      <c r="FNN83" s="20"/>
      <c r="FNO83" s="20"/>
      <c r="FNP83" s="20"/>
      <c r="FNQ83" s="21"/>
      <c r="FNU83" s="12"/>
      <c r="FNV83" s="13"/>
      <c r="FNW83" s="14"/>
      <c r="FNX83" s="15"/>
      <c r="FNY83" s="16"/>
      <c r="FNZ83" s="17"/>
      <c r="FOA83" s="18"/>
      <c r="FOB83" s="18"/>
      <c r="FOC83" s="19"/>
      <c r="FOD83" s="19"/>
      <c r="FOE83" s="20"/>
      <c r="FOF83" s="20"/>
      <c r="FOG83" s="20"/>
      <c r="FOH83" s="21"/>
      <c r="FOL83" s="12"/>
      <c r="FOM83" s="13"/>
      <c r="FON83" s="14"/>
      <c r="FOO83" s="15"/>
      <c r="FOP83" s="16"/>
      <c r="FOQ83" s="17"/>
      <c r="FOR83" s="18"/>
      <c r="FOS83" s="18"/>
      <c r="FOT83" s="19"/>
      <c r="FOU83" s="19"/>
      <c r="FOV83" s="20"/>
      <c r="FOW83" s="20"/>
      <c r="FOX83" s="20"/>
      <c r="FOY83" s="21"/>
      <c r="FPC83" s="12"/>
      <c r="FPD83" s="13"/>
      <c r="FPE83" s="14"/>
      <c r="FPF83" s="15"/>
      <c r="FPG83" s="16"/>
      <c r="FPH83" s="17"/>
      <c r="FPI83" s="18"/>
      <c r="FPJ83" s="18"/>
      <c r="FPK83" s="19"/>
      <c r="FPL83" s="19"/>
      <c r="FPM83" s="20"/>
      <c r="FPN83" s="20"/>
      <c r="FPO83" s="20"/>
      <c r="FPP83" s="21"/>
      <c r="FPT83" s="12"/>
      <c r="FPU83" s="13"/>
      <c r="FPV83" s="14"/>
      <c r="FPW83" s="15"/>
      <c r="FPX83" s="16"/>
      <c r="FPY83" s="17"/>
      <c r="FPZ83" s="18"/>
      <c r="FQA83" s="18"/>
      <c r="FQB83" s="19"/>
      <c r="FQC83" s="19"/>
      <c r="FQD83" s="20"/>
      <c r="FQE83" s="20"/>
      <c r="FQF83" s="20"/>
      <c r="FQG83" s="21"/>
      <c r="FQK83" s="12"/>
      <c r="FQL83" s="13"/>
      <c r="FQM83" s="14"/>
      <c r="FQN83" s="15"/>
      <c r="FQO83" s="16"/>
      <c r="FQP83" s="17"/>
      <c r="FQQ83" s="18"/>
      <c r="FQR83" s="18"/>
      <c r="FQS83" s="19"/>
      <c r="FQT83" s="19"/>
      <c r="FQU83" s="20"/>
      <c r="FQV83" s="20"/>
      <c r="FQW83" s="20"/>
      <c r="FQX83" s="21"/>
      <c r="FRB83" s="12"/>
      <c r="FRC83" s="13"/>
      <c r="FRD83" s="14"/>
      <c r="FRE83" s="15"/>
      <c r="FRF83" s="16"/>
      <c r="FRG83" s="17"/>
      <c r="FRH83" s="18"/>
      <c r="FRI83" s="18"/>
      <c r="FRJ83" s="19"/>
      <c r="FRK83" s="19"/>
      <c r="FRL83" s="20"/>
      <c r="FRM83" s="20"/>
      <c r="FRN83" s="20"/>
      <c r="FRO83" s="21"/>
      <c r="FRS83" s="12"/>
      <c r="FRT83" s="13"/>
      <c r="FRU83" s="14"/>
      <c r="FRV83" s="15"/>
      <c r="FRW83" s="16"/>
      <c r="FRX83" s="17"/>
      <c r="FRY83" s="18"/>
      <c r="FRZ83" s="18"/>
      <c r="FSA83" s="19"/>
      <c r="FSB83" s="19"/>
      <c r="FSC83" s="20"/>
      <c r="FSD83" s="20"/>
      <c r="FSE83" s="20"/>
      <c r="FSF83" s="21"/>
      <c r="FSJ83" s="12"/>
      <c r="FSK83" s="13"/>
      <c r="FSL83" s="14"/>
      <c r="FSM83" s="15"/>
      <c r="FSN83" s="16"/>
      <c r="FSO83" s="17"/>
      <c r="FSP83" s="18"/>
      <c r="FSQ83" s="18"/>
      <c r="FSR83" s="19"/>
      <c r="FSS83" s="19"/>
      <c r="FST83" s="20"/>
      <c r="FSU83" s="20"/>
      <c r="FSV83" s="20"/>
      <c r="FSW83" s="21"/>
      <c r="FTA83" s="12"/>
      <c r="FTB83" s="13"/>
      <c r="FTC83" s="14"/>
      <c r="FTD83" s="15"/>
      <c r="FTE83" s="16"/>
      <c r="FTF83" s="17"/>
      <c r="FTG83" s="18"/>
      <c r="FTH83" s="18"/>
      <c r="FTI83" s="19"/>
      <c r="FTJ83" s="19"/>
      <c r="FTK83" s="20"/>
      <c r="FTL83" s="20"/>
      <c r="FTM83" s="20"/>
      <c r="FTN83" s="21"/>
      <c r="FTR83" s="12"/>
      <c r="FTS83" s="13"/>
      <c r="FTT83" s="14"/>
      <c r="FTU83" s="15"/>
      <c r="FTV83" s="16"/>
      <c r="FTW83" s="17"/>
      <c r="FTX83" s="18"/>
      <c r="FTY83" s="18"/>
      <c r="FTZ83" s="19"/>
      <c r="FUA83" s="19"/>
      <c r="FUB83" s="20"/>
      <c r="FUC83" s="20"/>
      <c r="FUD83" s="20"/>
      <c r="FUE83" s="21"/>
      <c r="FUI83" s="12"/>
      <c r="FUJ83" s="13"/>
      <c r="FUK83" s="14"/>
      <c r="FUL83" s="15"/>
      <c r="FUM83" s="16"/>
      <c r="FUN83" s="17"/>
      <c r="FUO83" s="18"/>
      <c r="FUP83" s="18"/>
      <c r="FUQ83" s="19"/>
      <c r="FUR83" s="19"/>
      <c r="FUS83" s="20"/>
      <c r="FUT83" s="20"/>
      <c r="FUU83" s="20"/>
      <c r="FUV83" s="21"/>
      <c r="FUZ83" s="12"/>
      <c r="FVA83" s="13"/>
      <c r="FVB83" s="14"/>
      <c r="FVC83" s="15"/>
      <c r="FVD83" s="16"/>
      <c r="FVE83" s="17"/>
      <c r="FVF83" s="18"/>
      <c r="FVG83" s="18"/>
      <c r="FVH83" s="19"/>
      <c r="FVI83" s="19"/>
      <c r="FVJ83" s="20"/>
      <c r="FVK83" s="20"/>
      <c r="FVL83" s="20"/>
      <c r="FVM83" s="21"/>
      <c r="FVQ83" s="12"/>
      <c r="FVR83" s="13"/>
      <c r="FVS83" s="14"/>
      <c r="FVT83" s="15"/>
      <c r="FVU83" s="16"/>
      <c r="FVV83" s="17"/>
      <c r="FVW83" s="18"/>
      <c r="FVX83" s="18"/>
      <c r="FVY83" s="19"/>
      <c r="FVZ83" s="19"/>
      <c r="FWA83" s="20"/>
      <c r="FWB83" s="20"/>
      <c r="FWC83" s="20"/>
      <c r="FWD83" s="21"/>
      <c r="FWH83" s="12"/>
      <c r="FWI83" s="13"/>
      <c r="FWJ83" s="14"/>
      <c r="FWK83" s="15"/>
      <c r="FWL83" s="16"/>
      <c r="FWM83" s="17"/>
      <c r="FWN83" s="18"/>
      <c r="FWO83" s="18"/>
      <c r="FWP83" s="19"/>
      <c r="FWQ83" s="19"/>
      <c r="FWR83" s="20"/>
      <c r="FWS83" s="20"/>
      <c r="FWT83" s="20"/>
      <c r="FWU83" s="21"/>
      <c r="FWY83" s="12"/>
      <c r="FWZ83" s="13"/>
      <c r="FXA83" s="14"/>
      <c r="FXB83" s="15"/>
      <c r="FXC83" s="16"/>
      <c r="FXD83" s="17"/>
      <c r="FXE83" s="18"/>
      <c r="FXF83" s="18"/>
      <c r="FXG83" s="19"/>
      <c r="FXH83" s="19"/>
      <c r="FXI83" s="20"/>
      <c r="FXJ83" s="20"/>
      <c r="FXK83" s="20"/>
      <c r="FXL83" s="21"/>
      <c r="FXP83" s="12"/>
      <c r="FXQ83" s="13"/>
      <c r="FXR83" s="14"/>
      <c r="FXS83" s="15"/>
      <c r="FXT83" s="16"/>
      <c r="FXU83" s="17"/>
      <c r="FXV83" s="18"/>
      <c r="FXW83" s="18"/>
      <c r="FXX83" s="19"/>
      <c r="FXY83" s="19"/>
      <c r="FXZ83" s="20"/>
      <c r="FYA83" s="20"/>
      <c r="FYB83" s="20"/>
      <c r="FYC83" s="21"/>
      <c r="FYG83" s="12"/>
      <c r="FYH83" s="13"/>
      <c r="FYI83" s="14"/>
      <c r="FYJ83" s="15"/>
      <c r="FYK83" s="16"/>
      <c r="FYL83" s="17"/>
      <c r="FYM83" s="18"/>
      <c r="FYN83" s="18"/>
      <c r="FYO83" s="19"/>
      <c r="FYP83" s="19"/>
      <c r="FYQ83" s="20"/>
      <c r="FYR83" s="20"/>
      <c r="FYS83" s="20"/>
      <c r="FYT83" s="21"/>
      <c r="FYX83" s="12"/>
      <c r="FYY83" s="13"/>
      <c r="FYZ83" s="14"/>
      <c r="FZA83" s="15"/>
      <c r="FZB83" s="16"/>
      <c r="FZC83" s="17"/>
      <c r="FZD83" s="18"/>
      <c r="FZE83" s="18"/>
      <c r="FZF83" s="19"/>
      <c r="FZG83" s="19"/>
      <c r="FZH83" s="20"/>
      <c r="FZI83" s="20"/>
      <c r="FZJ83" s="20"/>
      <c r="FZK83" s="21"/>
      <c r="FZO83" s="12"/>
      <c r="FZP83" s="13"/>
      <c r="FZQ83" s="14"/>
      <c r="FZR83" s="15"/>
      <c r="FZS83" s="16"/>
      <c r="FZT83" s="17"/>
      <c r="FZU83" s="18"/>
      <c r="FZV83" s="18"/>
      <c r="FZW83" s="19"/>
      <c r="FZX83" s="19"/>
      <c r="FZY83" s="20"/>
      <c r="FZZ83" s="20"/>
      <c r="GAA83" s="20"/>
      <c r="GAB83" s="21"/>
      <c r="GAF83" s="12"/>
      <c r="GAG83" s="13"/>
      <c r="GAH83" s="14"/>
      <c r="GAI83" s="15"/>
      <c r="GAJ83" s="16"/>
      <c r="GAK83" s="17"/>
      <c r="GAL83" s="18"/>
      <c r="GAM83" s="18"/>
      <c r="GAN83" s="19"/>
      <c r="GAO83" s="19"/>
      <c r="GAP83" s="20"/>
      <c r="GAQ83" s="20"/>
      <c r="GAR83" s="20"/>
      <c r="GAS83" s="21"/>
      <c r="GAW83" s="12"/>
      <c r="GAX83" s="13"/>
      <c r="GAY83" s="14"/>
      <c r="GAZ83" s="15"/>
      <c r="GBA83" s="16"/>
      <c r="GBB83" s="17"/>
      <c r="GBC83" s="18"/>
      <c r="GBD83" s="18"/>
      <c r="GBE83" s="19"/>
      <c r="GBF83" s="19"/>
      <c r="GBG83" s="20"/>
      <c r="GBH83" s="20"/>
      <c r="GBI83" s="20"/>
      <c r="GBJ83" s="21"/>
      <c r="GBN83" s="12"/>
      <c r="GBO83" s="13"/>
      <c r="GBP83" s="14"/>
      <c r="GBQ83" s="15"/>
      <c r="GBR83" s="16"/>
      <c r="GBS83" s="17"/>
      <c r="GBT83" s="18"/>
      <c r="GBU83" s="18"/>
      <c r="GBV83" s="19"/>
      <c r="GBW83" s="19"/>
      <c r="GBX83" s="20"/>
      <c r="GBY83" s="20"/>
      <c r="GBZ83" s="20"/>
      <c r="GCA83" s="21"/>
      <c r="GCE83" s="12"/>
      <c r="GCF83" s="13"/>
      <c r="GCG83" s="14"/>
      <c r="GCH83" s="15"/>
      <c r="GCI83" s="16"/>
      <c r="GCJ83" s="17"/>
      <c r="GCK83" s="18"/>
      <c r="GCL83" s="18"/>
      <c r="GCM83" s="19"/>
      <c r="GCN83" s="19"/>
      <c r="GCO83" s="20"/>
      <c r="GCP83" s="20"/>
      <c r="GCQ83" s="20"/>
      <c r="GCR83" s="21"/>
      <c r="GCV83" s="12"/>
      <c r="GCW83" s="13"/>
      <c r="GCX83" s="14"/>
      <c r="GCY83" s="15"/>
      <c r="GCZ83" s="16"/>
      <c r="GDA83" s="17"/>
      <c r="GDB83" s="18"/>
      <c r="GDC83" s="18"/>
      <c r="GDD83" s="19"/>
      <c r="GDE83" s="19"/>
      <c r="GDF83" s="20"/>
      <c r="GDG83" s="20"/>
      <c r="GDH83" s="20"/>
      <c r="GDI83" s="21"/>
      <c r="GDM83" s="12"/>
      <c r="GDN83" s="13"/>
      <c r="GDO83" s="14"/>
      <c r="GDP83" s="15"/>
      <c r="GDQ83" s="16"/>
      <c r="GDR83" s="17"/>
      <c r="GDS83" s="18"/>
      <c r="GDT83" s="18"/>
      <c r="GDU83" s="19"/>
      <c r="GDV83" s="19"/>
      <c r="GDW83" s="20"/>
      <c r="GDX83" s="20"/>
      <c r="GDY83" s="20"/>
      <c r="GDZ83" s="21"/>
      <c r="GED83" s="12"/>
      <c r="GEE83" s="13"/>
      <c r="GEF83" s="14"/>
      <c r="GEG83" s="15"/>
      <c r="GEH83" s="16"/>
      <c r="GEI83" s="17"/>
      <c r="GEJ83" s="18"/>
      <c r="GEK83" s="18"/>
      <c r="GEL83" s="19"/>
      <c r="GEM83" s="19"/>
      <c r="GEN83" s="20"/>
      <c r="GEO83" s="20"/>
      <c r="GEP83" s="20"/>
      <c r="GEQ83" s="21"/>
      <c r="GEU83" s="12"/>
      <c r="GEV83" s="13"/>
      <c r="GEW83" s="14"/>
      <c r="GEX83" s="15"/>
      <c r="GEY83" s="16"/>
      <c r="GEZ83" s="17"/>
      <c r="GFA83" s="18"/>
      <c r="GFB83" s="18"/>
      <c r="GFC83" s="19"/>
      <c r="GFD83" s="19"/>
      <c r="GFE83" s="20"/>
      <c r="GFF83" s="20"/>
      <c r="GFG83" s="20"/>
      <c r="GFH83" s="21"/>
      <c r="GFL83" s="12"/>
      <c r="GFM83" s="13"/>
      <c r="GFN83" s="14"/>
      <c r="GFO83" s="15"/>
      <c r="GFP83" s="16"/>
      <c r="GFQ83" s="17"/>
      <c r="GFR83" s="18"/>
      <c r="GFS83" s="18"/>
      <c r="GFT83" s="19"/>
      <c r="GFU83" s="19"/>
      <c r="GFV83" s="20"/>
      <c r="GFW83" s="20"/>
      <c r="GFX83" s="20"/>
      <c r="GFY83" s="21"/>
      <c r="GGC83" s="12"/>
      <c r="GGD83" s="13"/>
      <c r="GGE83" s="14"/>
      <c r="GGF83" s="15"/>
      <c r="GGG83" s="16"/>
      <c r="GGH83" s="17"/>
      <c r="GGI83" s="18"/>
      <c r="GGJ83" s="18"/>
      <c r="GGK83" s="19"/>
      <c r="GGL83" s="19"/>
      <c r="GGM83" s="20"/>
      <c r="GGN83" s="20"/>
      <c r="GGO83" s="20"/>
      <c r="GGP83" s="21"/>
      <c r="GGT83" s="12"/>
      <c r="GGU83" s="13"/>
      <c r="GGV83" s="14"/>
      <c r="GGW83" s="15"/>
      <c r="GGX83" s="16"/>
      <c r="GGY83" s="17"/>
      <c r="GGZ83" s="18"/>
      <c r="GHA83" s="18"/>
      <c r="GHB83" s="19"/>
      <c r="GHC83" s="19"/>
      <c r="GHD83" s="20"/>
      <c r="GHE83" s="20"/>
      <c r="GHF83" s="20"/>
      <c r="GHG83" s="21"/>
      <c r="GHK83" s="12"/>
      <c r="GHL83" s="13"/>
      <c r="GHM83" s="14"/>
      <c r="GHN83" s="15"/>
      <c r="GHO83" s="16"/>
      <c r="GHP83" s="17"/>
      <c r="GHQ83" s="18"/>
      <c r="GHR83" s="18"/>
      <c r="GHS83" s="19"/>
      <c r="GHT83" s="19"/>
      <c r="GHU83" s="20"/>
      <c r="GHV83" s="20"/>
      <c r="GHW83" s="20"/>
      <c r="GHX83" s="21"/>
      <c r="GIB83" s="12"/>
      <c r="GIC83" s="13"/>
      <c r="GID83" s="14"/>
      <c r="GIE83" s="15"/>
      <c r="GIF83" s="16"/>
      <c r="GIG83" s="17"/>
      <c r="GIH83" s="18"/>
      <c r="GII83" s="18"/>
      <c r="GIJ83" s="19"/>
      <c r="GIK83" s="19"/>
      <c r="GIL83" s="20"/>
      <c r="GIM83" s="20"/>
      <c r="GIN83" s="20"/>
      <c r="GIO83" s="21"/>
      <c r="GIS83" s="12"/>
      <c r="GIT83" s="13"/>
      <c r="GIU83" s="14"/>
      <c r="GIV83" s="15"/>
      <c r="GIW83" s="16"/>
      <c r="GIX83" s="17"/>
      <c r="GIY83" s="18"/>
      <c r="GIZ83" s="18"/>
      <c r="GJA83" s="19"/>
      <c r="GJB83" s="19"/>
      <c r="GJC83" s="20"/>
      <c r="GJD83" s="20"/>
      <c r="GJE83" s="20"/>
      <c r="GJF83" s="21"/>
      <c r="GJJ83" s="12"/>
      <c r="GJK83" s="13"/>
      <c r="GJL83" s="14"/>
      <c r="GJM83" s="15"/>
      <c r="GJN83" s="16"/>
      <c r="GJO83" s="17"/>
      <c r="GJP83" s="18"/>
      <c r="GJQ83" s="18"/>
      <c r="GJR83" s="19"/>
      <c r="GJS83" s="19"/>
      <c r="GJT83" s="20"/>
      <c r="GJU83" s="20"/>
      <c r="GJV83" s="20"/>
      <c r="GJW83" s="21"/>
      <c r="GKA83" s="12"/>
      <c r="GKB83" s="13"/>
      <c r="GKC83" s="14"/>
      <c r="GKD83" s="15"/>
      <c r="GKE83" s="16"/>
      <c r="GKF83" s="17"/>
      <c r="GKG83" s="18"/>
      <c r="GKH83" s="18"/>
      <c r="GKI83" s="19"/>
      <c r="GKJ83" s="19"/>
      <c r="GKK83" s="20"/>
      <c r="GKL83" s="20"/>
      <c r="GKM83" s="20"/>
      <c r="GKN83" s="21"/>
      <c r="GKR83" s="12"/>
      <c r="GKS83" s="13"/>
      <c r="GKT83" s="14"/>
      <c r="GKU83" s="15"/>
      <c r="GKV83" s="16"/>
      <c r="GKW83" s="17"/>
      <c r="GKX83" s="18"/>
      <c r="GKY83" s="18"/>
      <c r="GKZ83" s="19"/>
      <c r="GLA83" s="19"/>
      <c r="GLB83" s="20"/>
      <c r="GLC83" s="20"/>
      <c r="GLD83" s="20"/>
      <c r="GLE83" s="21"/>
      <c r="GLI83" s="12"/>
      <c r="GLJ83" s="13"/>
      <c r="GLK83" s="14"/>
      <c r="GLL83" s="15"/>
      <c r="GLM83" s="16"/>
      <c r="GLN83" s="17"/>
      <c r="GLO83" s="18"/>
      <c r="GLP83" s="18"/>
      <c r="GLQ83" s="19"/>
      <c r="GLR83" s="19"/>
      <c r="GLS83" s="20"/>
      <c r="GLT83" s="20"/>
      <c r="GLU83" s="20"/>
      <c r="GLV83" s="21"/>
      <c r="GLZ83" s="12"/>
      <c r="GMA83" s="13"/>
      <c r="GMB83" s="14"/>
      <c r="GMC83" s="15"/>
      <c r="GMD83" s="16"/>
      <c r="GME83" s="17"/>
      <c r="GMF83" s="18"/>
      <c r="GMG83" s="18"/>
      <c r="GMH83" s="19"/>
      <c r="GMI83" s="19"/>
      <c r="GMJ83" s="20"/>
      <c r="GMK83" s="20"/>
      <c r="GML83" s="20"/>
      <c r="GMM83" s="21"/>
      <c r="GMQ83" s="12"/>
      <c r="GMR83" s="13"/>
      <c r="GMS83" s="14"/>
      <c r="GMT83" s="15"/>
      <c r="GMU83" s="16"/>
      <c r="GMV83" s="17"/>
      <c r="GMW83" s="18"/>
      <c r="GMX83" s="18"/>
      <c r="GMY83" s="19"/>
      <c r="GMZ83" s="19"/>
      <c r="GNA83" s="20"/>
      <c r="GNB83" s="20"/>
      <c r="GNC83" s="20"/>
      <c r="GND83" s="21"/>
      <c r="GNH83" s="12"/>
      <c r="GNI83" s="13"/>
      <c r="GNJ83" s="14"/>
      <c r="GNK83" s="15"/>
      <c r="GNL83" s="16"/>
      <c r="GNM83" s="17"/>
      <c r="GNN83" s="18"/>
      <c r="GNO83" s="18"/>
      <c r="GNP83" s="19"/>
      <c r="GNQ83" s="19"/>
      <c r="GNR83" s="20"/>
      <c r="GNS83" s="20"/>
      <c r="GNT83" s="20"/>
      <c r="GNU83" s="21"/>
      <c r="GNY83" s="12"/>
      <c r="GNZ83" s="13"/>
      <c r="GOA83" s="14"/>
      <c r="GOB83" s="15"/>
      <c r="GOC83" s="16"/>
      <c r="GOD83" s="17"/>
      <c r="GOE83" s="18"/>
      <c r="GOF83" s="18"/>
      <c r="GOG83" s="19"/>
      <c r="GOH83" s="19"/>
      <c r="GOI83" s="20"/>
      <c r="GOJ83" s="20"/>
      <c r="GOK83" s="20"/>
      <c r="GOL83" s="21"/>
      <c r="GOP83" s="12"/>
      <c r="GOQ83" s="13"/>
      <c r="GOR83" s="14"/>
      <c r="GOS83" s="15"/>
      <c r="GOT83" s="16"/>
      <c r="GOU83" s="17"/>
      <c r="GOV83" s="18"/>
      <c r="GOW83" s="18"/>
      <c r="GOX83" s="19"/>
      <c r="GOY83" s="19"/>
      <c r="GOZ83" s="20"/>
      <c r="GPA83" s="20"/>
      <c r="GPB83" s="20"/>
      <c r="GPC83" s="21"/>
      <c r="GPG83" s="12"/>
      <c r="GPH83" s="13"/>
      <c r="GPI83" s="14"/>
      <c r="GPJ83" s="15"/>
      <c r="GPK83" s="16"/>
      <c r="GPL83" s="17"/>
      <c r="GPM83" s="18"/>
      <c r="GPN83" s="18"/>
      <c r="GPO83" s="19"/>
      <c r="GPP83" s="19"/>
      <c r="GPQ83" s="20"/>
      <c r="GPR83" s="20"/>
      <c r="GPS83" s="20"/>
      <c r="GPT83" s="21"/>
      <c r="GPX83" s="12"/>
      <c r="GPY83" s="13"/>
      <c r="GPZ83" s="14"/>
      <c r="GQA83" s="15"/>
      <c r="GQB83" s="16"/>
      <c r="GQC83" s="17"/>
      <c r="GQD83" s="18"/>
      <c r="GQE83" s="18"/>
      <c r="GQF83" s="19"/>
      <c r="GQG83" s="19"/>
      <c r="GQH83" s="20"/>
      <c r="GQI83" s="20"/>
      <c r="GQJ83" s="20"/>
      <c r="GQK83" s="21"/>
      <c r="GQO83" s="12"/>
      <c r="GQP83" s="13"/>
      <c r="GQQ83" s="14"/>
      <c r="GQR83" s="15"/>
      <c r="GQS83" s="16"/>
      <c r="GQT83" s="17"/>
      <c r="GQU83" s="18"/>
      <c r="GQV83" s="18"/>
      <c r="GQW83" s="19"/>
      <c r="GQX83" s="19"/>
      <c r="GQY83" s="20"/>
      <c r="GQZ83" s="20"/>
      <c r="GRA83" s="20"/>
      <c r="GRB83" s="21"/>
      <c r="GRF83" s="12"/>
      <c r="GRG83" s="13"/>
      <c r="GRH83" s="14"/>
      <c r="GRI83" s="15"/>
      <c r="GRJ83" s="16"/>
      <c r="GRK83" s="17"/>
      <c r="GRL83" s="18"/>
      <c r="GRM83" s="18"/>
      <c r="GRN83" s="19"/>
      <c r="GRO83" s="19"/>
      <c r="GRP83" s="20"/>
      <c r="GRQ83" s="20"/>
      <c r="GRR83" s="20"/>
      <c r="GRS83" s="21"/>
      <c r="GRW83" s="12"/>
      <c r="GRX83" s="13"/>
      <c r="GRY83" s="14"/>
      <c r="GRZ83" s="15"/>
      <c r="GSA83" s="16"/>
      <c r="GSB83" s="17"/>
      <c r="GSC83" s="18"/>
      <c r="GSD83" s="18"/>
      <c r="GSE83" s="19"/>
      <c r="GSF83" s="19"/>
      <c r="GSG83" s="20"/>
      <c r="GSH83" s="20"/>
      <c r="GSI83" s="20"/>
      <c r="GSJ83" s="21"/>
      <c r="GSN83" s="12"/>
      <c r="GSO83" s="13"/>
      <c r="GSP83" s="14"/>
      <c r="GSQ83" s="15"/>
      <c r="GSR83" s="16"/>
      <c r="GSS83" s="17"/>
      <c r="GST83" s="18"/>
      <c r="GSU83" s="18"/>
      <c r="GSV83" s="19"/>
      <c r="GSW83" s="19"/>
      <c r="GSX83" s="20"/>
      <c r="GSY83" s="20"/>
      <c r="GSZ83" s="20"/>
      <c r="GTA83" s="21"/>
      <c r="GTE83" s="12"/>
      <c r="GTF83" s="13"/>
      <c r="GTG83" s="14"/>
      <c r="GTH83" s="15"/>
      <c r="GTI83" s="16"/>
      <c r="GTJ83" s="17"/>
      <c r="GTK83" s="18"/>
      <c r="GTL83" s="18"/>
      <c r="GTM83" s="19"/>
      <c r="GTN83" s="19"/>
      <c r="GTO83" s="20"/>
      <c r="GTP83" s="20"/>
      <c r="GTQ83" s="20"/>
      <c r="GTR83" s="21"/>
      <c r="GTV83" s="12"/>
      <c r="GTW83" s="13"/>
      <c r="GTX83" s="14"/>
      <c r="GTY83" s="15"/>
      <c r="GTZ83" s="16"/>
      <c r="GUA83" s="17"/>
      <c r="GUB83" s="18"/>
      <c r="GUC83" s="18"/>
      <c r="GUD83" s="19"/>
      <c r="GUE83" s="19"/>
      <c r="GUF83" s="20"/>
      <c r="GUG83" s="20"/>
      <c r="GUH83" s="20"/>
      <c r="GUI83" s="21"/>
      <c r="GUM83" s="12"/>
      <c r="GUN83" s="13"/>
      <c r="GUO83" s="14"/>
      <c r="GUP83" s="15"/>
      <c r="GUQ83" s="16"/>
      <c r="GUR83" s="17"/>
      <c r="GUS83" s="18"/>
      <c r="GUT83" s="18"/>
      <c r="GUU83" s="19"/>
      <c r="GUV83" s="19"/>
      <c r="GUW83" s="20"/>
      <c r="GUX83" s="20"/>
      <c r="GUY83" s="20"/>
      <c r="GUZ83" s="21"/>
      <c r="GVD83" s="12"/>
      <c r="GVE83" s="13"/>
      <c r="GVF83" s="14"/>
      <c r="GVG83" s="15"/>
      <c r="GVH83" s="16"/>
      <c r="GVI83" s="17"/>
      <c r="GVJ83" s="18"/>
      <c r="GVK83" s="18"/>
      <c r="GVL83" s="19"/>
      <c r="GVM83" s="19"/>
      <c r="GVN83" s="20"/>
      <c r="GVO83" s="20"/>
      <c r="GVP83" s="20"/>
      <c r="GVQ83" s="21"/>
      <c r="GVU83" s="12"/>
      <c r="GVV83" s="13"/>
      <c r="GVW83" s="14"/>
      <c r="GVX83" s="15"/>
      <c r="GVY83" s="16"/>
      <c r="GVZ83" s="17"/>
      <c r="GWA83" s="18"/>
      <c r="GWB83" s="18"/>
      <c r="GWC83" s="19"/>
      <c r="GWD83" s="19"/>
      <c r="GWE83" s="20"/>
      <c r="GWF83" s="20"/>
      <c r="GWG83" s="20"/>
      <c r="GWH83" s="21"/>
      <c r="GWL83" s="12"/>
      <c r="GWM83" s="13"/>
      <c r="GWN83" s="14"/>
      <c r="GWO83" s="15"/>
      <c r="GWP83" s="16"/>
      <c r="GWQ83" s="17"/>
      <c r="GWR83" s="18"/>
      <c r="GWS83" s="18"/>
      <c r="GWT83" s="19"/>
      <c r="GWU83" s="19"/>
      <c r="GWV83" s="20"/>
      <c r="GWW83" s="20"/>
      <c r="GWX83" s="20"/>
      <c r="GWY83" s="21"/>
      <c r="GXC83" s="12"/>
      <c r="GXD83" s="13"/>
      <c r="GXE83" s="14"/>
      <c r="GXF83" s="15"/>
      <c r="GXG83" s="16"/>
      <c r="GXH83" s="17"/>
      <c r="GXI83" s="18"/>
      <c r="GXJ83" s="18"/>
      <c r="GXK83" s="19"/>
      <c r="GXL83" s="19"/>
      <c r="GXM83" s="20"/>
      <c r="GXN83" s="20"/>
      <c r="GXO83" s="20"/>
      <c r="GXP83" s="21"/>
      <c r="GXT83" s="12"/>
      <c r="GXU83" s="13"/>
      <c r="GXV83" s="14"/>
      <c r="GXW83" s="15"/>
      <c r="GXX83" s="16"/>
      <c r="GXY83" s="17"/>
      <c r="GXZ83" s="18"/>
      <c r="GYA83" s="18"/>
      <c r="GYB83" s="19"/>
      <c r="GYC83" s="19"/>
      <c r="GYD83" s="20"/>
      <c r="GYE83" s="20"/>
      <c r="GYF83" s="20"/>
      <c r="GYG83" s="21"/>
      <c r="GYK83" s="12"/>
      <c r="GYL83" s="13"/>
      <c r="GYM83" s="14"/>
      <c r="GYN83" s="15"/>
      <c r="GYO83" s="16"/>
      <c r="GYP83" s="17"/>
      <c r="GYQ83" s="18"/>
      <c r="GYR83" s="18"/>
      <c r="GYS83" s="19"/>
      <c r="GYT83" s="19"/>
      <c r="GYU83" s="20"/>
      <c r="GYV83" s="20"/>
      <c r="GYW83" s="20"/>
      <c r="GYX83" s="21"/>
      <c r="GZB83" s="12"/>
      <c r="GZC83" s="13"/>
      <c r="GZD83" s="14"/>
      <c r="GZE83" s="15"/>
      <c r="GZF83" s="16"/>
      <c r="GZG83" s="17"/>
      <c r="GZH83" s="18"/>
      <c r="GZI83" s="18"/>
      <c r="GZJ83" s="19"/>
      <c r="GZK83" s="19"/>
      <c r="GZL83" s="20"/>
      <c r="GZM83" s="20"/>
      <c r="GZN83" s="20"/>
      <c r="GZO83" s="21"/>
      <c r="GZS83" s="12"/>
      <c r="GZT83" s="13"/>
      <c r="GZU83" s="14"/>
      <c r="GZV83" s="15"/>
      <c r="GZW83" s="16"/>
      <c r="GZX83" s="17"/>
      <c r="GZY83" s="18"/>
      <c r="GZZ83" s="18"/>
      <c r="HAA83" s="19"/>
      <c r="HAB83" s="19"/>
      <c r="HAC83" s="20"/>
      <c r="HAD83" s="20"/>
      <c r="HAE83" s="20"/>
      <c r="HAF83" s="21"/>
      <c r="HAJ83" s="12"/>
      <c r="HAK83" s="13"/>
      <c r="HAL83" s="14"/>
      <c r="HAM83" s="15"/>
      <c r="HAN83" s="16"/>
      <c r="HAO83" s="17"/>
      <c r="HAP83" s="18"/>
      <c r="HAQ83" s="18"/>
      <c r="HAR83" s="19"/>
      <c r="HAS83" s="19"/>
      <c r="HAT83" s="20"/>
      <c r="HAU83" s="20"/>
      <c r="HAV83" s="20"/>
      <c r="HAW83" s="21"/>
      <c r="HBA83" s="12"/>
      <c r="HBB83" s="13"/>
      <c r="HBC83" s="14"/>
      <c r="HBD83" s="15"/>
      <c r="HBE83" s="16"/>
      <c r="HBF83" s="17"/>
      <c r="HBG83" s="18"/>
      <c r="HBH83" s="18"/>
      <c r="HBI83" s="19"/>
      <c r="HBJ83" s="19"/>
      <c r="HBK83" s="20"/>
      <c r="HBL83" s="20"/>
      <c r="HBM83" s="20"/>
      <c r="HBN83" s="21"/>
      <c r="HBR83" s="12"/>
      <c r="HBS83" s="13"/>
      <c r="HBT83" s="14"/>
      <c r="HBU83" s="15"/>
      <c r="HBV83" s="16"/>
      <c r="HBW83" s="17"/>
      <c r="HBX83" s="18"/>
      <c r="HBY83" s="18"/>
      <c r="HBZ83" s="19"/>
      <c r="HCA83" s="19"/>
      <c r="HCB83" s="20"/>
      <c r="HCC83" s="20"/>
      <c r="HCD83" s="20"/>
      <c r="HCE83" s="21"/>
      <c r="HCI83" s="12"/>
      <c r="HCJ83" s="13"/>
      <c r="HCK83" s="14"/>
      <c r="HCL83" s="15"/>
      <c r="HCM83" s="16"/>
      <c r="HCN83" s="17"/>
      <c r="HCO83" s="18"/>
      <c r="HCP83" s="18"/>
      <c r="HCQ83" s="19"/>
      <c r="HCR83" s="19"/>
      <c r="HCS83" s="20"/>
      <c r="HCT83" s="20"/>
      <c r="HCU83" s="20"/>
      <c r="HCV83" s="21"/>
      <c r="HCZ83" s="12"/>
      <c r="HDA83" s="13"/>
      <c r="HDB83" s="14"/>
      <c r="HDC83" s="15"/>
      <c r="HDD83" s="16"/>
      <c r="HDE83" s="17"/>
      <c r="HDF83" s="18"/>
      <c r="HDG83" s="18"/>
      <c r="HDH83" s="19"/>
      <c r="HDI83" s="19"/>
      <c r="HDJ83" s="20"/>
      <c r="HDK83" s="20"/>
      <c r="HDL83" s="20"/>
      <c r="HDM83" s="21"/>
      <c r="HDQ83" s="12"/>
      <c r="HDR83" s="13"/>
      <c r="HDS83" s="14"/>
      <c r="HDT83" s="15"/>
      <c r="HDU83" s="16"/>
      <c r="HDV83" s="17"/>
      <c r="HDW83" s="18"/>
      <c r="HDX83" s="18"/>
      <c r="HDY83" s="19"/>
      <c r="HDZ83" s="19"/>
      <c r="HEA83" s="20"/>
      <c r="HEB83" s="20"/>
      <c r="HEC83" s="20"/>
      <c r="HED83" s="21"/>
      <c r="HEH83" s="12"/>
      <c r="HEI83" s="13"/>
      <c r="HEJ83" s="14"/>
      <c r="HEK83" s="15"/>
      <c r="HEL83" s="16"/>
      <c r="HEM83" s="17"/>
      <c r="HEN83" s="18"/>
      <c r="HEO83" s="18"/>
      <c r="HEP83" s="19"/>
      <c r="HEQ83" s="19"/>
      <c r="HER83" s="20"/>
      <c r="HES83" s="20"/>
      <c r="HET83" s="20"/>
      <c r="HEU83" s="21"/>
      <c r="HEY83" s="12"/>
      <c r="HEZ83" s="13"/>
      <c r="HFA83" s="14"/>
      <c r="HFB83" s="15"/>
      <c r="HFC83" s="16"/>
      <c r="HFD83" s="17"/>
      <c r="HFE83" s="18"/>
      <c r="HFF83" s="18"/>
      <c r="HFG83" s="19"/>
      <c r="HFH83" s="19"/>
      <c r="HFI83" s="20"/>
      <c r="HFJ83" s="20"/>
      <c r="HFK83" s="20"/>
      <c r="HFL83" s="21"/>
      <c r="HFP83" s="12"/>
      <c r="HFQ83" s="13"/>
      <c r="HFR83" s="14"/>
      <c r="HFS83" s="15"/>
      <c r="HFT83" s="16"/>
      <c r="HFU83" s="17"/>
      <c r="HFV83" s="18"/>
      <c r="HFW83" s="18"/>
      <c r="HFX83" s="19"/>
      <c r="HFY83" s="19"/>
      <c r="HFZ83" s="20"/>
      <c r="HGA83" s="20"/>
      <c r="HGB83" s="20"/>
      <c r="HGC83" s="21"/>
      <c r="HGG83" s="12"/>
      <c r="HGH83" s="13"/>
      <c r="HGI83" s="14"/>
      <c r="HGJ83" s="15"/>
      <c r="HGK83" s="16"/>
      <c r="HGL83" s="17"/>
      <c r="HGM83" s="18"/>
      <c r="HGN83" s="18"/>
      <c r="HGO83" s="19"/>
      <c r="HGP83" s="19"/>
      <c r="HGQ83" s="20"/>
      <c r="HGR83" s="20"/>
      <c r="HGS83" s="20"/>
      <c r="HGT83" s="21"/>
      <c r="HGX83" s="12"/>
      <c r="HGY83" s="13"/>
      <c r="HGZ83" s="14"/>
      <c r="HHA83" s="15"/>
      <c r="HHB83" s="16"/>
      <c r="HHC83" s="17"/>
      <c r="HHD83" s="18"/>
      <c r="HHE83" s="18"/>
      <c r="HHF83" s="19"/>
      <c r="HHG83" s="19"/>
      <c r="HHH83" s="20"/>
      <c r="HHI83" s="20"/>
      <c r="HHJ83" s="20"/>
      <c r="HHK83" s="21"/>
      <c r="HHO83" s="12"/>
      <c r="HHP83" s="13"/>
      <c r="HHQ83" s="14"/>
      <c r="HHR83" s="15"/>
      <c r="HHS83" s="16"/>
      <c r="HHT83" s="17"/>
      <c r="HHU83" s="18"/>
      <c r="HHV83" s="18"/>
      <c r="HHW83" s="19"/>
      <c r="HHX83" s="19"/>
      <c r="HHY83" s="20"/>
      <c r="HHZ83" s="20"/>
      <c r="HIA83" s="20"/>
      <c r="HIB83" s="21"/>
      <c r="HIF83" s="12"/>
      <c r="HIG83" s="13"/>
      <c r="HIH83" s="14"/>
      <c r="HII83" s="15"/>
      <c r="HIJ83" s="16"/>
      <c r="HIK83" s="17"/>
      <c r="HIL83" s="18"/>
      <c r="HIM83" s="18"/>
      <c r="HIN83" s="19"/>
      <c r="HIO83" s="19"/>
      <c r="HIP83" s="20"/>
      <c r="HIQ83" s="20"/>
      <c r="HIR83" s="20"/>
      <c r="HIS83" s="21"/>
      <c r="HIW83" s="12"/>
      <c r="HIX83" s="13"/>
      <c r="HIY83" s="14"/>
      <c r="HIZ83" s="15"/>
      <c r="HJA83" s="16"/>
      <c r="HJB83" s="17"/>
      <c r="HJC83" s="18"/>
      <c r="HJD83" s="18"/>
      <c r="HJE83" s="19"/>
      <c r="HJF83" s="19"/>
      <c r="HJG83" s="20"/>
      <c r="HJH83" s="20"/>
      <c r="HJI83" s="20"/>
      <c r="HJJ83" s="21"/>
      <c r="HJN83" s="12"/>
      <c r="HJO83" s="13"/>
      <c r="HJP83" s="14"/>
      <c r="HJQ83" s="15"/>
      <c r="HJR83" s="16"/>
      <c r="HJS83" s="17"/>
      <c r="HJT83" s="18"/>
      <c r="HJU83" s="18"/>
      <c r="HJV83" s="19"/>
      <c r="HJW83" s="19"/>
      <c r="HJX83" s="20"/>
      <c r="HJY83" s="20"/>
      <c r="HJZ83" s="20"/>
      <c r="HKA83" s="21"/>
      <c r="HKE83" s="12"/>
      <c r="HKF83" s="13"/>
      <c r="HKG83" s="14"/>
      <c r="HKH83" s="15"/>
      <c r="HKI83" s="16"/>
      <c r="HKJ83" s="17"/>
      <c r="HKK83" s="18"/>
      <c r="HKL83" s="18"/>
      <c r="HKM83" s="19"/>
      <c r="HKN83" s="19"/>
      <c r="HKO83" s="20"/>
      <c r="HKP83" s="20"/>
      <c r="HKQ83" s="20"/>
      <c r="HKR83" s="21"/>
      <c r="HKV83" s="12"/>
      <c r="HKW83" s="13"/>
      <c r="HKX83" s="14"/>
      <c r="HKY83" s="15"/>
      <c r="HKZ83" s="16"/>
      <c r="HLA83" s="17"/>
      <c r="HLB83" s="18"/>
      <c r="HLC83" s="18"/>
      <c r="HLD83" s="19"/>
      <c r="HLE83" s="19"/>
      <c r="HLF83" s="20"/>
      <c r="HLG83" s="20"/>
      <c r="HLH83" s="20"/>
      <c r="HLI83" s="21"/>
      <c r="HLM83" s="12"/>
      <c r="HLN83" s="13"/>
      <c r="HLO83" s="14"/>
      <c r="HLP83" s="15"/>
      <c r="HLQ83" s="16"/>
      <c r="HLR83" s="17"/>
      <c r="HLS83" s="18"/>
      <c r="HLT83" s="18"/>
      <c r="HLU83" s="19"/>
      <c r="HLV83" s="19"/>
      <c r="HLW83" s="20"/>
      <c r="HLX83" s="20"/>
      <c r="HLY83" s="20"/>
      <c r="HLZ83" s="21"/>
      <c r="HMD83" s="12"/>
      <c r="HME83" s="13"/>
      <c r="HMF83" s="14"/>
      <c r="HMG83" s="15"/>
      <c r="HMH83" s="16"/>
      <c r="HMI83" s="17"/>
      <c r="HMJ83" s="18"/>
      <c r="HMK83" s="18"/>
      <c r="HML83" s="19"/>
      <c r="HMM83" s="19"/>
      <c r="HMN83" s="20"/>
      <c r="HMO83" s="20"/>
      <c r="HMP83" s="20"/>
      <c r="HMQ83" s="21"/>
      <c r="HMU83" s="12"/>
      <c r="HMV83" s="13"/>
      <c r="HMW83" s="14"/>
      <c r="HMX83" s="15"/>
      <c r="HMY83" s="16"/>
      <c r="HMZ83" s="17"/>
      <c r="HNA83" s="18"/>
      <c r="HNB83" s="18"/>
      <c r="HNC83" s="19"/>
      <c r="HND83" s="19"/>
      <c r="HNE83" s="20"/>
      <c r="HNF83" s="20"/>
      <c r="HNG83" s="20"/>
      <c r="HNH83" s="21"/>
      <c r="HNL83" s="12"/>
      <c r="HNM83" s="13"/>
      <c r="HNN83" s="14"/>
      <c r="HNO83" s="15"/>
      <c r="HNP83" s="16"/>
      <c r="HNQ83" s="17"/>
      <c r="HNR83" s="18"/>
      <c r="HNS83" s="18"/>
      <c r="HNT83" s="19"/>
      <c r="HNU83" s="19"/>
      <c r="HNV83" s="20"/>
      <c r="HNW83" s="20"/>
      <c r="HNX83" s="20"/>
      <c r="HNY83" s="21"/>
      <c r="HOC83" s="12"/>
      <c r="HOD83" s="13"/>
      <c r="HOE83" s="14"/>
      <c r="HOF83" s="15"/>
      <c r="HOG83" s="16"/>
      <c r="HOH83" s="17"/>
      <c r="HOI83" s="18"/>
      <c r="HOJ83" s="18"/>
      <c r="HOK83" s="19"/>
      <c r="HOL83" s="19"/>
      <c r="HOM83" s="20"/>
      <c r="HON83" s="20"/>
      <c r="HOO83" s="20"/>
      <c r="HOP83" s="21"/>
      <c r="HOT83" s="12"/>
      <c r="HOU83" s="13"/>
      <c r="HOV83" s="14"/>
      <c r="HOW83" s="15"/>
      <c r="HOX83" s="16"/>
      <c r="HOY83" s="17"/>
      <c r="HOZ83" s="18"/>
      <c r="HPA83" s="18"/>
      <c r="HPB83" s="19"/>
      <c r="HPC83" s="19"/>
      <c r="HPD83" s="20"/>
      <c r="HPE83" s="20"/>
      <c r="HPF83" s="20"/>
      <c r="HPG83" s="21"/>
      <c r="HPK83" s="12"/>
      <c r="HPL83" s="13"/>
      <c r="HPM83" s="14"/>
      <c r="HPN83" s="15"/>
      <c r="HPO83" s="16"/>
      <c r="HPP83" s="17"/>
      <c r="HPQ83" s="18"/>
      <c r="HPR83" s="18"/>
      <c r="HPS83" s="19"/>
      <c r="HPT83" s="19"/>
      <c r="HPU83" s="20"/>
      <c r="HPV83" s="20"/>
      <c r="HPW83" s="20"/>
      <c r="HPX83" s="21"/>
      <c r="HQB83" s="12"/>
      <c r="HQC83" s="13"/>
      <c r="HQD83" s="14"/>
      <c r="HQE83" s="15"/>
      <c r="HQF83" s="16"/>
      <c r="HQG83" s="17"/>
      <c r="HQH83" s="18"/>
      <c r="HQI83" s="18"/>
      <c r="HQJ83" s="19"/>
      <c r="HQK83" s="19"/>
      <c r="HQL83" s="20"/>
      <c r="HQM83" s="20"/>
      <c r="HQN83" s="20"/>
      <c r="HQO83" s="21"/>
      <c r="HQS83" s="12"/>
      <c r="HQT83" s="13"/>
      <c r="HQU83" s="14"/>
      <c r="HQV83" s="15"/>
      <c r="HQW83" s="16"/>
      <c r="HQX83" s="17"/>
      <c r="HQY83" s="18"/>
      <c r="HQZ83" s="18"/>
      <c r="HRA83" s="19"/>
      <c r="HRB83" s="19"/>
      <c r="HRC83" s="20"/>
      <c r="HRD83" s="20"/>
      <c r="HRE83" s="20"/>
      <c r="HRF83" s="21"/>
      <c r="HRJ83" s="12"/>
      <c r="HRK83" s="13"/>
      <c r="HRL83" s="14"/>
      <c r="HRM83" s="15"/>
      <c r="HRN83" s="16"/>
      <c r="HRO83" s="17"/>
      <c r="HRP83" s="18"/>
      <c r="HRQ83" s="18"/>
      <c r="HRR83" s="19"/>
      <c r="HRS83" s="19"/>
      <c r="HRT83" s="20"/>
      <c r="HRU83" s="20"/>
      <c r="HRV83" s="20"/>
      <c r="HRW83" s="21"/>
      <c r="HSA83" s="12"/>
      <c r="HSB83" s="13"/>
      <c r="HSC83" s="14"/>
      <c r="HSD83" s="15"/>
      <c r="HSE83" s="16"/>
      <c r="HSF83" s="17"/>
      <c r="HSG83" s="18"/>
      <c r="HSH83" s="18"/>
      <c r="HSI83" s="19"/>
      <c r="HSJ83" s="19"/>
      <c r="HSK83" s="20"/>
      <c r="HSL83" s="20"/>
      <c r="HSM83" s="20"/>
      <c r="HSN83" s="21"/>
      <c r="HSR83" s="12"/>
      <c r="HSS83" s="13"/>
      <c r="HST83" s="14"/>
      <c r="HSU83" s="15"/>
      <c r="HSV83" s="16"/>
      <c r="HSW83" s="17"/>
      <c r="HSX83" s="18"/>
      <c r="HSY83" s="18"/>
      <c r="HSZ83" s="19"/>
      <c r="HTA83" s="19"/>
      <c r="HTB83" s="20"/>
      <c r="HTC83" s="20"/>
      <c r="HTD83" s="20"/>
      <c r="HTE83" s="21"/>
      <c r="HTI83" s="12"/>
      <c r="HTJ83" s="13"/>
      <c r="HTK83" s="14"/>
      <c r="HTL83" s="15"/>
      <c r="HTM83" s="16"/>
      <c r="HTN83" s="17"/>
      <c r="HTO83" s="18"/>
      <c r="HTP83" s="18"/>
      <c r="HTQ83" s="19"/>
      <c r="HTR83" s="19"/>
      <c r="HTS83" s="20"/>
      <c r="HTT83" s="20"/>
      <c r="HTU83" s="20"/>
      <c r="HTV83" s="21"/>
      <c r="HTZ83" s="12"/>
      <c r="HUA83" s="13"/>
      <c r="HUB83" s="14"/>
      <c r="HUC83" s="15"/>
      <c r="HUD83" s="16"/>
      <c r="HUE83" s="17"/>
      <c r="HUF83" s="18"/>
      <c r="HUG83" s="18"/>
      <c r="HUH83" s="19"/>
      <c r="HUI83" s="19"/>
      <c r="HUJ83" s="20"/>
      <c r="HUK83" s="20"/>
      <c r="HUL83" s="20"/>
      <c r="HUM83" s="21"/>
      <c r="HUQ83" s="12"/>
      <c r="HUR83" s="13"/>
      <c r="HUS83" s="14"/>
      <c r="HUT83" s="15"/>
      <c r="HUU83" s="16"/>
      <c r="HUV83" s="17"/>
      <c r="HUW83" s="18"/>
      <c r="HUX83" s="18"/>
      <c r="HUY83" s="19"/>
      <c r="HUZ83" s="19"/>
      <c r="HVA83" s="20"/>
      <c r="HVB83" s="20"/>
      <c r="HVC83" s="20"/>
      <c r="HVD83" s="21"/>
      <c r="HVH83" s="12"/>
      <c r="HVI83" s="13"/>
      <c r="HVJ83" s="14"/>
      <c r="HVK83" s="15"/>
      <c r="HVL83" s="16"/>
      <c r="HVM83" s="17"/>
      <c r="HVN83" s="18"/>
      <c r="HVO83" s="18"/>
      <c r="HVP83" s="19"/>
      <c r="HVQ83" s="19"/>
      <c r="HVR83" s="20"/>
      <c r="HVS83" s="20"/>
      <c r="HVT83" s="20"/>
      <c r="HVU83" s="21"/>
      <c r="HVY83" s="12"/>
      <c r="HVZ83" s="13"/>
      <c r="HWA83" s="14"/>
      <c r="HWB83" s="15"/>
      <c r="HWC83" s="16"/>
      <c r="HWD83" s="17"/>
      <c r="HWE83" s="18"/>
      <c r="HWF83" s="18"/>
      <c r="HWG83" s="19"/>
      <c r="HWH83" s="19"/>
      <c r="HWI83" s="20"/>
      <c r="HWJ83" s="20"/>
      <c r="HWK83" s="20"/>
      <c r="HWL83" s="21"/>
      <c r="HWP83" s="12"/>
      <c r="HWQ83" s="13"/>
      <c r="HWR83" s="14"/>
      <c r="HWS83" s="15"/>
      <c r="HWT83" s="16"/>
      <c r="HWU83" s="17"/>
      <c r="HWV83" s="18"/>
      <c r="HWW83" s="18"/>
      <c r="HWX83" s="19"/>
      <c r="HWY83" s="19"/>
      <c r="HWZ83" s="20"/>
      <c r="HXA83" s="20"/>
      <c r="HXB83" s="20"/>
      <c r="HXC83" s="21"/>
      <c r="HXG83" s="12"/>
      <c r="HXH83" s="13"/>
      <c r="HXI83" s="14"/>
      <c r="HXJ83" s="15"/>
      <c r="HXK83" s="16"/>
      <c r="HXL83" s="17"/>
      <c r="HXM83" s="18"/>
      <c r="HXN83" s="18"/>
      <c r="HXO83" s="19"/>
      <c r="HXP83" s="19"/>
      <c r="HXQ83" s="20"/>
      <c r="HXR83" s="20"/>
      <c r="HXS83" s="20"/>
      <c r="HXT83" s="21"/>
      <c r="HXX83" s="12"/>
      <c r="HXY83" s="13"/>
      <c r="HXZ83" s="14"/>
      <c r="HYA83" s="15"/>
      <c r="HYB83" s="16"/>
      <c r="HYC83" s="17"/>
      <c r="HYD83" s="18"/>
      <c r="HYE83" s="18"/>
      <c r="HYF83" s="19"/>
      <c r="HYG83" s="19"/>
      <c r="HYH83" s="20"/>
      <c r="HYI83" s="20"/>
      <c r="HYJ83" s="20"/>
      <c r="HYK83" s="21"/>
      <c r="HYO83" s="12"/>
      <c r="HYP83" s="13"/>
      <c r="HYQ83" s="14"/>
      <c r="HYR83" s="15"/>
      <c r="HYS83" s="16"/>
      <c r="HYT83" s="17"/>
      <c r="HYU83" s="18"/>
      <c r="HYV83" s="18"/>
      <c r="HYW83" s="19"/>
      <c r="HYX83" s="19"/>
      <c r="HYY83" s="20"/>
      <c r="HYZ83" s="20"/>
      <c r="HZA83" s="20"/>
      <c r="HZB83" s="21"/>
      <c r="HZF83" s="12"/>
      <c r="HZG83" s="13"/>
      <c r="HZH83" s="14"/>
      <c r="HZI83" s="15"/>
      <c r="HZJ83" s="16"/>
      <c r="HZK83" s="17"/>
      <c r="HZL83" s="18"/>
      <c r="HZM83" s="18"/>
      <c r="HZN83" s="19"/>
      <c r="HZO83" s="19"/>
      <c r="HZP83" s="20"/>
      <c r="HZQ83" s="20"/>
      <c r="HZR83" s="20"/>
      <c r="HZS83" s="21"/>
      <c r="HZW83" s="12"/>
      <c r="HZX83" s="13"/>
      <c r="HZY83" s="14"/>
      <c r="HZZ83" s="15"/>
      <c r="IAA83" s="16"/>
      <c r="IAB83" s="17"/>
      <c r="IAC83" s="18"/>
      <c r="IAD83" s="18"/>
      <c r="IAE83" s="19"/>
      <c r="IAF83" s="19"/>
      <c r="IAG83" s="20"/>
      <c r="IAH83" s="20"/>
      <c r="IAI83" s="20"/>
      <c r="IAJ83" s="21"/>
      <c r="IAN83" s="12"/>
      <c r="IAO83" s="13"/>
      <c r="IAP83" s="14"/>
      <c r="IAQ83" s="15"/>
      <c r="IAR83" s="16"/>
      <c r="IAS83" s="17"/>
      <c r="IAT83" s="18"/>
      <c r="IAU83" s="18"/>
      <c r="IAV83" s="19"/>
      <c r="IAW83" s="19"/>
      <c r="IAX83" s="20"/>
      <c r="IAY83" s="20"/>
      <c r="IAZ83" s="20"/>
      <c r="IBA83" s="21"/>
      <c r="IBE83" s="12"/>
      <c r="IBF83" s="13"/>
      <c r="IBG83" s="14"/>
      <c r="IBH83" s="15"/>
      <c r="IBI83" s="16"/>
      <c r="IBJ83" s="17"/>
      <c r="IBK83" s="18"/>
      <c r="IBL83" s="18"/>
      <c r="IBM83" s="19"/>
      <c r="IBN83" s="19"/>
      <c r="IBO83" s="20"/>
      <c r="IBP83" s="20"/>
      <c r="IBQ83" s="20"/>
      <c r="IBR83" s="21"/>
      <c r="IBV83" s="12"/>
      <c r="IBW83" s="13"/>
      <c r="IBX83" s="14"/>
      <c r="IBY83" s="15"/>
      <c r="IBZ83" s="16"/>
      <c r="ICA83" s="17"/>
      <c r="ICB83" s="18"/>
      <c r="ICC83" s="18"/>
      <c r="ICD83" s="19"/>
      <c r="ICE83" s="19"/>
      <c r="ICF83" s="20"/>
      <c r="ICG83" s="20"/>
      <c r="ICH83" s="20"/>
      <c r="ICI83" s="21"/>
      <c r="ICM83" s="12"/>
      <c r="ICN83" s="13"/>
      <c r="ICO83" s="14"/>
      <c r="ICP83" s="15"/>
      <c r="ICQ83" s="16"/>
      <c r="ICR83" s="17"/>
      <c r="ICS83" s="18"/>
      <c r="ICT83" s="18"/>
      <c r="ICU83" s="19"/>
      <c r="ICV83" s="19"/>
      <c r="ICW83" s="20"/>
      <c r="ICX83" s="20"/>
      <c r="ICY83" s="20"/>
      <c r="ICZ83" s="21"/>
      <c r="IDD83" s="12"/>
      <c r="IDE83" s="13"/>
      <c r="IDF83" s="14"/>
      <c r="IDG83" s="15"/>
      <c r="IDH83" s="16"/>
      <c r="IDI83" s="17"/>
      <c r="IDJ83" s="18"/>
      <c r="IDK83" s="18"/>
      <c r="IDL83" s="19"/>
      <c r="IDM83" s="19"/>
      <c r="IDN83" s="20"/>
      <c r="IDO83" s="20"/>
      <c r="IDP83" s="20"/>
      <c r="IDQ83" s="21"/>
      <c r="IDU83" s="12"/>
      <c r="IDV83" s="13"/>
      <c r="IDW83" s="14"/>
      <c r="IDX83" s="15"/>
      <c r="IDY83" s="16"/>
      <c r="IDZ83" s="17"/>
      <c r="IEA83" s="18"/>
      <c r="IEB83" s="18"/>
      <c r="IEC83" s="19"/>
      <c r="IED83" s="19"/>
      <c r="IEE83" s="20"/>
      <c r="IEF83" s="20"/>
      <c r="IEG83" s="20"/>
      <c r="IEH83" s="21"/>
      <c r="IEL83" s="12"/>
      <c r="IEM83" s="13"/>
      <c r="IEN83" s="14"/>
      <c r="IEO83" s="15"/>
      <c r="IEP83" s="16"/>
      <c r="IEQ83" s="17"/>
      <c r="IER83" s="18"/>
      <c r="IES83" s="18"/>
      <c r="IET83" s="19"/>
      <c r="IEU83" s="19"/>
      <c r="IEV83" s="20"/>
      <c r="IEW83" s="20"/>
      <c r="IEX83" s="20"/>
      <c r="IEY83" s="21"/>
      <c r="IFC83" s="12"/>
      <c r="IFD83" s="13"/>
      <c r="IFE83" s="14"/>
      <c r="IFF83" s="15"/>
      <c r="IFG83" s="16"/>
      <c r="IFH83" s="17"/>
      <c r="IFI83" s="18"/>
      <c r="IFJ83" s="18"/>
      <c r="IFK83" s="19"/>
      <c r="IFL83" s="19"/>
      <c r="IFM83" s="20"/>
      <c r="IFN83" s="20"/>
      <c r="IFO83" s="20"/>
      <c r="IFP83" s="21"/>
      <c r="IFT83" s="12"/>
      <c r="IFU83" s="13"/>
      <c r="IFV83" s="14"/>
      <c r="IFW83" s="15"/>
      <c r="IFX83" s="16"/>
      <c r="IFY83" s="17"/>
      <c r="IFZ83" s="18"/>
      <c r="IGA83" s="18"/>
      <c r="IGB83" s="19"/>
      <c r="IGC83" s="19"/>
      <c r="IGD83" s="20"/>
      <c r="IGE83" s="20"/>
      <c r="IGF83" s="20"/>
      <c r="IGG83" s="21"/>
      <c r="IGK83" s="12"/>
      <c r="IGL83" s="13"/>
      <c r="IGM83" s="14"/>
      <c r="IGN83" s="15"/>
      <c r="IGO83" s="16"/>
      <c r="IGP83" s="17"/>
      <c r="IGQ83" s="18"/>
      <c r="IGR83" s="18"/>
      <c r="IGS83" s="19"/>
      <c r="IGT83" s="19"/>
      <c r="IGU83" s="20"/>
      <c r="IGV83" s="20"/>
      <c r="IGW83" s="20"/>
      <c r="IGX83" s="21"/>
      <c r="IHB83" s="12"/>
      <c r="IHC83" s="13"/>
      <c r="IHD83" s="14"/>
      <c r="IHE83" s="15"/>
      <c r="IHF83" s="16"/>
      <c r="IHG83" s="17"/>
      <c r="IHH83" s="18"/>
      <c r="IHI83" s="18"/>
      <c r="IHJ83" s="19"/>
      <c r="IHK83" s="19"/>
      <c r="IHL83" s="20"/>
      <c r="IHM83" s="20"/>
      <c r="IHN83" s="20"/>
      <c r="IHO83" s="21"/>
      <c r="IHS83" s="12"/>
      <c r="IHT83" s="13"/>
      <c r="IHU83" s="14"/>
      <c r="IHV83" s="15"/>
      <c r="IHW83" s="16"/>
      <c r="IHX83" s="17"/>
      <c r="IHY83" s="18"/>
      <c r="IHZ83" s="18"/>
      <c r="IIA83" s="19"/>
      <c r="IIB83" s="19"/>
      <c r="IIC83" s="20"/>
      <c r="IID83" s="20"/>
      <c r="IIE83" s="20"/>
      <c r="IIF83" s="21"/>
      <c r="IIJ83" s="12"/>
      <c r="IIK83" s="13"/>
      <c r="IIL83" s="14"/>
      <c r="IIM83" s="15"/>
      <c r="IIN83" s="16"/>
      <c r="IIO83" s="17"/>
      <c r="IIP83" s="18"/>
      <c r="IIQ83" s="18"/>
      <c r="IIR83" s="19"/>
      <c r="IIS83" s="19"/>
      <c r="IIT83" s="20"/>
      <c r="IIU83" s="20"/>
      <c r="IIV83" s="20"/>
      <c r="IIW83" s="21"/>
      <c r="IJA83" s="12"/>
      <c r="IJB83" s="13"/>
      <c r="IJC83" s="14"/>
      <c r="IJD83" s="15"/>
      <c r="IJE83" s="16"/>
      <c r="IJF83" s="17"/>
      <c r="IJG83" s="18"/>
      <c r="IJH83" s="18"/>
      <c r="IJI83" s="19"/>
      <c r="IJJ83" s="19"/>
      <c r="IJK83" s="20"/>
      <c r="IJL83" s="20"/>
      <c r="IJM83" s="20"/>
      <c r="IJN83" s="21"/>
      <c r="IJR83" s="12"/>
      <c r="IJS83" s="13"/>
      <c r="IJT83" s="14"/>
      <c r="IJU83" s="15"/>
      <c r="IJV83" s="16"/>
      <c r="IJW83" s="17"/>
      <c r="IJX83" s="18"/>
      <c r="IJY83" s="18"/>
      <c r="IJZ83" s="19"/>
      <c r="IKA83" s="19"/>
      <c r="IKB83" s="20"/>
      <c r="IKC83" s="20"/>
      <c r="IKD83" s="20"/>
      <c r="IKE83" s="21"/>
      <c r="IKI83" s="12"/>
      <c r="IKJ83" s="13"/>
      <c r="IKK83" s="14"/>
      <c r="IKL83" s="15"/>
      <c r="IKM83" s="16"/>
      <c r="IKN83" s="17"/>
      <c r="IKO83" s="18"/>
      <c r="IKP83" s="18"/>
      <c r="IKQ83" s="19"/>
      <c r="IKR83" s="19"/>
      <c r="IKS83" s="20"/>
      <c r="IKT83" s="20"/>
      <c r="IKU83" s="20"/>
      <c r="IKV83" s="21"/>
      <c r="IKZ83" s="12"/>
      <c r="ILA83" s="13"/>
      <c r="ILB83" s="14"/>
      <c r="ILC83" s="15"/>
      <c r="ILD83" s="16"/>
      <c r="ILE83" s="17"/>
      <c r="ILF83" s="18"/>
      <c r="ILG83" s="18"/>
      <c r="ILH83" s="19"/>
      <c r="ILI83" s="19"/>
      <c r="ILJ83" s="20"/>
      <c r="ILK83" s="20"/>
      <c r="ILL83" s="20"/>
      <c r="ILM83" s="21"/>
      <c r="ILQ83" s="12"/>
      <c r="ILR83" s="13"/>
      <c r="ILS83" s="14"/>
      <c r="ILT83" s="15"/>
      <c r="ILU83" s="16"/>
      <c r="ILV83" s="17"/>
      <c r="ILW83" s="18"/>
      <c r="ILX83" s="18"/>
      <c r="ILY83" s="19"/>
      <c r="ILZ83" s="19"/>
      <c r="IMA83" s="20"/>
      <c r="IMB83" s="20"/>
      <c r="IMC83" s="20"/>
      <c r="IMD83" s="21"/>
      <c r="IMH83" s="12"/>
      <c r="IMI83" s="13"/>
      <c r="IMJ83" s="14"/>
      <c r="IMK83" s="15"/>
      <c r="IML83" s="16"/>
      <c r="IMM83" s="17"/>
      <c r="IMN83" s="18"/>
      <c r="IMO83" s="18"/>
      <c r="IMP83" s="19"/>
      <c r="IMQ83" s="19"/>
      <c r="IMR83" s="20"/>
      <c r="IMS83" s="20"/>
      <c r="IMT83" s="20"/>
      <c r="IMU83" s="21"/>
      <c r="IMY83" s="12"/>
      <c r="IMZ83" s="13"/>
      <c r="INA83" s="14"/>
      <c r="INB83" s="15"/>
      <c r="INC83" s="16"/>
      <c r="IND83" s="17"/>
      <c r="INE83" s="18"/>
      <c r="INF83" s="18"/>
      <c r="ING83" s="19"/>
      <c r="INH83" s="19"/>
      <c r="INI83" s="20"/>
      <c r="INJ83" s="20"/>
      <c r="INK83" s="20"/>
      <c r="INL83" s="21"/>
      <c r="INP83" s="12"/>
      <c r="INQ83" s="13"/>
      <c r="INR83" s="14"/>
      <c r="INS83" s="15"/>
      <c r="INT83" s="16"/>
      <c r="INU83" s="17"/>
      <c r="INV83" s="18"/>
      <c r="INW83" s="18"/>
      <c r="INX83" s="19"/>
      <c r="INY83" s="19"/>
      <c r="INZ83" s="20"/>
      <c r="IOA83" s="20"/>
      <c r="IOB83" s="20"/>
      <c r="IOC83" s="21"/>
      <c r="IOG83" s="12"/>
      <c r="IOH83" s="13"/>
      <c r="IOI83" s="14"/>
      <c r="IOJ83" s="15"/>
      <c r="IOK83" s="16"/>
      <c r="IOL83" s="17"/>
      <c r="IOM83" s="18"/>
      <c r="ION83" s="18"/>
      <c r="IOO83" s="19"/>
      <c r="IOP83" s="19"/>
      <c r="IOQ83" s="20"/>
      <c r="IOR83" s="20"/>
      <c r="IOS83" s="20"/>
      <c r="IOT83" s="21"/>
      <c r="IOX83" s="12"/>
      <c r="IOY83" s="13"/>
      <c r="IOZ83" s="14"/>
      <c r="IPA83" s="15"/>
      <c r="IPB83" s="16"/>
      <c r="IPC83" s="17"/>
      <c r="IPD83" s="18"/>
      <c r="IPE83" s="18"/>
      <c r="IPF83" s="19"/>
      <c r="IPG83" s="19"/>
      <c r="IPH83" s="20"/>
      <c r="IPI83" s="20"/>
      <c r="IPJ83" s="20"/>
      <c r="IPK83" s="21"/>
      <c r="IPO83" s="12"/>
      <c r="IPP83" s="13"/>
      <c r="IPQ83" s="14"/>
      <c r="IPR83" s="15"/>
      <c r="IPS83" s="16"/>
      <c r="IPT83" s="17"/>
      <c r="IPU83" s="18"/>
      <c r="IPV83" s="18"/>
      <c r="IPW83" s="19"/>
      <c r="IPX83" s="19"/>
      <c r="IPY83" s="20"/>
      <c r="IPZ83" s="20"/>
      <c r="IQA83" s="20"/>
      <c r="IQB83" s="21"/>
      <c r="IQF83" s="12"/>
      <c r="IQG83" s="13"/>
      <c r="IQH83" s="14"/>
      <c r="IQI83" s="15"/>
      <c r="IQJ83" s="16"/>
      <c r="IQK83" s="17"/>
      <c r="IQL83" s="18"/>
      <c r="IQM83" s="18"/>
      <c r="IQN83" s="19"/>
      <c r="IQO83" s="19"/>
      <c r="IQP83" s="20"/>
      <c r="IQQ83" s="20"/>
      <c r="IQR83" s="20"/>
      <c r="IQS83" s="21"/>
      <c r="IQW83" s="12"/>
      <c r="IQX83" s="13"/>
      <c r="IQY83" s="14"/>
      <c r="IQZ83" s="15"/>
      <c r="IRA83" s="16"/>
      <c r="IRB83" s="17"/>
      <c r="IRC83" s="18"/>
      <c r="IRD83" s="18"/>
      <c r="IRE83" s="19"/>
      <c r="IRF83" s="19"/>
      <c r="IRG83" s="20"/>
      <c r="IRH83" s="20"/>
      <c r="IRI83" s="20"/>
      <c r="IRJ83" s="21"/>
      <c r="IRN83" s="12"/>
      <c r="IRO83" s="13"/>
      <c r="IRP83" s="14"/>
      <c r="IRQ83" s="15"/>
      <c r="IRR83" s="16"/>
      <c r="IRS83" s="17"/>
      <c r="IRT83" s="18"/>
      <c r="IRU83" s="18"/>
      <c r="IRV83" s="19"/>
      <c r="IRW83" s="19"/>
      <c r="IRX83" s="20"/>
      <c r="IRY83" s="20"/>
      <c r="IRZ83" s="20"/>
      <c r="ISA83" s="21"/>
      <c r="ISE83" s="12"/>
      <c r="ISF83" s="13"/>
      <c r="ISG83" s="14"/>
      <c r="ISH83" s="15"/>
      <c r="ISI83" s="16"/>
      <c r="ISJ83" s="17"/>
      <c r="ISK83" s="18"/>
      <c r="ISL83" s="18"/>
      <c r="ISM83" s="19"/>
      <c r="ISN83" s="19"/>
      <c r="ISO83" s="20"/>
      <c r="ISP83" s="20"/>
      <c r="ISQ83" s="20"/>
      <c r="ISR83" s="21"/>
      <c r="ISV83" s="12"/>
      <c r="ISW83" s="13"/>
      <c r="ISX83" s="14"/>
      <c r="ISY83" s="15"/>
      <c r="ISZ83" s="16"/>
      <c r="ITA83" s="17"/>
      <c r="ITB83" s="18"/>
      <c r="ITC83" s="18"/>
      <c r="ITD83" s="19"/>
      <c r="ITE83" s="19"/>
      <c r="ITF83" s="20"/>
      <c r="ITG83" s="20"/>
      <c r="ITH83" s="20"/>
      <c r="ITI83" s="21"/>
      <c r="ITM83" s="12"/>
      <c r="ITN83" s="13"/>
      <c r="ITO83" s="14"/>
      <c r="ITP83" s="15"/>
      <c r="ITQ83" s="16"/>
      <c r="ITR83" s="17"/>
      <c r="ITS83" s="18"/>
      <c r="ITT83" s="18"/>
      <c r="ITU83" s="19"/>
      <c r="ITV83" s="19"/>
      <c r="ITW83" s="20"/>
      <c r="ITX83" s="20"/>
      <c r="ITY83" s="20"/>
      <c r="ITZ83" s="21"/>
      <c r="IUD83" s="12"/>
      <c r="IUE83" s="13"/>
      <c r="IUF83" s="14"/>
      <c r="IUG83" s="15"/>
      <c r="IUH83" s="16"/>
      <c r="IUI83" s="17"/>
      <c r="IUJ83" s="18"/>
      <c r="IUK83" s="18"/>
      <c r="IUL83" s="19"/>
      <c r="IUM83" s="19"/>
      <c r="IUN83" s="20"/>
      <c r="IUO83" s="20"/>
      <c r="IUP83" s="20"/>
      <c r="IUQ83" s="21"/>
      <c r="IUU83" s="12"/>
      <c r="IUV83" s="13"/>
      <c r="IUW83" s="14"/>
      <c r="IUX83" s="15"/>
      <c r="IUY83" s="16"/>
      <c r="IUZ83" s="17"/>
      <c r="IVA83" s="18"/>
      <c r="IVB83" s="18"/>
      <c r="IVC83" s="19"/>
      <c r="IVD83" s="19"/>
      <c r="IVE83" s="20"/>
      <c r="IVF83" s="20"/>
      <c r="IVG83" s="20"/>
      <c r="IVH83" s="21"/>
      <c r="IVL83" s="12"/>
      <c r="IVM83" s="13"/>
      <c r="IVN83" s="14"/>
      <c r="IVO83" s="15"/>
      <c r="IVP83" s="16"/>
      <c r="IVQ83" s="17"/>
      <c r="IVR83" s="18"/>
      <c r="IVS83" s="18"/>
      <c r="IVT83" s="19"/>
      <c r="IVU83" s="19"/>
      <c r="IVV83" s="20"/>
      <c r="IVW83" s="20"/>
      <c r="IVX83" s="20"/>
      <c r="IVY83" s="21"/>
      <c r="IWC83" s="12"/>
      <c r="IWD83" s="13"/>
      <c r="IWE83" s="14"/>
      <c r="IWF83" s="15"/>
      <c r="IWG83" s="16"/>
      <c r="IWH83" s="17"/>
      <c r="IWI83" s="18"/>
      <c r="IWJ83" s="18"/>
      <c r="IWK83" s="19"/>
      <c r="IWL83" s="19"/>
      <c r="IWM83" s="20"/>
      <c r="IWN83" s="20"/>
      <c r="IWO83" s="20"/>
      <c r="IWP83" s="21"/>
      <c r="IWT83" s="12"/>
      <c r="IWU83" s="13"/>
      <c r="IWV83" s="14"/>
      <c r="IWW83" s="15"/>
      <c r="IWX83" s="16"/>
      <c r="IWY83" s="17"/>
      <c r="IWZ83" s="18"/>
      <c r="IXA83" s="18"/>
      <c r="IXB83" s="19"/>
      <c r="IXC83" s="19"/>
      <c r="IXD83" s="20"/>
      <c r="IXE83" s="20"/>
      <c r="IXF83" s="20"/>
      <c r="IXG83" s="21"/>
      <c r="IXK83" s="12"/>
      <c r="IXL83" s="13"/>
      <c r="IXM83" s="14"/>
      <c r="IXN83" s="15"/>
      <c r="IXO83" s="16"/>
      <c r="IXP83" s="17"/>
      <c r="IXQ83" s="18"/>
      <c r="IXR83" s="18"/>
      <c r="IXS83" s="19"/>
      <c r="IXT83" s="19"/>
      <c r="IXU83" s="20"/>
      <c r="IXV83" s="20"/>
      <c r="IXW83" s="20"/>
      <c r="IXX83" s="21"/>
      <c r="IYB83" s="12"/>
      <c r="IYC83" s="13"/>
      <c r="IYD83" s="14"/>
      <c r="IYE83" s="15"/>
      <c r="IYF83" s="16"/>
      <c r="IYG83" s="17"/>
      <c r="IYH83" s="18"/>
      <c r="IYI83" s="18"/>
      <c r="IYJ83" s="19"/>
      <c r="IYK83" s="19"/>
      <c r="IYL83" s="20"/>
      <c r="IYM83" s="20"/>
      <c r="IYN83" s="20"/>
      <c r="IYO83" s="21"/>
      <c r="IYS83" s="12"/>
      <c r="IYT83" s="13"/>
      <c r="IYU83" s="14"/>
      <c r="IYV83" s="15"/>
      <c r="IYW83" s="16"/>
      <c r="IYX83" s="17"/>
      <c r="IYY83" s="18"/>
      <c r="IYZ83" s="18"/>
      <c r="IZA83" s="19"/>
      <c r="IZB83" s="19"/>
      <c r="IZC83" s="20"/>
      <c r="IZD83" s="20"/>
      <c r="IZE83" s="20"/>
      <c r="IZF83" s="21"/>
      <c r="IZJ83" s="12"/>
      <c r="IZK83" s="13"/>
      <c r="IZL83" s="14"/>
      <c r="IZM83" s="15"/>
      <c r="IZN83" s="16"/>
      <c r="IZO83" s="17"/>
      <c r="IZP83" s="18"/>
      <c r="IZQ83" s="18"/>
      <c r="IZR83" s="19"/>
      <c r="IZS83" s="19"/>
      <c r="IZT83" s="20"/>
      <c r="IZU83" s="20"/>
      <c r="IZV83" s="20"/>
      <c r="IZW83" s="21"/>
      <c r="JAA83" s="12"/>
      <c r="JAB83" s="13"/>
      <c r="JAC83" s="14"/>
      <c r="JAD83" s="15"/>
      <c r="JAE83" s="16"/>
      <c r="JAF83" s="17"/>
      <c r="JAG83" s="18"/>
      <c r="JAH83" s="18"/>
      <c r="JAI83" s="19"/>
      <c r="JAJ83" s="19"/>
      <c r="JAK83" s="20"/>
      <c r="JAL83" s="20"/>
      <c r="JAM83" s="20"/>
      <c r="JAN83" s="21"/>
      <c r="JAR83" s="12"/>
      <c r="JAS83" s="13"/>
      <c r="JAT83" s="14"/>
      <c r="JAU83" s="15"/>
      <c r="JAV83" s="16"/>
      <c r="JAW83" s="17"/>
      <c r="JAX83" s="18"/>
      <c r="JAY83" s="18"/>
      <c r="JAZ83" s="19"/>
      <c r="JBA83" s="19"/>
      <c r="JBB83" s="20"/>
      <c r="JBC83" s="20"/>
      <c r="JBD83" s="20"/>
      <c r="JBE83" s="21"/>
      <c r="JBI83" s="12"/>
      <c r="JBJ83" s="13"/>
      <c r="JBK83" s="14"/>
      <c r="JBL83" s="15"/>
      <c r="JBM83" s="16"/>
      <c r="JBN83" s="17"/>
      <c r="JBO83" s="18"/>
      <c r="JBP83" s="18"/>
      <c r="JBQ83" s="19"/>
      <c r="JBR83" s="19"/>
      <c r="JBS83" s="20"/>
      <c r="JBT83" s="20"/>
      <c r="JBU83" s="20"/>
      <c r="JBV83" s="21"/>
      <c r="JBZ83" s="12"/>
      <c r="JCA83" s="13"/>
      <c r="JCB83" s="14"/>
      <c r="JCC83" s="15"/>
      <c r="JCD83" s="16"/>
      <c r="JCE83" s="17"/>
      <c r="JCF83" s="18"/>
      <c r="JCG83" s="18"/>
      <c r="JCH83" s="19"/>
      <c r="JCI83" s="19"/>
      <c r="JCJ83" s="20"/>
      <c r="JCK83" s="20"/>
      <c r="JCL83" s="20"/>
      <c r="JCM83" s="21"/>
      <c r="JCQ83" s="12"/>
      <c r="JCR83" s="13"/>
      <c r="JCS83" s="14"/>
      <c r="JCT83" s="15"/>
      <c r="JCU83" s="16"/>
      <c r="JCV83" s="17"/>
      <c r="JCW83" s="18"/>
      <c r="JCX83" s="18"/>
      <c r="JCY83" s="19"/>
      <c r="JCZ83" s="19"/>
      <c r="JDA83" s="20"/>
      <c r="JDB83" s="20"/>
      <c r="JDC83" s="20"/>
      <c r="JDD83" s="21"/>
      <c r="JDH83" s="12"/>
      <c r="JDI83" s="13"/>
      <c r="JDJ83" s="14"/>
      <c r="JDK83" s="15"/>
      <c r="JDL83" s="16"/>
      <c r="JDM83" s="17"/>
      <c r="JDN83" s="18"/>
      <c r="JDO83" s="18"/>
      <c r="JDP83" s="19"/>
      <c r="JDQ83" s="19"/>
      <c r="JDR83" s="20"/>
      <c r="JDS83" s="20"/>
      <c r="JDT83" s="20"/>
      <c r="JDU83" s="21"/>
      <c r="JDY83" s="12"/>
      <c r="JDZ83" s="13"/>
      <c r="JEA83" s="14"/>
      <c r="JEB83" s="15"/>
      <c r="JEC83" s="16"/>
      <c r="JED83" s="17"/>
      <c r="JEE83" s="18"/>
      <c r="JEF83" s="18"/>
      <c r="JEG83" s="19"/>
      <c r="JEH83" s="19"/>
      <c r="JEI83" s="20"/>
      <c r="JEJ83" s="20"/>
      <c r="JEK83" s="20"/>
      <c r="JEL83" s="21"/>
      <c r="JEP83" s="12"/>
      <c r="JEQ83" s="13"/>
      <c r="JER83" s="14"/>
      <c r="JES83" s="15"/>
      <c r="JET83" s="16"/>
      <c r="JEU83" s="17"/>
      <c r="JEV83" s="18"/>
      <c r="JEW83" s="18"/>
      <c r="JEX83" s="19"/>
      <c r="JEY83" s="19"/>
      <c r="JEZ83" s="20"/>
      <c r="JFA83" s="20"/>
      <c r="JFB83" s="20"/>
      <c r="JFC83" s="21"/>
      <c r="JFG83" s="12"/>
      <c r="JFH83" s="13"/>
      <c r="JFI83" s="14"/>
      <c r="JFJ83" s="15"/>
      <c r="JFK83" s="16"/>
      <c r="JFL83" s="17"/>
      <c r="JFM83" s="18"/>
      <c r="JFN83" s="18"/>
      <c r="JFO83" s="19"/>
      <c r="JFP83" s="19"/>
      <c r="JFQ83" s="20"/>
      <c r="JFR83" s="20"/>
      <c r="JFS83" s="20"/>
      <c r="JFT83" s="21"/>
      <c r="JFX83" s="12"/>
      <c r="JFY83" s="13"/>
      <c r="JFZ83" s="14"/>
      <c r="JGA83" s="15"/>
      <c r="JGB83" s="16"/>
      <c r="JGC83" s="17"/>
      <c r="JGD83" s="18"/>
      <c r="JGE83" s="18"/>
      <c r="JGF83" s="19"/>
      <c r="JGG83" s="19"/>
      <c r="JGH83" s="20"/>
      <c r="JGI83" s="20"/>
      <c r="JGJ83" s="20"/>
      <c r="JGK83" s="21"/>
      <c r="JGO83" s="12"/>
      <c r="JGP83" s="13"/>
      <c r="JGQ83" s="14"/>
      <c r="JGR83" s="15"/>
      <c r="JGS83" s="16"/>
      <c r="JGT83" s="17"/>
      <c r="JGU83" s="18"/>
      <c r="JGV83" s="18"/>
      <c r="JGW83" s="19"/>
      <c r="JGX83" s="19"/>
      <c r="JGY83" s="20"/>
      <c r="JGZ83" s="20"/>
      <c r="JHA83" s="20"/>
      <c r="JHB83" s="21"/>
      <c r="JHF83" s="12"/>
      <c r="JHG83" s="13"/>
      <c r="JHH83" s="14"/>
      <c r="JHI83" s="15"/>
      <c r="JHJ83" s="16"/>
      <c r="JHK83" s="17"/>
      <c r="JHL83" s="18"/>
      <c r="JHM83" s="18"/>
      <c r="JHN83" s="19"/>
      <c r="JHO83" s="19"/>
      <c r="JHP83" s="20"/>
      <c r="JHQ83" s="20"/>
      <c r="JHR83" s="20"/>
      <c r="JHS83" s="21"/>
      <c r="JHW83" s="12"/>
      <c r="JHX83" s="13"/>
      <c r="JHY83" s="14"/>
      <c r="JHZ83" s="15"/>
      <c r="JIA83" s="16"/>
      <c r="JIB83" s="17"/>
      <c r="JIC83" s="18"/>
      <c r="JID83" s="18"/>
      <c r="JIE83" s="19"/>
      <c r="JIF83" s="19"/>
      <c r="JIG83" s="20"/>
      <c r="JIH83" s="20"/>
      <c r="JII83" s="20"/>
      <c r="JIJ83" s="21"/>
      <c r="JIN83" s="12"/>
      <c r="JIO83" s="13"/>
      <c r="JIP83" s="14"/>
      <c r="JIQ83" s="15"/>
      <c r="JIR83" s="16"/>
      <c r="JIS83" s="17"/>
      <c r="JIT83" s="18"/>
      <c r="JIU83" s="18"/>
      <c r="JIV83" s="19"/>
      <c r="JIW83" s="19"/>
      <c r="JIX83" s="20"/>
      <c r="JIY83" s="20"/>
      <c r="JIZ83" s="20"/>
      <c r="JJA83" s="21"/>
      <c r="JJE83" s="12"/>
      <c r="JJF83" s="13"/>
      <c r="JJG83" s="14"/>
      <c r="JJH83" s="15"/>
      <c r="JJI83" s="16"/>
      <c r="JJJ83" s="17"/>
      <c r="JJK83" s="18"/>
      <c r="JJL83" s="18"/>
      <c r="JJM83" s="19"/>
      <c r="JJN83" s="19"/>
      <c r="JJO83" s="20"/>
      <c r="JJP83" s="20"/>
      <c r="JJQ83" s="20"/>
      <c r="JJR83" s="21"/>
      <c r="JJV83" s="12"/>
      <c r="JJW83" s="13"/>
      <c r="JJX83" s="14"/>
      <c r="JJY83" s="15"/>
      <c r="JJZ83" s="16"/>
      <c r="JKA83" s="17"/>
      <c r="JKB83" s="18"/>
      <c r="JKC83" s="18"/>
      <c r="JKD83" s="19"/>
      <c r="JKE83" s="19"/>
      <c r="JKF83" s="20"/>
      <c r="JKG83" s="20"/>
      <c r="JKH83" s="20"/>
      <c r="JKI83" s="21"/>
      <c r="JKM83" s="12"/>
      <c r="JKN83" s="13"/>
      <c r="JKO83" s="14"/>
      <c r="JKP83" s="15"/>
      <c r="JKQ83" s="16"/>
      <c r="JKR83" s="17"/>
      <c r="JKS83" s="18"/>
      <c r="JKT83" s="18"/>
      <c r="JKU83" s="19"/>
      <c r="JKV83" s="19"/>
      <c r="JKW83" s="20"/>
      <c r="JKX83" s="20"/>
      <c r="JKY83" s="20"/>
      <c r="JKZ83" s="21"/>
      <c r="JLD83" s="12"/>
      <c r="JLE83" s="13"/>
      <c r="JLF83" s="14"/>
      <c r="JLG83" s="15"/>
      <c r="JLH83" s="16"/>
      <c r="JLI83" s="17"/>
      <c r="JLJ83" s="18"/>
      <c r="JLK83" s="18"/>
      <c r="JLL83" s="19"/>
      <c r="JLM83" s="19"/>
      <c r="JLN83" s="20"/>
      <c r="JLO83" s="20"/>
      <c r="JLP83" s="20"/>
      <c r="JLQ83" s="21"/>
      <c r="JLU83" s="12"/>
      <c r="JLV83" s="13"/>
      <c r="JLW83" s="14"/>
      <c r="JLX83" s="15"/>
      <c r="JLY83" s="16"/>
      <c r="JLZ83" s="17"/>
      <c r="JMA83" s="18"/>
      <c r="JMB83" s="18"/>
      <c r="JMC83" s="19"/>
      <c r="JMD83" s="19"/>
      <c r="JME83" s="20"/>
      <c r="JMF83" s="20"/>
      <c r="JMG83" s="20"/>
      <c r="JMH83" s="21"/>
      <c r="JML83" s="12"/>
      <c r="JMM83" s="13"/>
      <c r="JMN83" s="14"/>
      <c r="JMO83" s="15"/>
      <c r="JMP83" s="16"/>
      <c r="JMQ83" s="17"/>
      <c r="JMR83" s="18"/>
      <c r="JMS83" s="18"/>
      <c r="JMT83" s="19"/>
      <c r="JMU83" s="19"/>
      <c r="JMV83" s="20"/>
      <c r="JMW83" s="20"/>
      <c r="JMX83" s="20"/>
      <c r="JMY83" s="21"/>
      <c r="JNC83" s="12"/>
      <c r="JND83" s="13"/>
      <c r="JNE83" s="14"/>
      <c r="JNF83" s="15"/>
      <c r="JNG83" s="16"/>
      <c r="JNH83" s="17"/>
      <c r="JNI83" s="18"/>
      <c r="JNJ83" s="18"/>
      <c r="JNK83" s="19"/>
      <c r="JNL83" s="19"/>
      <c r="JNM83" s="20"/>
      <c r="JNN83" s="20"/>
      <c r="JNO83" s="20"/>
      <c r="JNP83" s="21"/>
      <c r="JNT83" s="12"/>
      <c r="JNU83" s="13"/>
      <c r="JNV83" s="14"/>
      <c r="JNW83" s="15"/>
      <c r="JNX83" s="16"/>
      <c r="JNY83" s="17"/>
      <c r="JNZ83" s="18"/>
      <c r="JOA83" s="18"/>
      <c r="JOB83" s="19"/>
      <c r="JOC83" s="19"/>
      <c r="JOD83" s="20"/>
      <c r="JOE83" s="20"/>
      <c r="JOF83" s="20"/>
      <c r="JOG83" s="21"/>
      <c r="JOK83" s="12"/>
      <c r="JOL83" s="13"/>
      <c r="JOM83" s="14"/>
      <c r="JON83" s="15"/>
      <c r="JOO83" s="16"/>
      <c r="JOP83" s="17"/>
      <c r="JOQ83" s="18"/>
      <c r="JOR83" s="18"/>
      <c r="JOS83" s="19"/>
      <c r="JOT83" s="19"/>
      <c r="JOU83" s="20"/>
      <c r="JOV83" s="20"/>
      <c r="JOW83" s="20"/>
      <c r="JOX83" s="21"/>
      <c r="JPB83" s="12"/>
      <c r="JPC83" s="13"/>
      <c r="JPD83" s="14"/>
      <c r="JPE83" s="15"/>
      <c r="JPF83" s="16"/>
      <c r="JPG83" s="17"/>
      <c r="JPH83" s="18"/>
      <c r="JPI83" s="18"/>
      <c r="JPJ83" s="19"/>
      <c r="JPK83" s="19"/>
      <c r="JPL83" s="20"/>
      <c r="JPM83" s="20"/>
      <c r="JPN83" s="20"/>
      <c r="JPO83" s="21"/>
      <c r="JPS83" s="12"/>
      <c r="JPT83" s="13"/>
      <c r="JPU83" s="14"/>
      <c r="JPV83" s="15"/>
      <c r="JPW83" s="16"/>
      <c r="JPX83" s="17"/>
      <c r="JPY83" s="18"/>
      <c r="JPZ83" s="18"/>
      <c r="JQA83" s="19"/>
      <c r="JQB83" s="19"/>
      <c r="JQC83" s="20"/>
      <c r="JQD83" s="20"/>
      <c r="JQE83" s="20"/>
      <c r="JQF83" s="21"/>
      <c r="JQJ83" s="12"/>
      <c r="JQK83" s="13"/>
      <c r="JQL83" s="14"/>
      <c r="JQM83" s="15"/>
      <c r="JQN83" s="16"/>
      <c r="JQO83" s="17"/>
      <c r="JQP83" s="18"/>
      <c r="JQQ83" s="18"/>
      <c r="JQR83" s="19"/>
      <c r="JQS83" s="19"/>
      <c r="JQT83" s="20"/>
      <c r="JQU83" s="20"/>
      <c r="JQV83" s="20"/>
      <c r="JQW83" s="21"/>
      <c r="JRA83" s="12"/>
      <c r="JRB83" s="13"/>
      <c r="JRC83" s="14"/>
      <c r="JRD83" s="15"/>
      <c r="JRE83" s="16"/>
      <c r="JRF83" s="17"/>
      <c r="JRG83" s="18"/>
      <c r="JRH83" s="18"/>
      <c r="JRI83" s="19"/>
      <c r="JRJ83" s="19"/>
      <c r="JRK83" s="20"/>
      <c r="JRL83" s="20"/>
      <c r="JRM83" s="20"/>
      <c r="JRN83" s="21"/>
      <c r="JRR83" s="12"/>
      <c r="JRS83" s="13"/>
      <c r="JRT83" s="14"/>
      <c r="JRU83" s="15"/>
      <c r="JRV83" s="16"/>
      <c r="JRW83" s="17"/>
      <c r="JRX83" s="18"/>
      <c r="JRY83" s="18"/>
      <c r="JRZ83" s="19"/>
      <c r="JSA83" s="19"/>
      <c r="JSB83" s="20"/>
      <c r="JSC83" s="20"/>
      <c r="JSD83" s="20"/>
      <c r="JSE83" s="21"/>
      <c r="JSI83" s="12"/>
      <c r="JSJ83" s="13"/>
      <c r="JSK83" s="14"/>
      <c r="JSL83" s="15"/>
      <c r="JSM83" s="16"/>
      <c r="JSN83" s="17"/>
      <c r="JSO83" s="18"/>
      <c r="JSP83" s="18"/>
      <c r="JSQ83" s="19"/>
      <c r="JSR83" s="19"/>
      <c r="JSS83" s="20"/>
      <c r="JST83" s="20"/>
      <c r="JSU83" s="20"/>
      <c r="JSV83" s="21"/>
      <c r="JSZ83" s="12"/>
      <c r="JTA83" s="13"/>
      <c r="JTB83" s="14"/>
      <c r="JTC83" s="15"/>
      <c r="JTD83" s="16"/>
      <c r="JTE83" s="17"/>
      <c r="JTF83" s="18"/>
      <c r="JTG83" s="18"/>
      <c r="JTH83" s="19"/>
      <c r="JTI83" s="19"/>
      <c r="JTJ83" s="20"/>
      <c r="JTK83" s="20"/>
      <c r="JTL83" s="20"/>
      <c r="JTM83" s="21"/>
      <c r="JTQ83" s="12"/>
      <c r="JTR83" s="13"/>
      <c r="JTS83" s="14"/>
      <c r="JTT83" s="15"/>
      <c r="JTU83" s="16"/>
      <c r="JTV83" s="17"/>
      <c r="JTW83" s="18"/>
      <c r="JTX83" s="18"/>
      <c r="JTY83" s="19"/>
      <c r="JTZ83" s="19"/>
      <c r="JUA83" s="20"/>
      <c r="JUB83" s="20"/>
      <c r="JUC83" s="20"/>
      <c r="JUD83" s="21"/>
      <c r="JUH83" s="12"/>
      <c r="JUI83" s="13"/>
      <c r="JUJ83" s="14"/>
      <c r="JUK83" s="15"/>
      <c r="JUL83" s="16"/>
      <c r="JUM83" s="17"/>
      <c r="JUN83" s="18"/>
      <c r="JUO83" s="18"/>
      <c r="JUP83" s="19"/>
      <c r="JUQ83" s="19"/>
      <c r="JUR83" s="20"/>
      <c r="JUS83" s="20"/>
      <c r="JUT83" s="20"/>
      <c r="JUU83" s="21"/>
      <c r="JUY83" s="12"/>
      <c r="JUZ83" s="13"/>
      <c r="JVA83" s="14"/>
      <c r="JVB83" s="15"/>
      <c r="JVC83" s="16"/>
      <c r="JVD83" s="17"/>
      <c r="JVE83" s="18"/>
      <c r="JVF83" s="18"/>
      <c r="JVG83" s="19"/>
      <c r="JVH83" s="19"/>
      <c r="JVI83" s="20"/>
      <c r="JVJ83" s="20"/>
      <c r="JVK83" s="20"/>
      <c r="JVL83" s="21"/>
      <c r="JVP83" s="12"/>
      <c r="JVQ83" s="13"/>
      <c r="JVR83" s="14"/>
      <c r="JVS83" s="15"/>
      <c r="JVT83" s="16"/>
      <c r="JVU83" s="17"/>
      <c r="JVV83" s="18"/>
      <c r="JVW83" s="18"/>
      <c r="JVX83" s="19"/>
      <c r="JVY83" s="19"/>
      <c r="JVZ83" s="20"/>
      <c r="JWA83" s="20"/>
      <c r="JWB83" s="20"/>
      <c r="JWC83" s="21"/>
      <c r="JWG83" s="12"/>
      <c r="JWH83" s="13"/>
      <c r="JWI83" s="14"/>
      <c r="JWJ83" s="15"/>
      <c r="JWK83" s="16"/>
      <c r="JWL83" s="17"/>
      <c r="JWM83" s="18"/>
      <c r="JWN83" s="18"/>
      <c r="JWO83" s="19"/>
      <c r="JWP83" s="19"/>
      <c r="JWQ83" s="20"/>
      <c r="JWR83" s="20"/>
      <c r="JWS83" s="20"/>
      <c r="JWT83" s="21"/>
      <c r="JWX83" s="12"/>
      <c r="JWY83" s="13"/>
      <c r="JWZ83" s="14"/>
      <c r="JXA83" s="15"/>
      <c r="JXB83" s="16"/>
      <c r="JXC83" s="17"/>
      <c r="JXD83" s="18"/>
      <c r="JXE83" s="18"/>
      <c r="JXF83" s="19"/>
      <c r="JXG83" s="19"/>
      <c r="JXH83" s="20"/>
      <c r="JXI83" s="20"/>
      <c r="JXJ83" s="20"/>
      <c r="JXK83" s="21"/>
      <c r="JXO83" s="12"/>
      <c r="JXP83" s="13"/>
      <c r="JXQ83" s="14"/>
      <c r="JXR83" s="15"/>
      <c r="JXS83" s="16"/>
      <c r="JXT83" s="17"/>
      <c r="JXU83" s="18"/>
      <c r="JXV83" s="18"/>
      <c r="JXW83" s="19"/>
      <c r="JXX83" s="19"/>
      <c r="JXY83" s="20"/>
      <c r="JXZ83" s="20"/>
      <c r="JYA83" s="20"/>
      <c r="JYB83" s="21"/>
      <c r="JYF83" s="12"/>
      <c r="JYG83" s="13"/>
      <c r="JYH83" s="14"/>
      <c r="JYI83" s="15"/>
      <c r="JYJ83" s="16"/>
      <c r="JYK83" s="17"/>
      <c r="JYL83" s="18"/>
      <c r="JYM83" s="18"/>
      <c r="JYN83" s="19"/>
      <c r="JYO83" s="19"/>
      <c r="JYP83" s="20"/>
      <c r="JYQ83" s="20"/>
      <c r="JYR83" s="20"/>
      <c r="JYS83" s="21"/>
      <c r="JYW83" s="12"/>
      <c r="JYX83" s="13"/>
      <c r="JYY83" s="14"/>
      <c r="JYZ83" s="15"/>
      <c r="JZA83" s="16"/>
      <c r="JZB83" s="17"/>
      <c r="JZC83" s="18"/>
      <c r="JZD83" s="18"/>
      <c r="JZE83" s="19"/>
      <c r="JZF83" s="19"/>
      <c r="JZG83" s="20"/>
      <c r="JZH83" s="20"/>
      <c r="JZI83" s="20"/>
      <c r="JZJ83" s="21"/>
      <c r="JZN83" s="12"/>
      <c r="JZO83" s="13"/>
      <c r="JZP83" s="14"/>
      <c r="JZQ83" s="15"/>
      <c r="JZR83" s="16"/>
      <c r="JZS83" s="17"/>
      <c r="JZT83" s="18"/>
      <c r="JZU83" s="18"/>
      <c r="JZV83" s="19"/>
      <c r="JZW83" s="19"/>
      <c r="JZX83" s="20"/>
      <c r="JZY83" s="20"/>
      <c r="JZZ83" s="20"/>
      <c r="KAA83" s="21"/>
      <c r="KAE83" s="12"/>
      <c r="KAF83" s="13"/>
      <c r="KAG83" s="14"/>
      <c r="KAH83" s="15"/>
      <c r="KAI83" s="16"/>
      <c r="KAJ83" s="17"/>
      <c r="KAK83" s="18"/>
      <c r="KAL83" s="18"/>
      <c r="KAM83" s="19"/>
      <c r="KAN83" s="19"/>
      <c r="KAO83" s="20"/>
      <c r="KAP83" s="20"/>
      <c r="KAQ83" s="20"/>
      <c r="KAR83" s="21"/>
      <c r="KAV83" s="12"/>
      <c r="KAW83" s="13"/>
      <c r="KAX83" s="14"/>
      <c r="KAY83" s="15"/>
      <c r="KAZ83" s="16"/>
      <c r="KBA83" s="17"/>
      <c r="KBB83" s="18"/>
      <c r="KBC83" s="18"/>
      <c r="KBD83" s="19"/>
      <c r="KBE83" s="19"/>
      <c r="KBF83" s="20"/>
      <c r="KBG83" s="20"/>
      <c r="KBH83" s="20"/>
      <c r="KBI83" s="21"/>
      <c r="KBM83" s="12"/>
      <c r="KBN83" s="13"/>
      <c r="KBO83" s="14"/>
      <c r="KBP83" s="15"/>
      <c r="KBQ83" s="16"/>
      <c r="KBR83" s="17"/>
      <c r="KBS83" s="18"/>
      <c r="KBT83" s="18"/>
      <c r="KBU83" s="19"/>
      <c r="KBV83" s="19"/>
      <c r="KBW83" s="20"/>
      <c r="KBX83" s="20"/>
      <c r="KBY83" s="20"/>
      <c r="KBZ83" s="21"/>
      <c r="KCD83" s="12"/>
      <c r="KCE83" s="13"/>
      <c r="KCF83" s="14"/>
      <c r="KCG83" s="15"/>
      <c r="KCH83" s="16"/>
      <c r="KCI83" s="17"/>
      <c r="KCJ83" s="18"/>
      <c r="KCK83" s="18"/>
      <c r="KCL83" s="19"/>
      <c r="KCM83" s="19"/>
      <c r="KCN83" s="20"/>
      <c r="KCO83" s="20"/>
      <c r="KCP83" s="20"/>
      <c r="KCQ83" s="21"/>
      <c r="KCU83" s="12"/>
      <c r="KCV83" s="13"/>
      <c r="KCW83" s="14"/>
      <c r="KCX83" s="15"/>
      <c r="KCY83" s="16"/>
      <c r="KCZ83" s="17"/>
      <c r="KDA83" s="18"/>
      <c r="KDB83" s="18"/>
      <c r="KDC83" s="19"/>
      <c r="KDD83" s="19"/>
      <c r="KDE83" s="20"/>
      <c r="KDF83" s="20"/>
      <c r="KDG83" s="20"/>
      <c r="KDH83" s="21"/>
      <c r="KDL83" s="12"/>
      <c r="KDM83" s="13"/>
      <c r="KDN83" s="14"/>
      <c r="KDO83" s="15"/>
      <c r="KDP83" s="16"/>
      <c r="KDQ83" s="17"/>
      <c r="KDR83" s="18"/>
      <c r="KDS83" s="18"/>
      <c r="KDT83" s="19"/>
      <c r="KDU83" s="19"/>
      <c r="KDV83" s="20"/>
      <c r="KDW83" s="20"/>
      <c r="KDX83" s="20"/>
      <c r="KDY83" s="21"/>
      <c r="KEC83" s="12"/>
      <c r="KED83" s="13"/>
      <c r="KEE83" s="14"/>
      <c r="KEF83" s="15"/>
      <c r="KEG83" s="16"/>
      <c r="KEH83" s="17"/>
      <c r="KEI83" s="18"/>
      <c r="KEJ83" s="18"/>
      <c r="KEK83" s="19"/>
      <c r="KEL83" s="19"/>
      <c r="KEM83" s="20"/>
      <c r="KEN83" s="20"/>
      <c r="KEO83" s="20"/>
      <c r="KEP83" s="21"/>
      <c r="KET83" s="12"/>
      <c r="KEU83" s="13"/>
      <c r="KEV83" s="14"/>
      <c r="KEW83" s="15"/>
      <c r="KEX83" s="16"/>
      <c r="KEY83" s="17"/>
      <c r="KEZ83" s="18"/>
      <c r="KFA83" s="18"/>
      <c r="KFB83" s="19"/>
      <c r="KFC83" s="19"/>
      <c r="KFD83" s="20"/>
      <c r="KFE83" s="20"/>
      <c r="KFF83" s="20"/>
      <c r="KFG83" s="21"/>
      <c r="KFK83" s="12"/>
      <c r="KFL83" s="13"/>
      <c r="KFM83" s="14"/>
      <c r="KFN83" s="15"/>
      <c r="KFO83" s="16"/>
      <c r="KFP83" s="17"/>
      <c r="KFQ83" s="18"/>
      <c r="KFR83" s="18"/>
      <c r="KFS83" s="19"/>
      <c r="KFT83" s="19"/>
      <c r="KFU83" s="20"/>
      <c r="KFV83" s="20"/>
      <c r="KFW83" s="20"/>
      <c r="KFX83" s="21"/>
      <c r="KGB83" s="12"/>
      <c r="KGC83" s="13"/>
      <c r="KGD83" s="14"/>
      <c r="KGE83" s="15"/>
      <c r="KGF83" s="16"/>
      <c r="KGG83" s="17"/>
      <c r="KGH83" s="18"/>
      <c r="KGI83" s="18"/>
      <c r="KGJ83" s="19"/>
      <c r="KGK83" s="19"/>
      <c r="KGL83" s="20"/>
      <c r="KGM83" s="20"/>
      <c r="KGN83" s="20"/>
      <c r="KGO83" s="21"/>
      <c r="KGS83" s="12"/>
      <c r="KGT83" s="13"/>
      <c r="KGU83" s="14"/>
      <c r="KGV83" s="15"/>
      <c r="KGW83" s="16"/>
      <c r="KGX83" s="17"/>
      <c r="KGY83" s="18"/>
      <c r="KGZ83" s="18"/>
      <c r="KHA83" s="19"/>
      <c r="KHB83" s="19"/>
      <c r="KHC83" s="20"/>
      <c r="KHD83" s="20"/>
      <c r="KHE83" s="20"/>
      <c r="KHF83" s="21"/>
      <c r="KHJ83" s="12"/>
      <c r="KHK83" s="13"/>
      <c r="KHL83" s="14"/>
      <c r="KHM83" s="15"/>
      <c r="KHN83" s="16"/>
      <c r="KHO83" s="17"/>
      <c r="KHP83" s="18"/>
      <c r="KHQ83" s="18"/>
      <c r="KHR83" s="19"/>
      <c r="KHS83" s="19"/>
      <c r="KHT83" s="20"/>
      <c r="KHU83" s="20"/>
      <c r="KHV83" s="20"/>
      <c r="KHW83" s="21"/>
      <c r="KIA83" s="12"/>
      <c r="KIB83" s="13"/>
      <c r="KIC83" s="14"/>
      <c r="KID83" s="15"/>
      <c r="KIE83" s="16"/>
      <c r="KIF83" s="17"/>
      <c r="KIG83" s="18"/>
      <c r="KIH83" s="18"/>
      <c r="KII83" s="19"/>
      <c r="KIJ83" s="19"/>
      <c r="KIK83" s="20"/>
      <c r="KIL83" s="20"/>
      <c r="KIM83" s="20"/>
      <c r="KIN83" s="21"/>
      <c r="KIR83" s="12"/>
      <c r="KIS83" s="13"/>
      <c r="KIT83" s="14"/>
      <c r="KIU83" s="15"/>
      <c r="KIV83" s="16"/>
      <c r="KIW83" s="17"/>
      <c r="KIX83" s="18"/>
      <c r="KIY83" s="18"/>
      <c r="KIZ83" s="19"/>
      <c r="KJA83" s="19"/>
      <c r="KJB83" s="20"/>
      <c r="KJC83" s="20"/>
      <c r="KJD83" s="20"/>
      <c r="KJE83" s="21"/>
      <c r="KJI83" s="12"/>
      <c r="KJJ83" s="13"/>
      <c r="KJK83" s="14"/>
      <c r="KJL83" s="15"/>
      <c r="KJM83" s="16"/>
      <c r="KJN83" s="17"/>
      <c r="KJO83" s="18"/>
      <c r="KJP83" s="18"/>
      <c r="KJQ83" s="19"/>
      <c r="KJR83" s="19"/>
      <c r="KJS83" s="20"/>
      <c r="KJT83" s="20"/>
      <c r="KJU83" s="20"/>
      <c r="KJV83" s="21"/>
      <c r="KJZ83" s="12"/>
      <c r="KKA83" s="13"/>
      <c r="KKB83" s="14"/>
      <c r="KKC83" s="15"/>
      <c r="KKD83" s="16"/>
      <c r="KKE83" s="17"/>
      <c r="KKF83" s="18"/>
      <c r="KKG83" s="18"/>
      <c r="KKH83" s="19"/>
      <c r="KKI83" s="19"/>
      <c r="KKJ83" s="20"/>
      <c r="KKK83" s="20"/>
      <c r="KKL83" s="20"/>
      <c r="KKM83" s="21"/>
      <c r="KKQ83" s="12"/>
      <c r="KKR83" s="13"/>
      <c r="KKS83" s="14"/>
      <c r="KKT83" s="15"/>
      <c r="KKU83" s="16"/>
      <c r="KKV83" s="17"/>
      <c r="KKW83" s="18"/>
      <c r="KKX83" s="18"/>
      <c r="KKY83" s="19"/>
      <c r="KKZ83" s="19"/>
      <c r="KLA83" s="20"/>
      <c r="KLB83" s="20"/>
      <c r="KLC83" s="20"/>
      <c r="KLD83" s="21"/>
      <c r="KLH83" s="12"/>
      <c r="KLI83" s="13"/>
      <c r="KLJ83" s="14"/>
      <c r="KLK83" s="15"/>
      <c r="KLL83" s="16"/>
      <c r="KLM83" s="17"/>
      <c r="KLN83" s="18"/>
      <c r="KLO83" s="18"/>
      <c r="KLP83" s="19"/>
      <c r="KLQ83" s="19"/>
      <c r="KLR83" s="20"/>
      <c r="KLS83" s="20"/>
      <c r="KLT83" s="20"/>
      <c r="KLU83" s="21"/>
      <c r="KLY83" s="12"/>
      <c r="KLZ83" s="13"/>
      <c r="KMA83" s="14"/>
      <c r="KMB83" s="15"/>
      <c r="KMC83" s="16"/>
      <c r="KMD83" s="17"/>
      <c r="KME83" s="18"/>
      <c r="KMF83" s="18"/>
      <c r="KMG83" s="19"/>
      <c r="KMH83" s="19"/>
      <c r="KMI83" s="20"/>
      <c r="KMJ83" s="20"/>
      <c r="KMK83" s="20"/>
      <c r="KML83" s="21"/>
      <c r="KMP83" s="12"/>
      <c r="KMQ83" s="13"/>
      <c r="KMR83" s="14"/>
      <c r="KMS83" s="15"/>
      <c r="KMT83" s="16"/>
      <c r="KMU83" s="17"/>
      <c r="KMV83" s="18"/>
      <c r="KMW83" s="18"/>
      <c r="KMX83" s="19"/>
      <c r="KMY83" s="19"/>
      <c r="KMZ83" s="20"/>
      <c r="KNA83" s="20"/>
      <c r="KNB83" s="20"/>
      <c r="KNC83" s="21"/>
      <c r="KNG83" s="12"/>
      <c r="KNH83" s="13"/>
      <c r="KNI83" s="14"/>
      <c r="KNJ83" s="15"/>
      <c r="KNK83" s="16"/>
      <c r="KNL83" s="17"/>
      <c r="KNM83" s="18"/>
      <c r="KNN83" s="18"/>
      <c r="KNO83" s="19"/>
      <c r="KNP83" s="19"/>
      <c r="KNQ83" s="20"/>
      <c r="KNR83" s="20"/>
      <c r="KNS83" s="20"/>
      <c r="KNT83" s="21"/>
      <c r="KNX83" s="12"/>
      <c r="KNY83" s="13"/>
      <c r="KNZ83" s="14"/>
      <c r="KOA83" s="15"/>
      <c r="KOB83" s="16"/>
      <c r="KOC83" s="17"/>
      <c r="KOD83" s="18"/>
      <c r="KOE83" s="18"/>
      <c r="KOF83" s="19"/>
      <c r="KOG83" s="19"/>
      <c r="KOH83" s="20"/>
      <c r="KOI83" s="20"/>
      <c r="KOJ83" s="20"/>
      <c r="KOK83" s="21"/>
      <c r="KOO83" s="12"/>
      <c r="KOP83" s="13"/>
      <c r="KOQ83" s="14"/>
      <c r="KOR83" s="15"/>
      <c r="KOS83" s="16"/>
      <c r="KOT83" s="17"/>
      <c r="KOU83" s="18"/>
      <c r="KOV83" s="18"/>
      <c r="KOW83" s="19"/>
      <c r="KOX83" s="19"/>
      <c r="KOY83" s="20"/>
      <c r="KOZ83" s="20"/>
      <c r="KPA83" s="20"/>
      <c r="KPB83" s="21"/>
      <c r="KPF83" s="12"/>
      <c r="KPG83" s="13"/>
      <c r="KPH83" s="14"/>
      <c r="KPI83" s="15"/>
      <c r="KPJ83" s="16"/>
      <c r="KPK83" s="17"/>
      <c r="KPL83" s="18"/>
      <c r="KPM83" s="18"/>
      <c r="KPN83" s="19"/>
      <c r="KPO83" s="19"/>
      <c r="KPP83" s="20"/>
      <c r="KPQ83" s="20"/>
      <c r="KPR83" s="20"/>
      <c r="KPS83" s="21"/>
      <c r="KPW83" s="12"/>
      <c r="KPX83" s="13"/>
      <c r="KPY83" s="14"/>
      <c r="KPZ83" s="15"/>
      <c r="KQA83" s="16"/>
      <c r="KQB83" s="17"/>
      <c r="KQC83" s="18"/>
      <c r="KQD83" s="18"/>
      <c r="KQE83" s="19"/>
      <c r="KQF83" s="19"/>
      <c r="KQG83" s="20"/>
      <c r="KQH83" s="20"/>
      <c r="KQI83" s="20"/>
      <c r="KQJ83" s="21"/>
      <c r="KQN83" s="12"/>
      <c r="KQO83" s="13"/>
      <c r="KQP83" s="14"/>
      <c r="KQQ83" s="15"/>
      <c r="KQR83" s="16"/>
      <c r="KQS83" s="17"/>
      <c r="KQT83" s="18"/>
      <c r="KQU83" s="18"/>
      <c r="KQV83" s="19"/>
      <c r="KQW83" s="19"/>
      <c r="KQX83" s="20"/>
      <c r="KQY83" s="20"/>
      <c r="KQZ83" s="20"/>
      <c r="KRA83" s="21"/>
      <c r="KRE83" s="12"/>
      <c r="KRF83" s="13"/>
      <c r="KRG83" s="14"/>
      <c r="KRH83" s="15"/>
      <c r="KRI83" s="16"/>
      <c r="KRJ83" s="17"/>
      <c r="KRK83" s="18"/>
      <c r="KRL83" s="18"/>
      <c r="KRM83" s="19"/>
      <c r="KRN83" s="19"/>
      <c r="KRO83" s="20"/>
      <c r="KRP83" s="20"/>
      <c r="KRQ83" s="20"/>
      <c r="KRR83" s="21"/>
      <c r="KRV83" s="12"/>
      <c r="KRW83" s="13"/>
      <c r="KRX83" s="14"/>
      <c r="KRY83" s="15"/>
      <c r="KRZ83" s="16"/>
      <c r="KSA83" s="17"/>
      <c r="KSB83" s="18"/>
      <c r="KSC83" s="18"/>
      <c r="KSD83" s="19"/>
      <c r="KSE83" s="19"/>
      <c r="KSF83" s="20"/>
      <c r="KSG83" s="20"/>
      <c r="KSH83" s="20"/>
      <c r="KSI83" s="21"/>
      <c r="KSM83" s="12"/>
      <c r="KSN83" s="13"/>
      <c r="KSO83" s="14"/>
      <c r="KSP83" s="15"/>
      <c r="KSQ83" s="16"/>
      <c r="KSR83" s="17"/>
      <c r="KSS83" s="18"/>
      <c r="KST83" s="18"/>
      <c r="KSU83" s="19"/>
      <c r="KSV83" s="19"/>
      <c r="KSW83" s="20"/>
      <c r="KSX83" s="20"/>
      <c r="KSY83" s="20"/>
      <c r="KSZ83" s="21"/>
      <c r="KTD83" s="12"/>
      <c r="KTE83" s="13"/>
      <c r="KTF83" s="14"/>
      <c r="KTG83" s="15"/>
      <c r="KTH83" s="16"/>
      <c r="KTI83" s="17"/>
      <c r="KTJ83" s="18"/>
      <c r="KTK83" s="18"/>
      <c r="KTL83" s="19"/>
      <c r="KTM83" s="19"/>
      <c r="KTN83" s="20"/>
      <c r="KTO83" s="20"/>
      <c r="KTP83" s="20"/>
      <c r="KTQ83" s="21"/>
      <c r="KTU83" s="12"/>
      <c r="KTV83" s="13"/>
      <c r="KTW83" s="14"/>
      <c r="KTX83" s="15"/>
      <c r="KTY83" s="16"/>
      <c r="KTZ83" s="17"/>
      <c r="KUA83" s="18"/>
      <c r="KUB83" s="18"/>
      <c r="KUC83" s="19"/>
      <c r="KUD83" s="19"/>
      <c r="KUE83" s="20"/>
      <c r="KUF83" s="20"/>
      <c r="KUG83" s="20"/>
      <c r="KUH83" s="21"/>
      <c r="KUL83" s="12"/>
      <c r="KUM83" s="13"/>
      <c r="KUN83" s="14"/>
      <c r="KUO83" s="15"/>
      <c r="KUP83" s="16"/>
      <c r="KUQ83" s="17"/>
      <c r="KUR83" s="18"/>
      <c r="KUS83" s="18"/>
      <c r="KUT83" s="19"/>
      <c r="KUU83" s="19"/>
      <c r="KUV83" s="20"/>
      <c r="KUW83" s="20"/>
      <c r="KUX83" s="20"/>
      <c r="KUY83" s="21"/>
      <c r="KVC83" s="12"/>
      <c r="KVD83" s="13"/>
      <c r="KVE83" s="14"/>
      <c r="KVF83" s="15"/>
      <c r="KVG83" s="16"/>
      <c r="KVH83" s="17"/>
      <c r="KVI83" s="18"/>
      <c r="KVJ83" s="18"/>
      <c r="KVK83" s="19"/>
      <c r="KVL83" s="19"/>
      <c r="KVM83" s="20"/>
      <c r="KVN83" s="20"/>
      <c r="KVO83" s="20"/>
      <c r="KVP83" s="21"/>
      <c r="KVT83" s="12"/>
      <c r="KVU83" s="13"/>
      <c r="KVV83" s="14"/>
      <c r="KVW83" s="15"/>
      <c r="KVX83" s="16"/>
      <c r="KVY83" s="17"/>
      <c r="KVZ83" s="18"/>
      <c r="KWA83" s="18"/>
      <c r="KWB83" s="19"/>
      <c r="KWC83" s="19"/>
      <c r="KWD83" s="20"/>
      <c r="KWE83" s="20"/>
      <c r="KWF83" s="20"/>
      <c r="KWG83" s="21"/>
      <c r="KWK83" s="12"/>
      <c r="KWL83" s="13"/>
      <c r="KWM83" s="14"/>
      <c r="KWN83" s="15"/>
      <c r="KWO83" s="16"/>
      <c r="KWP83" s="17"/>
      <c r="KWQ83" s="18"/>
      <c r="KWR83" s="18"/>
      <c r="KWS83" s="19"/>
      <c r="KWT83" s="19"/>
      <c r="KWU83" s="20"/>
      <c r="KWV83" s="20"/>
      <c r="KWW83" s="20"/>
      <c r="KWX83" s="21"/>
      <c r="KXB83" s="12"/>
      <c r="KXC83" s="13"/>
      <c r="KXD83" s="14"/>
      <c r="KXE83" s="15"/>
      <c r="KXF83" s="16"/>
      <c r="KXG83" s="17"/>
      <c r="KXH83" s="18"/>
      <c r="KXI83" s="18"/>
      <c r="KXJ83" s="19"/>
      <c r="KXK83" s="19"/>
      <c r="KXL83" s="20"/>
      <c r="KXM83" s="20"/>
      <c r="KXN83" s="20"/>
      <c r="KXO83" s="21"/>
      <c r="KXS83" s="12"/>
      <c r="KXT83" s="13"/>
      <c r="KXU83" s="14"/>
      <c r="KXV83" s="15"/>
      <c r="KXW83" s="16"/>
      <c r="KXX83" s="17"/>
      <c r="KXY83" s="18"/>
      <c r="KXZ83" s="18"/>
      <c r="KYA83" s="19"/>
      <c r="KYB83" s="19"/>
      <c r="KYC83" s="20"/>
      <c r="KYD83" s="20"/>
      <c r="KYE83" s="20"/>
      <c r="KYF83" s="21"/>
      <c r="KYJ83" s="12"/>
      <c r="KYK83" s="13"/>
      <c r="KYL83" s="14"/>
      <c r="KYM83" s="15"/>
      <c r="KYN83" s="16"/>
      <c r="KYO83" s="17"/>
      <c r="KYP83" s="18"/>
      <c r="KYQ83" s="18"/>
      <c r="KYR83" s="19"/>
      <c r="KYS83" s="19"/>
      <c r="KYT83" s="20"/>
      <c r="KYU83" s="20"/>
      <c r="KYV83" s="20"/>
      <c r="KYW83" s="21"/>
      <c r="KZA83" s="12"/>
      <c r="KZB83" s="13"/>
      <c r="KZC83" s="14"/>
      <c r="KZD83" s="15"/>
      <c r="KZE83" s="16"/>
      <c r="KZF83" s="17"/>
      <c r="KZG83" s="18"/>
      <c r="KZH83" s="18"/>
      <c r="KZI83" s="19"/>
      <c r="KZJ83" s="19"/>
      <c r="KZK83" s="20"/>
      <c r="KZL83" s="20"/>
      <c r="KZM83" s="20"/>
      <c r="KZN83" s="21"/>
      <c r="KZR83" s="12"/>
      <c r="KZS83" s="13"/>
      <c r="KZT83" s="14"/>
      <c r="KZU83" s="15"/>
      <c r="KZV83" s="16"/>
      <c r="KZW83" s="17"/>
      <c r="KZX83" s="18"/>
      <c r="KZY83" s="18"/>
      <c r="KZZ83" s="19"/>
      <c r="LAA83" s="19"/>
      <c r="LAB83" s="20"/>
      <c r="LAC83" s="20"/>
      <c r="LAD83" s="20"/>
      <c r="LAE83" s="21"/>
      <c r="LAI83" s="12"/>
      <c r="LAJ83" s="13"/>
      <c r="LAK83" s="14"/>
      <c r="LAL83" s="15"/>
      <c r="LAM83" s="16"/>
      <c r="LAN83" s="17"/>
      <c r="LAO83" s="18"/>
      <c r="LAP83" s="18"/>
      <c r="LAQ83" s="19"/>
      <c r="LAR83" s="19"/>
      <c r="LAS83" s="20"/>
      <c r="LAT83" s="20"/>
      <c r="LAU83" s="20"/>
      <c r="LAV83" s="21"/>
      <c r="LAZ83" s="12"/>
      <c r="LBA83" s="13"/>
      <c r="LBB83" s="14"/>
      <c r="LBC83" s="15"/>
      <c r="LBD83" s="16"/>
      <c r="LBE83" s="17"/>
      <c r="LBF83" s="18"/>
      <c r="LBG83" s="18"/>
      <c r="LBH83" s="19"/>
      <c r="LBI83" s="19"/>
      <c r="LBJ83" s="20"/>
      <c r="LBK83" s="20"/>
      <c r="LBL83" s="20"/>
      <c r="LBM83" s="21"/>
      <c r="LBQ83" s="12"/>
      <c r="LBR83" s="13"/>
      <c r="LBS83" s="14"/>
      <c r="LBT83" s="15"/>
      <c r="LBU83" s="16"/>
      <c r="LBV83" s="17"/>
      <c r="LBW83" s="18"/>
      <c r="LBX83" s="18"/>
      <c r="LBY83" s="19"/>
      <c r="LBZ83" s="19"/>
      <c r="LCA83" s="20"/>
      <c r="LCB83" s="20"/>
      <c r="LCC83" s="20"/>
      <c r="LCD83" s="21"/>
      <c r="LCH83" s="12"/>
      <c r="LCI83" s="13"/>
      <c r="LCJ83" s="14"/>
      <c r="LCK83" s="15"/>
      <c r="LCL83" s="16"/>
      <c r="LCM83" s="17"/>
      <c r="LCN83" s="18"/>
      <c r="LCO83" s="18"/>
      <c r="LCP83" s="19"/>
      <c r="LCQ83" s="19"/>
      <c r="LCR83" s="20"/>
      <c r="LCS83" s="20"/>
      <c r="LCT83" s="20"/>
      <c r="LCU83" s="21"/>
      <c r="LCY83" s="12"/>
      <c r="LCZ83" s="13"/>
      <c r="LDA83" s="14"/>
      <c r="LDB83" s="15"/>
      <c r="LDC83" s="16"/>
      <c r="LDD83" s="17"/>
      <c r="LDE83" s="18"/>
      <c r="LDF83" s="18"/>
      <c r="LDG83" s="19"/>
      <c r="LDH83" s="19"/>
      <c r="LDI83" s="20"/>
      <c r="LDJ83" s="20"/>
      <c r="LDK83" s="20"/>
      <c r="LDL83" s="21"/>
      <c r="LDP83" s="12"/>
      <c r="LDQ83" s="13"/>
      <c r="LDR83" s="14"/>
      <c r="LDS83" s="15"/>
      <c r="LDT83" s="16"/>
      <c r="LDU83" s="17"/>
      <c r="LDV83" s="18"/>
      <c r="LDW83" s="18"/>
      <c r="LDX83" s="19"/>
      <c r="LDY83" s="19"/>
      <c r="LDZ83" s="20"/>
      <c r="LEA83" s="20"/>
      <c r="LEB83" s="20"/>
      <c r="LEC83" s="21"/>
      <c r="LEG83" s="12"/>
      <c r="LEH83" s="13"/>
      <c r="LEI83" s="14"/>
      <c r="LEJ83" s="15"/>
      <c r="LEK83" s="16"/>
      <c r="LEL83" s="17"/>
      <c r="LEM83" s="18"/>
      <c r="LEN83" s="18"/>
      <c r="LEO83" s="19"/>
      <c r="LEP83" s="19"/>
      <c r="LEQ83" s="20"/>
      <c r="LER83" s="20"/>
      <c r="LES83" s="20"/>
      <c r="LET83" s="21"/>
      <c r="LEX83" s="12"/>
      <c r="LEY83" s="13"/>
      <c r="LEZ83" s="14"/>
      <c r="LFA83" s="15"/>
      <c r="LFB83" s="16"/>
      <c r="LFC83" s="17"/>
      <c r="LFD83" s="18"/>
      <c r="LFE83" s="18"/>
      <c r="LFF83" s="19"/>
      <c r="LFG83" s="19"/>
      <c r="LFH83" s="20"/>
      <c r="LFI83" s="20"/>
      <c r="LFJ83" s="20"/>
      <c r="LFK83" s="21"/>
      <c r="LFO83" s="12"/>
      <c r="LFP83" s="13"/>
      <c r="LFQ83" s="14"/>
      <c r="LFR83" s="15"/>
      <c r="LFS83" s="16"/>
      <c r="LFT83" s="17"/>
      <c r="LFU83" s="18"/>
      <c r="LFV83" s="18"/>
      <c r="LFW83" s="19"/>
      <c r="LFX83" s="19"/>
      <c r="LFY83" s="20"/>
      <c r="LFZ83" s="20"/>
      <c r="LGA83" s="20"/>
      <c r="LGB83" s="21"/>
      <c r="LGF83" s="12"/>
      <c r="LGG83" s="13"/>
      <c r="LGH83" s="14"/>
      <c r="LGI83" s="15"/>
      <c r="LGJ83" s="16"/>
      <c r="LGK83" s="17"/>
      <c r="LGL83" s="18"/>
      <c r="LGM83" s="18"/>
      <c r="LGN83" s="19"/>
      <c r="LGO83" s="19"/>
      <c r="LGP83" s="20"/>
      <c r="LGQ83" s="20"/>
      <c r="LGR83" s="20"/>
      <c r="LGS83" s="21"/>
      <c r="LGW83" s="12"/>
      <c r="LGX83" s="13"/>
      <c r="LGY83" s="14"/>
      <c r="LGZ83" s="15"/>
      <c r="LHA83" s="16"/>
      <c r="LHB83" s="17"/>
      <c r="LHC83" s="18"/>
      <c r="LHD83" s="18"/>
      <c r="LHE83" s="19"/>
      <c r="LHF83" s="19"/>
      <c r="LHG83" s="20"/>
      <c r="LHH83" s="20"/>
      <c r="LHI83" s="20"/>
      <c r="LHJ83" s="21"/>
      <c r="LHN83" s="12"/>
      <c r="LHO83" s="13"/>
      <c r="LHP83" s="14"/>
      <c r="LHQ83" s="15"/>
      <c r="LHR83" s="16"/>
      <c r="LHS83" s="17"/>
      <c r="LHT83" s="18"/>
      <c r="LHU83" s="18"/>
      <c r="LHV83" s="19"/>
      <c r="LHW83" s="19"/>
      <c r="LHX83" s="20"/>
      <c r="LHY83" s="20"/>
      <c r="LHZ83" s="20"/>
      <c r="LIA83" s="21"/>
      <c r="LIE83" s="12"/>
      <c r="LIF83" s="13"/>
      <c r="LIG83" s="14"/>
      <c r="LIH83" s="15"/>
      <c r="LII83" s="16"/>
      <c r="LIJ83" s="17"/>
      <c r="LIK83" s="18"/>
      <c r="LIL83" s="18"/>
      <c r="LIM83" s="19"/>
      <c r="LIN83" s="19"/>
      <c r="LIO83" s="20"/>
      <c r="LIP83" s="20"/>
      <c r="LIQ83" s="20"/>
      <c r="LIR83" s="21"/>
      <c r="LIV83" s="12"/>
      <c r="LIW83" s="13"/>
      <c r="LIX83" s="14"/>
      <c r="LIY83" s="15"/>
      <c r="LIZ83" s="16"/>
      <c r="LJA83" s="17"/>
      <c r="LJB83" s="18"/>
      <c r="LJC83" s="18"/>
      <c r="LJD83" s="19"/>
      <c r="LJE83" s="19"/>
      <c r="LJF83" s="20"/>
      <c r="LJG83" s="20"/>
      <c r="LJH83" s="20"/>
      <c r="LJI83" s="21"/>
      <c r="LJM83" s="12"/>
      <c r="LJN83" s="13"/>
      <c r="LJO83" s="14"/>
      <c r="LJP83" s="15"/>
      <c r="LJQ83" s="16"/>
      <c r="LJR83" s="17"/>
      <c r="LJS83" s="18"/>
      <c r="LJT83" s="18"/>
      <c r="LJU83" s="19"/>
      <c r="LJV83" s="19"/>
      <c r="LJW83" s="20"/>
      <c r="LJX83" s="20"/>
      <c r="LJY83" s="20"/>
      <c r="LJZ83" s="21"/>
      <c r="LKD83" s="12"/>
      <c r="LKE83" s="13"/>
      <c r="LKF83" s="14"/>
      <c r="LKG83" s="15"/>
      <c r="LKH83" s="16"/>
      <c r="LKI83" s="17"/>
      <c r="LKJ83" s="18"/>
      <c r="LKK83" s="18"/>
      <c r="LKL83" s="19"/>
      <c r="LKM83" s="19"/>
      <c r="LKN83" s="20"/>
      <c r="LKO83" s="20"/>
      <c r="LKP83" s="20"/>
      <c r="LKQ83" s="21"/>
      <c r="LKU83" s="12"/>
      <c r="LKV83" s="13"/>
      <c r="LKW83" s="14"/>
      <c r="LKX83" s="15"/>
      <c r="LKY83" s="16"/>
      <c r="LKZ83" s="17"/>
      <c r="LLA83" s="18"/>
      <c r="LLB83" s="18"/>
      <c r="LLC83" s="19"/>
      <c r="LLD83" s="19"/>
      <c r="LLE83" s="20"/>
      <c r="LLF83" s="20"/>
      <c r="LLG83" s="20"/>
      <c r="LLH83" s="21"/>
      <c r="LLL83" s="12"/>
      <c r="LLM83" s="13"/>
      <c r="LLN83" s="14"/>
      <c r="LLO83" s="15"/>
      <c r="LLP83" s="16"/>
      <c r="LLQ83" s="17"/>
      <c r="LLR83" s="18"/>
      <c r="LLS83" s="18"/>
      <c r="LLT83" s="19"/>
      <c r="LLU83" s="19"/>
      <c r="LLV83" s="20"/>
      <c r="LLW83" s="20"/>
      <c r="LLX83" s="20"/>
      <c r="LLY83" s="21"/>
      <c r="LMC83" s="12"/>
      <c r="LMD83" s="13"/>
      <c r="LME83" s="14"/>
      <c r="LMF83" s="15"/>
      <c r="LMG83" s="16"/>
      <c r="LMH83" s="17"/>
      <c r="LMI83" s="18"/>
      <c r="LMJ83" s="18"/>
      <c r="LMK83" s="19"/>
      <c r="LML83" s="19"/>
      <c r="LMM83" s="20"/>
      <c r="LMN83" s="20"/>
      <c r="LMO83" s="20"/>
      <c r="LMP83" s="21"/>
      <c r="LMT83" s="12"/>
      <c r="LMU83" s="13"/>
      <c r="LMV83" s="14"/>
      <c r="LMW83" s="15"/>
      <c r="LMX83" s="16"/>
      <c r="LMY83" s="17"/>
      <c r="LMZ83" s="18"/>
      <c r="LNA83" s="18"/>
      <c r="LNB83" s="19"/>
      <c r="LNC83" s="19"/>
      <c r="LND83" s="20"/>
      <c r="LNE83" s="20"/>
      <c r="LNF83" s="20"/>
      <c r="LNG83" s="21"/>
      <c r="LNK83" s="12"/>
      <c r="LNL83" s="13"/>
      <c r="LNM83" s="14"/>
      <c r="LNN83" s="15"/>
      <c r="LNO83" s="16"/>
      <c r="LNP83" s="17"/>
      <c r="LNQ83" s="18"/>
      <c r="LNR83" s="18"/>
      <c r="LNS83" s="19"/>
      <c r="LNT83" s="19"/>
      <c r="LNU83" s="20"/>
      <c r="LNV83" s="20"/>
      <c r="LNW83" s="20"/>
      <c r="LNX83" s="21"/>
      <c r="LOB83" s="12"/>
      <c r="LOC83" s="13"/>
      <c r="LOD83" s="14"/>
      <c r="LOE83" s="15"/>
      <c r="LOF83" s="16"/>
      <c r="LOG83" s="17"/>
      <c r="LOH83" s="18"/>
      <c r="LOI83" s="18"/>
      <c r="LOJ83" s="19"/>
      <c r="LOK83" s="19"/>
      <c r="LOL83" s="20"/>
      <c r="LOM83" s="20"/>
      <c r="LON83" s="20"/>
      <c r="LOO83" s="21"/>
      <c r="LOS83" s="12"/>
      <c r="LOT83" s="13"/>
      <c r="LOU83" s="14"/>
      <c r="LOV83" s="15"/>
      <c r="LOW83" s="16"/>
      <c r="LOX83" s="17"/>
      <c r="LOY83" s="18"/>
      <c r="LOZ83" s="18"/>
      <c r="LPA83" s="19"/>
      <c r="LPB83" s="19"/>
      <c r="LPC83" s="20"/>
      <c r="LPD83" s="20"/>
      <c r="LPE83" s="20"/>
      <c r="LPF83" s="21"/>
      <c r="LPJ83" s="12"/>
      <c r="LPK83" s="13"/>
      <c r="LPL83" s="14"/>
      <c r="LPM83" s="15"/>
      <c r="LPN83" s="16"/>
      <c r="LPO83" s="17"/>
      <c r="LPP83" s="18"/>
      <c r="LPQ83" s="18"/>
      <c r="LPR83" s="19"/>
      <c r="LPS83" s="19"/>
      <c r="LPT83" s="20"/>
      <c r="LPU83" s="20"/>
      <c r="LPV83" s="20"/>
      <c r="LPW83" s="21"/>
      <c r="LQA83" s="12"/>
      <c r="LQB83" s="13"/>
      <c r="LQC83" s="14"/>
      <c r="LQD83" s="15"/>
      <c r="LQE83" s="16"/>
      <c r="LQF83" s="17"/>
      <c r="LQG83" s="18"/>
      <c r="LQH83" s="18"/>
      <c r="LQI83" s="19"/>
      <c r="LQJ83" s="19"/>
      <c r="LQK83" s="20"/>
      <c r="LQL83" s="20"/>
      <c r="LQM83" s="20"/>
      <c r="LQN83" s="21"/>
      <c r="LQR83" s="12"/>
      <c r="LQS83" s="13"/>
      <c r="LQT83" s="14"/>
      <c r="LQU83" s="15"/>
      <c r="LQV83" s="16"/>
      <c r="LQW83" s="17"/>
      <c r="LQX83" s="18"/>
      <c r="LQY83" s="18"/>
      <c r="LQZ83" s="19"/>
      <c r="LRA83" s="19"/>
      <c r="LRB83" s="20"/>
      <c r="LRC83" s="20"/>
      <c r="LRD83" s="20"/>
      <c r="LRE83" s="21"/>
      <c r="LRI83" s="12"/>
      <c r="LRJ83" s="13"/>
      <c r="LRK83" s="14"/>
      <c r="LRL83" s="15"/>
      <c r="LRM83" s="16"/>
      <c r="LRN83" s="17"/>
      <c r="LRO83" s="18"/>
      <c r="LRP83" s="18"/>
      <c r="LRQ83" s="19"/>
      <c r="LRR83" s="19"/>
      <c r="LRS83" s="20"/>
      <c r="LRT83" s="20"/>
      <c r="LRU83" s="20"/>
      <c r="LRV83" s="21"/>
      <c r="LRZ83" s="12"/>
      <c r="LSA83" s="13"/>
      <c r="LSB83" s="14"/>
      <c r="LSC83" s="15"/>
      <c r="LSD83" s="16"/>
      <c r="LSE83" s="17"/>
      <c r="LSF83" s="18"/>
      <c r="LSG83" s="18"/>
      <c r="LSH83" s="19"/>
      <c r="LSI83" s="19"/>
      <c r="LSJ83" s="20"/>
      <c r="LSK83" s="20"/>
      <c r="LSL83" s="20"/>
      <c r="LSM83" s="21"/>
      <c r="LSQ83" s="12"/>
      <c r="LSR83" s="13"/>
      <c r="LSS83" s="14"/>
      <c r="LST83" s="15"/>
      <c r="LSU83" s="16"/>
      <c r="LSV83" s="17"/>
      <c r="LSW83" s="18"/>
      <c r="LSX83" s="18"/>
      <c r="LSY83" s="19"/>
      <c r="LSZ83" s="19"/>
      <c r="LTA83" s="20"/>
      <c r="LTB83" s="20"/>
      <c r="LTC83" s="20"/>
      <c r="LTD83" s="21"/>
      <c r="LTH83" s="12"/>
      <c r="LTI83" s="13"/>
      <c r="LTJ83" s="14"/>
      <c r="LTK83" s="15"/>
      <c r="LTL83" s="16"/>
      <c r="LTM83" s="17"/>
      <c r="LTN83" s="18"/>
      <c r="LTO83" s="18"/>
      <c r="LTP83" s="19"/>
      <c r="LTQ83" s="19"/>
      <c r="LTR83" s="20"/>
      <c r="LTS83" s="20"/>
      <c r="LTT83" s="20"/>
      <c r="LTU83" s="21"/>
      <c r="LTY83" s="12"/>
      <c r="LTZ83" s="13"/>
      <c r="LUA83" s="14"/>
      <c r="LUB83" s="15"/>
      <c r="LUC83" s="16"/>
      <c r="LUD83" s="17"/>
      <c r="LUE83" s="18"/>
      <c r="LUF83" s="18"/>
      <c r="LUG83" s="19"/>
      <c r="LUH83" s="19"/>
      <c r="LUI83" s="20"/>
      <c r="LUJ83" s="20"/>
      <c r="LUK83" s="20"/>
      <c r="LUL83" s="21"/>
      <c r="LUP83" s="12"/>
      <c r="LUQ83" s="13"/>
      <c r="LUR83" s="14"/>
      <c r="LUS83" s="15"/>
      <c r="LUT83" s="16"/>
      <c r="LUU83" s="17"/>
      <c r="LUV83" s="18"/>
      <c r="LUW83" s="18"/>
      <c r="LUX83" s="19"/>
      <c r="LUY83" s="19"/>
      <c r="LUZ83" s="20"/>
      <c r="LVA83" s="20"/>
      <c r="LVB83" s="20"/>
      <c r="LVC83" s="21"/>
      <c r="LVG83" s="12"/>
      <c r="LVH83" s="13"/>
      <c r="LVI83" s="14"/>
      <c r="LVJ83" s="15"/>
      <c r="LVK83" s="16"/>
      <c r="LVL83" s="17"/>
      <c r="LVM83" s="18"/>
      <c r="LVN83" s="18"/>
      <c r="LVO83" s="19"/>
      <c r="LVP83" s="19"/>
      <c r="LVQ83" s="20"/>
      <c r="LVR83" s="20"/>
      <c r="LVS83" s="20"/>
      <c r="LVT83" s="21"/>
      <c r="LVX83" s="12"/>
      <c r="LVY83" s="13"/>
      <c r="LVZ83" s="14"/>
      <c r="LWA83" s="15"/>
      <c r="LWB83" s="16"/>
      <c r="LWC83" s="17"/>
      <c r="LWD83" s="18"/>
      <c r="LWE83" s="18"/>
      <c r="LWF83" s="19"/>
      <c r="LWG83" s="19"/>
      <c r="LWH83" s="20"/>
      <c r="LWI83" s="20"/>
      <c r="LWJ83" s="20"/>
      <c r="LWK83" s="21"/>
      <c r="LWO83" s="12"/>
      <c r="LWP83" s="13"/>
      <c r="LWQ83" s="14"/>
      <c r="LWR83" s="15"/>
      <c r="LWS83" s="16"/>
      <c r="LWT83" s="17"/>
      <c r="LWU83" s="18"/>
      <c r="LWV83" s="18"/>
      <c r="LWW83" s="19"/>
      <c r="LWX83" s="19"/>
      <c r="LWY83" s="20"/>
      <c r="LWZ83" s="20"/>
      <c r="LXA83" s="20"/>
      <c r="LXB83" s="21"/>
      <c r="LXF83" s="12"/>
      <c r="LXG83" s="13"/>
      <c r="LXH83" s="14"/>
      <c r="LXI83" s="15"/>
      <c r="LXJ83" s="16"/>
      <c r="LXK83" s="17"/>
      <c r="LXL83" s="18"/>
      <c r="LXM83" s="18"/>
      <c r="LXN83" s="19"/>
      <c r="LXO83" s="19"/>
      <c r="LXP83" s="20"/>
      <c r="LXQ83" s="20"/>
      <c r="LXR83" s="20"/>
      <c r="LXS83" s="21"/>
      <c r="LXW83" s="12"/>
      <c r="LXX83" s="13"/>
      <c r="LXY83" s="14"/>
      <c r="LXZ83" s="15"/>
      <c r="LYA83" s="16"/>
      <c r="LYB83" s="17"/>
      <c r="LYC83" s="18"/>
      <c r="LYD83" s="18"/>
      <c r="LYE83" s="19"/>
      <c r="LYF83" s="19"/>
      <c r="LYG83" s="20"/>
      <c r="LYH83" s="20"/>
      <c r="LYI83" s="20"/>
      <c r="LYJ83" s="21"/>
      <c r="LYN83" s="12"/>
      <c r="LYO83" s="13"/>
      <c r="LYP83" s="14"/>
      <c r="LYQ83" s="15"/>
      <c r="LYR83" s="16"/>
      <c r="LYS83" s="17"/>
      <c r="LYT83" s="18"/>
      <c r="LYU83" s="18"/>
      <c r="LYV83" s="19"/>
      <c r="LYW83" s="19"/>
      <c r="LYX83" s="20"/>
      <c r="LYY83" s="20"/>
      <c r="LYZ83" s="20"/>
      <c r="LZA83" s="21"/>
      <c r="LZE83" s="12"/>
      <c r="LZF83" s="13"/>
      <c r="LZG83" s="14"/>
      <c r="LZH83" s="15"/>
      <c r="LZI83" s="16"/>
      <c r="LZJ83" s="17"/>
      <c r="LZK83" s="18"/>
      <c r="LZL83" s="18"/>
      <c r="LZM83" s="19"/>
      <c r="LZN83" s="19"/>
      <c r="LZO83" s="20"/>
      <c r="LZP83" s="20"/>
      <c r="LZQ83" s="20"/>
      <c r="LZR83" s="21"/>
      <c r="LZV83" s="12"/>
      <c r="LZW83" s="13"/>
      <c r="LZX83" s="14"/>
      <c r="LZY83" s="15"/>
      <c r="LZZ83" s="16"/>
      <c r="MAA83" s="17"/>
      <c r="MAB83" s="18"/>
      <c r="MAC83" s="18"/>
      <c r="MAD83" s="19"/>
      <c r="MAE83" s="19"/>
      <c r="MAF83" s="20"/>
      <c r="MAG83" s="20"/>
      <c r="MAH83" s="20"/>
      <c r="MAI83" s="21"/>
      <c r="MAM83" s="12"/>
      <c r="MAN83" s="13"/>
      <c r="MAO83" s="14"/>
      <c r="MAP83" s="15"/>
      <c r="MAQ83" s="16"/>
      <c r="MAR83" s="17"/>
      <c r="MAS83" s="18"/>
      <c r="MAT83" s="18"/>
      <c r="MAU83" s="19"/>
      <c r="MAV83" s="19"/>
      <c r="MAW83" s="20"/>
      <c r="MAX83" s="20"/>
      <c r="MAY83" s="20"/>
      <c r="MAZ83" s="21"/>
      <c r="MBD83" s="12"/>
      <c r="MBE83" s="13"/>
      <c r="MBF83" s="14"/>
      <c r="MBG83" s="15"/>
      <c r="MBH83" s="16"/>
      <c r="MBI83" s="17"/>
      <c r="MBJ83" s="18"/>
      <c r="MBK83" s="18"/>
      <c r="MBL83" s="19"/>
      <c r="MBM83" s="19"/>
      <c r="MBN83" s="20"/>
      <c r="MBO83" s="20"/>
      <c r="MBP83" s="20"/>
      <c r="MBQ83" s="21"/>
      <c r="MBU83" s="12"/>
      <c r="MBV83" s="13"/>
      <c r="MBW83" s="14"/>
      <c r="MBX83" s="15"/>
      <c r="MBY83" s="16"/>
      <c r="MBZ83" s="17"/>
      <c r="MCA83" s="18"/>
      <c r="MCB83" s="18"/>
      <c r="MCC83" s="19"/>
      <c r="MCD83" s="19"/>
      <c r="MCE83" s="20"/>
      <c r="MCF83" s="20"/>
      <c r="MCG83" s="20"/>
      <c r="MCH83" s="21"/>
      <c r="MCL83" s="12"/>
      <c r="MCM83" s="13"/>
      <c r="MCN83" s="14"/>
      <c r="MCO83" s="15"/>
      <c r="MCP83" s="16"/>
      <c r="MCQ83" s="17"/>
      <c r="MCR83" s="18"/>
      <c r="MCS83" s="18"/>
      <c r="MCT83" s="19"/>
      <c r="MCU83" s="19"/>
      <c r="MCV83" s="20"/>
      <c r="MCW83" s="20"/>
      <c r="MCX83" s="20"/>
      <c r="MCY83" s="21"/>
      <c r="MDC83" s="12"/>
      <c r="MDD83" s="13"/>
      <c r="MDE83" s="14"/>
      <c r="MDF83" s="15"/>
      <c r="MDG83" s="16"/>
      <c r="MDH83" s="17"/>
      <c r="MDI83" s="18"/>
      <c r="MDJ83" s="18"/>
      <c r="MDK83" s="19"/>
      <c r="MDL83" s="19"/>
      <c r="MDM83" s="20"/>
      <c r="MDN83" s="20"/>
      <c r="MDO83" s="20"/>
      <c r="MDP83" s="21"/>
      <c r="MDT83" s="12"/>
      <c r="MDU83" s="13"/>
      <c r="MDV83" s="14"/>
      <c r="MDW83" s="15"/>
      <c r="MDX83" s="16"/>
      <c r="MDY83" s="17"/>
      <c r="MDZ83" s="18"/>
      <c r="MEA83" s="18"/>
      <c r="MEB83" s="19"/>
      <c r="MEC83" s="19"/>
      <c r="MED83" s="20"/>
      <c r="MEE83" s="20"/>
      <c r="MEF83" s="20"/>
      <c r="MEG83" s="21"/>
      <c r="MEK83" s="12"/>
      <c r="MEL83" s="13"/>
      <c r="MEM83" s="14"/>
      <c r="MEN83" s="15"/>
      <c r="MEO83" s="16"/>
      <c r="MEP83" s="17"/>
      <c r="MEQ83" s="18"/>
      <c r="MER83" s="18"/>
      <c r="MES83" s="19"/>
      <c r="MET83" s="19"/>
      <c r="MEU83" s="20"/>
      <c r="MEV83" s="20"/>
      <c r="MEW83" s="20"/>
      <c r="MEX83" s="21"/>
      <c r="MFB83" s="12"/>
      <c r="MFC83" s="13"/>
      <c r="MFD83" s="14"/>
      <c r="MFE83" s="15"/>
      <c r="MFF83" s="16"/>
      <c r="MFG83" s="17"/>
      <c r="MFH83" s="18"/>
      <c r="MFI83" s="18"/>
      <c r="MFJ83" s="19"/>
      <c r="MFK83" s="19"/>
      <c r="MFL83" s="20"/>
      <c r="MFM83" s="20"/>
      <c r="MFN83" s="20"/>
      <c r="MFO83" s="21"/>
      <c r="MFS83" s="12"/>
      <c r="MFT83" s="13"/>
      <c r="MFU83" s="14"/>
      <c r="MFV83" s="15"/>
      <c r="MFW83" s="16"/>
      <c r="MFX83" s="17"/>
      <c r="MFY83" s="18"/>
      <c r="MFZ83" s="18"/>
      <c r="MGA83" s="19"/>
      <c r="MGB83" s="19"/>
      <c r="MGC83" s="20"/>
      <c r="MGD83" s="20"/>
      <c r="MGE83" s="20"/>
      <c r="MGF83" s="21"/>
      <c r="MGJ83" s="12"/>
      <c r="MGK83" s="13"/>
      <c r="MGL83" s="14"/>
      <c r="MGM83" s="15"/>
      <c r="MGN83" s="16"/>
      <c r="MGO83" s="17"/>
      <c r="MGP83" s="18"/>
      <c r="MGQ83" s="18"/>
      <c r="MGR83" s="19"/>
      <c r="MGS83" s="19"/>
      <c r="MGT83" s="20"/>
      <c r="MGU83" s="20"/>
      <c r="MGV83" s="20"/>
      <c r="MGW83" s="21"/>
      <c r="MHA83" s="12"/>
      <c r="MHB83" s="13"/>
      <c r="MHC83" s="14"/>
      <c r="MHD83" s="15"/>
      <c r="MHE83" s="16"/>
      <c r="MHF83" s="17"/>
      <c r="MHG83" s="18"/>
      <c r="MHH83" s="18"/>
      <c r="MHI83" s="19"/>
      <c r="MHJ83" s="19"/>
      <c r="MHK83" s="20"/>
      <c r="MHL83" s="20"/>
      <c r="MHM83" s="20"/>
      <c r="MHN83" s="21"/>
      <c r="MHR83" s="12"/>
      <c r="MHS83" s="13"/>
      <c r="MHT83" s="14"/>
      <c r="MHU83" s="15"/>
      <c r="MHV83" s="16"/>
      <c r="MHW83" s="17"/>
      <c r="MHX83" s="18"/>
      <c r="MHY83" s="18"/>
      <c r="MHZ83" s="19"/>
      <c r="MIA83" s="19"/>
      <c r="MIB83" s="20"/>
      <c r="MIC83" s="20"/>
      <c r="MID83" s="20"/>
      <c r="MIE83" s="21"/>
      <c r="MII83" s="12"/>
      <c r="MIJ83" s="13"/>
      <c r="MIK83" s="14"/>
      <c r="MIL83" s="15"/>
      <c r="MIM83" s="16"/>
      <c r="MIN83" s="17"/>
      <c r="MIO83" s="18"/>
      <c r="MIP83" s="18"/>
      <c r="MIQ83" s="19"/>
      <c r="MIR83" s="19"/>
      <c r="MIS83" s="20"/>
      <c r="MIT83" s="20"/>
      <c r="MIU83" s="20"/>
      <c r="MIV83" s="21"/>
      <c r="MIZ83" s="12"/>
      <c r="MJA83" s="13"/>
      <c r="MJB83" s="14"/>
      <c r="MJC83" s="15"/>
      <c r="MJD83" s="16"/>
      <c r="MJE83" s="17"/>
      <c r="MJF83" s="18"/>
      <c r="MJG83" s="18"/>
      <c r="MJH83" s="19"/>
      <c r="MJI83" s="19"/>
      <c r="MJJ83" s="20"/>
      <c r="MJK83" s="20"/>
      <c r="MJL83" s="20"/>
      <c r="MJM83" s="21"/>
      <c r="MJQ83" s="12"/>
      <c r="MJR83" s="13"/>
      <c r="MJS83" s="14"/>
      <c r="MJT83" s="15"/>
      <c r="MJU83" s="16"/>
      <c r="MJV83" s="17"/>
      <c r="MJW83" s="18"/>
      <c r="MJX83" s="18"/>
      <c r="MJY83" s="19"/>
      <c r="MJZ83" s="19"/>
      <c r="MKA83" s="20"/>
      <c r="MKB83" s="20"/>
      <c r="MKC83" s="20"/>
      <c r="MKD83" s="21"/>
      <c r="MKH83" s="12"/>
      <c r="MKI83" s="13"/>
      <c r="MKJ83" s="14"/>
      <c r="MKK83" s="15"/>
      <c r="MKL83" s="16"/>
      <c r="MKM83" s="17"/>
      <c r="MKN83" s="18"/>
      <c r="MKO83" s="18"/>
      <c r="MKP83" s="19"/>
      <c r="MKQ83" s="19"/>
      <c r="MKR83" s="20"/>
      <c r="MKS83" s="20"/>
      <c r="MKT83" s="20"/>
      <c r="MKU83" s="21"/>
      <c r="MKY83" s="12"/>
      <c r="MKZ83" s="13"/>
      <c r="MLA83" s="14"/>
      <c r="MLB83" s="15"/>
      <c r="MLC83" s="16"/>
      <c r="MLD83" s="17"/>
      <c r="MLE83" s="18"/>
      <c r="MLF83" s="18"/>
      <c r="MLG83" s="19"/>
      <c r="MLH83" s="19"/>
      <c r="MLI83" s="20"/>
      <c r="MLJ83" s="20"/>
      <c r="MLK83" s="20"/>
      <c r="MLL83" s="21"/>
      <c r="MLP83" s="12"/>
      <c r="MLQ83" s="13"/>
      <c r="MLR83" s="14"/>
      <c r="MLS83" s="15"/>
      <c r="MLT83" s="16"/>
      <c r="MLU83" s="17"/>
      <c r="MLV83" s="18"/>
      <c r="MLW83" s="18"/>
      <c r="MLX83" s="19"/>
      <c r="MLY83" s="19"/>
      <c r="MLZ83" s="20"/>
      <c r="MMA83" s="20"/>
      <c r="MMB83" s="20"/>
      <c r="MMC83" s="21"/>
      <c r="MMG83" s="12"/>
      <c r="MMH83" s="13"/>
      <c r="MMI83" s="14"/>
      <c r="MMJ83" s="15"/>
      <c r="MMK83" s="16"/>
      <c r="MML83" s="17"/>
      <c r="MMM83" s="18"/>
      <c r="MMN83" s="18"/>
      <c r="MMO83" s="19"/>
      <c r="MMP83" s="19"/>
      <c r="MMQ83" s="20"/>
      <c r="MMR83" s="20"/>
      <c r="MMS83" s="20"/>
      <c r="MMT83" s="21"/>
      <c r="MMX83" s="12"/>
      <c r="MMY83" s="13"/>
      <c r="MMZ83" s="14"/>
      <c r="MNA83" s="15"/>
      <c r="MNB83" s="16"/>
      <c r="MNC83" s="17"/>
      <c r="MND83" s="18"/>
      <c r="MNE83" s="18"/>
      <c r="MNF83" s="19"/>
      <c r="MNG83" s="19"/>
      <c r="MNH83" s="20"/>
      <c r="MNI83" s="20"/>
      <c r="MNJ83" s="20"/>
      <c r="MNK83" s="21"/>
      <c r="MNO83" s="12"/>
      <c r="MNP83" s="13"/>
      <c r="MNQ83" s="14"/>
      <c r="MNR83" s="15"/>
      <c r="MNS83" s="16"/>
      <c r="MNT83" s="17"/>
      <c r="MNU83" s="18"/>
      <c r="MNV83" s="18"/>
      <c r="MNW83" s="19"/>
      <c r="MNX83" s="19"/>
      <c r="MNY83" s="20"/>
      <c r="MNZ83" s="20"/>
      <c r="MOA83" s="20"/>
      <c r="MOB83" s="21"/>
      <c r="MOF83" s="12"/>
      <c r="MOG83" s="13"/>
      <c r="MOH83" s="14"/>
      <c r="MOI83" s="15"/>
      <c r="MOJ83" s="16"/>
      <c r="MOK83" s="17"/>
      <c r="MOL83" s="18"/>
      <c r="MOM83" s="18"/>
      <c r="MON83" s="19"/>
      <c r="MOO83" s="19"/>
      <c r="MOP83" s="20"/>
      <c r="MOQ83" s="20"/>
      <c r="MOR83" s="20"/>
      <c r="MOS83" s="21"/>
      <c r="MOW83" s="12"/>
      <c r="MOX83" s="13"/>
      <c r="MOY83" s="14"/>
      <c r="MOZ83" s="15"/>
      <c r="MPA83" s="16"/>
      <c r="MPB83" s="17"/>
      <c r="MPC83" s="18"/>
      <c r="MPD83" s="18"/>
      <c r="MPE83" s="19"/>
      <c r="MPF83" s="19"/>
      <c r="MPG83" s="20"/>
      <c r="MPH83" s="20"/>
      <c r="MPI83" s="20"/>
      <c r="MPJ83" s="21"/>
      <c r="MPN83" s="12"/>
      <c r="MPO83" s="13"/>
      <c r="MPP83" s="14"/>
      <c r="MPQ83" s="15"/>
      <c r="MPR83" s="16"/>
      <c r="MPS83" s="17"/>
      <c r="MPT83" s="18"/>
      <c r="MPU83" s="18"/>
      <c r="MPV83" s="19"/>
      <c r="MPW83" s="19"/>
      <c r="MPX83" s="20"/>
      <c r="MPY83" s="20"/>
      <c r="MPZ83" s="20"/>
      <c r="MQA83" s="21"/>
      <c r="MQE83" s="12"/>
      <c r="MQF83" s="13"/>
      <c r="MQG83" s="14"/>
      <c r="MQH83" s="15"/>
      <c r="MQI83" s="16"/>
      <c r="MQJ83" s="17"/>
      <c r="MQK83" s="18"/>
      <c r="MQL83" s="18"/>
      <c r="MQM83" s="19"/>
      <c r="MQN83" s="19"/>
      <c r="MQO83" s="20"/>
      <c r="MQP83" s="20"/>
      <c r="MQQ83" s="20"/>
      <c r="MQR83" s="21"/>
      <c r="MQV83" s="12"/>
      <c r="MQW83" s="13"/>
      <c r="MQX83" s="14"/>
      <c r="MQY83" s="15"/>
      <c r="MQZ83" s="16"/>
      <c r="MRA83" s="17"/>
      <c r="MRB83" s="18"/>
      <c r="MRC83" s="18"/>
      <c r="MRD83" s="19"/>
      <c r="MRE83" s="19"/>
      <c r="MRF83" s="20"/>
      <c r="MRG83" s="20"/>
      <c r="MRH83" s="20"/>
      <c r="MRI83" s="21"/>
      <c r="MRM83" s="12"/>
      <c r="MRN83" s="13"/>
      <c r="MRO83" s="14"/>
      <c r="MRP83" s="15"/>
      <c r="MRQ83" s="16"/>
      <c r="MRR83" s="17"/>
      <c r="MRS83" s="18"/>
      <c r="MRT83" s="18"/>
      <c r="MRU83" s="19"/>
      <c r="MRV83" s="19"/>
      <c r="MRW83" s="20"/>
      <c r="MRX83" s="20"/>
      <c r="MRY83" s="20"/>
      <c r="MRZ83" s="21"/>
      <c r="MSD83" s="12"/>
      <c r="MSE83" s="13"/>
      <c r="MSF83" s="14"/>
      <c r="MSG83" s="15"/>
      <c r="MSH83" s="16"/>
      <c r="MSI83" s="17"/>
      <c r="MSJ83" s="18"/>
      <c r="MSK83" s="18"/>
      <c r="MSL83" s="19"/>
      <c r="MSM83" s="19"/>
      <c r="MSN83" s="20"/>
      <c r="MSO83" s="20"/>
      <c r="MSP83" s="20"/>
      <c r="MSQ83" s="21"/>
      <c r="MSU83" s="12"/>
      <c r="MSV83" s="13"/>
      <c r="MSW83" s="14"/>
      <c r="MSX83" s="15"/>
      <c r="MSY83" s="16"/>
      <c r="MSZ83" s="17"/>
      <c r="MTA83" s="18"/>
      <c r="MTB83" s="18"/>
      <c r="MTC83" s="19"/>
      <c r="MTD83" s="19"/>
      <c r="MTE83" s="20"/>
      <c r="MTF83" s="20"/>
      <c r="MTG83" s="20"/>
      <c r="MTH83" s="21"/>
      <c r="MTL83" s="12"/>
      <c r="MTM83" s="13"/>
      <c r="MTN83" s="14"/>
      <c r="MTO83" s="15"/>
      <c r="MTP83" s="16"/>
      <c r="MTQ83" s="17"/>
      <c r="MTR83" s="18"/>
      <c r="MTS83" s="18"/>
      <c r="MTT83" s="19"/>
      <c r="MTU83" s="19"/>
      <c r="MTV83" s="20"/>
      <c r="MTW83" s="20"/>
      <c r="MTX83" s="20"/>
      <c r="MTY83" s="21"/>
      <c r="MUC83" s="12"/>
      <c r="MUD83" s="13"/>
      <c r="MUE83" s="14"/>
      <c r="MUF83" s="15"/>
      <c r="MUG83" s="16"/>
      <c r="MUH83" s="17"/>
      <c r="MUI83" s="18"/>
      <c r="MUJ83" s="18"/>
      <c r="MUK83" s="19"/>
      <c r="MUL83" s="19"/>
      <c r="MUM83" s="20"/>
      <c r="MUN83" s="20"/>
      <c r="MUO83" s="20"/>
      <c r="MUP83" s="21"/>
      <c r="MUT83" s="12"/>
      <c r="MUU83" s="13"/>
      <c r="MUV83" s="14"/>
      <c r="MUW83" s="15"/>
      <c r="MUX83" s="16"/>
      <c r="MUY83" s="17"/>
      <c r="MUZ83" s="18"/>
      <c r="MVA83" s="18"/>
      <c r="MVB83" s="19"/>
      <c r="MVC83" s="19"/>
      <c r="MVD83" s="20"/>
      <c r="MVE83" s="20"/>
      <c r="MVF83" s="20"/>
      <c r="MVG83" s="21"/>
      <c r="MVK83" s="12"/>
      <c r="MVL83" s="13"/>
      <c r="MVM83" s="14"/>
      <c r="MVN83" s="15"/>
      <c r="MVO83" s="16"/>
      <c r="MVP83" s="17"/>
      <c r="MVQ83" s="18"/>
      <c r="MVR83" s="18"/>
      <c r="MVS83" s="19"/>
      <c r="MVT83" s="19"/>
      <c r="MVU83" s="20"/>
      <c r="MVV83" s="20"/>
      <c r="MVW83" s="20"/>
      <c r="MVX83" s="21"/>
      <c r="MWB83" s="12"/>
      <c r="MWC83" s="13"/>
      <c r="MWD83" s="14"/>
      <c r="MWE83" s="15"/>
      <c r="MWF83" s="16"/>
      <c r="MWG83" s="17"/>
      <c r="MWH83" s="18"/>
      <c r="MWI83" s="18"/>
      <c r="MWJ83" s="19"/>
      <c r="MWK83" s="19"/>
      <c r="MWL83" s="20"/>
      <c r="MWM83" s="20"/>
      <c r="MWN83" s="20"/>
      <c r="MWO83" s="21"/>
      <c r="MWS83" s="12"/>
      <c r="MWT83" s="13"/>
      <c r="MWU83" s="14"/>
      <c r="MWV83" s="15"/>
      <c r="MWW83" s="16"/>
      <c r="MWX83" s="17"/>
      <c r="MWY83" s="18"/>
      <c r="MWZ83" s="18"/>
      <c r="MXA83" s="19"/>
      <c r="MXB83" s="19"/>
      <c r="MXC83" s="20"/>
      <c r="MXD83" s="20"/>
      <c r="MXE83" s="20"/>
      <c r="MXF83" s="21"/>
      <c r="MXJ83" s="12"/>
      <c r="MXK83" s="13"/>
      <c r="MXL83" s="14"/>
      <c r="MXM83" s="15"/>
      <c r="MXN83" s="16"/>
      <c r="MXO83" s="17"/>
      <c r="MXP83" s="18"/>
      <c r="MXQ83" s="18"/>
      <c r="MXR83" s="19"/>
      <c r="MXS83" s="19"/>
      <c r="MXT83" s="20"/>
      <c r="MXU83" s="20"/>
      <c r="MXV83" s="20"/>
      <c r="MXW83" s="21"/>
      <c r="MYA83" s="12"/>
      <c r="MYB83" s="13"/>
      <c r="MYC83" s="14"/>
      <c r="MYD83" s="15"/>
      <c r="MYE83" s="16"/>
      <c r="MYF83" s="17"/>
      <c r="MYG83" s="18"/>
      <c r="MYH83" s="18"/>
      <c r="MYI83" s="19"/>
      <c r="MYJ83" s="19"/>
      <c r="MYK83" s="20"/>
      <c r="MYL83" s="20"/>
      <c r="MYM83" s="20"/>
      <c r="MYN83" s="21"/>
      <c r="MYR83" s="12"/>
      <c r="MYS83" s="13"/>
      <c r="MYT83" s="14"/>
      <c r="MYU83" s="15"/>
      <c r="MYV83" s="16"/>
      <c r="MYW83" s="17"/>
      <c r="MYX83" s="18"/>
      <c r="MYY83" s="18"/>
      <c r="MYZ83" s="19"/>
      <c r="MZA83" s="19"/>
      <c r="MZB83" s="20"/>
      <c r="MZC83" s="20"/>
      <c r="MZD83" s="20"/>
      <c r="MZE83" s="21"/>
      <c r="MZI83" s="12"/>
      <c r="MZJ83" s="13"/>
      <c r="MZK83" s="14"/>
      <c r="MZL83" s="15"/>
      <c r="MZM83" s="16"/>
      <c r="MZN83" s="17"/>
      <c r="MZO83" s="18"/>
      <c r="MZP83" s="18"/>
      <c r="MZQ83" s="19"/>
      <c r="MZR83" s="19"/>
      <c r="MZS83" s="20"/>
      <c r="MZT83" s="20"/>
      <c r="MZU83" s="20"/>
      <c r="MZV83" s="21"/>
      <c r="MZZ83" s="12"/>
      <c r="NAA83" s="13"/>
      <c r="NAB83" s="14"/>
      <c r="NAC83" s="15"/>
      <c r="NAD83" s="16"/>
      <c r="NAE83" s="17"/>
      <c r="NAF83" s="18"/>
      <c r="NAG83" s="18"/>
      <c r="NAH83" s="19"/>
      <c r="NAI83" s="19"/>
      <c r="NAJ83" s="20"/>
      <c r="NAK83" s="20"/>
      <c r="NAL83" s="20"/>
      <c r="NAM83" s="21"/>
      <c r="NAQ83" s="12"/>
      <c r="NAR83" s="13"/>
      <c r="NAS83" s="14"/>
      <c r="NAT83" s="15"/>
      <c r="NAU83" s="16"/>
      <c r="NAV83" s="17"/>
      <c r="NAW83" s="18"/>
      <c r="NAX83" s="18"/>
      <c r="NAY83" s="19"/>
      <c r="NAZ83" s="19"/>
      <c r="NBA83" s="20"/>
      <c r="NBB83" s="20"/>
      <c r="NBC83" s="20"/>
      <c r="NBD83" s="21"/>
      <c r="NBH83" s="12"/>
      <c r="NBI83" s="13"/>
      <c r="NBJ83" s="14"/>
      <c r="NBK83" s="15"/>
      <c r="NBL83" s="16"/>
      <c r="NBM83" s="17"/>
      <c r="NBN83" s="18"/>
      <c r="NBO83" s="18"/>
      <c r="NBP83" s="19"/>
      <c r="NBQ83" s="19"/>
      <c r="NBR83" s="20"/>
      <c r="NBS83" s="20"/>
      <c r="NBT83" s="20"/>
      <c r="NBU83" s="21"/>
      <c r="NBY83" s="12"/>
      <c r="NBZ83" s="13"/>
      <c r="NCA83" s="14"/>
      <c r="NCB83" s="15"/>
      <c r="NCC83" s="16"/>
      <c r="NCD83" s="17"/>
      <c r="NCE83" s="18"/>
      <c r="NCF83" s="18"/>
      <c r="NCG83" s="19"/>
      <c r="NCH83" s="19"/>
      <c r="NCI83" s="20"/>
      <c r="NCJ83" s="20"/>
      <c r="NCK83" s="20"/>
      <c r="NCL83" s="21"/>
      <c r="NCP83" s="12"/>
      <c r="NCQ83" s="13"/>
      <c r="NCR83" s="14"/>
      <c r="NCS83" s="15"/>
      <c r="NCT83" s="16"/>
      <c r="NCU83" s="17"/>
      <c r="NCV83" s="18"/>
      <c r="NCW83" s="18"/>
      <c r="NCX83" s="19"/>
      <c r="NCY83" s="19"/>
      <c r="NCZ83" s="20"/>
      <c r="NDA83" s="20"/>
      <c r="NDB83" s="20"/>
      <c r="NDC83" s="21"/>
      <c r="NDG83" s="12"/>
      <c r="NDH83" s="13"/>
      <c r="NDI83" s="14"/>
      <c r="NDJ83" s="15"/>
      <c r="NDK83" s="16"/>
      <c r="NDL83" s="17"/>
      <c r="NDM83" s="18"/>
      <c r="NDN83" s="18"/>
      <c r="NDO83" s="19"/>
      <c r="NDP83" s="19"/>
      <c r="NDQ83" s="20"/>
      <c r="NDR83" s="20"/>
      <c r="NDS83" s="20"/>
      <c r="NDT83" s="21"/>
      <c r="NDX83" s="12"/>
      <c r="NDY83" s="13"/>
      <c r="NDZ83" s="14"/>
      <c r="NEA83" s="15"/>
      <c r="NEB83" s="16"/>
      <c r="NEC83" s="17"/>
      <c r="NED83" s="18"/>
      <c r="NEE83" s="18"/>
      <c r="NEF83" s="19"/>
      <c r="NEG83" s="19"/>
      <c r="NEH83" s="20"/>
      <c r="NEI83" s="20"/>
      <c r="NEJ83" s="20"/>
      <c r="NEK83" s="21"/>
      <c r="NEO83" s="12"/>
      <c r="NEP83" s="13"/>
      <c r="NEQ83" s="14"/>
      <c r="NER83" s="15"/>
      <c r="NES83" s="16"/>
      <c r="NET83" s="17"/>
      <c r="NEU83" s="18"/>
      <c r="NEV83" s="18"/>
      <c r="NEW83" s="19"/>
      <c r="NEX83" s="19"/>
      <c r="NEY83" s="20"/>
      <c r="NEZ83" s="20"/>
      <c r="NFA83" s="20"/>
      <c r="NFB83" s="21"/>
      <c r="NFF83" s="12"/>
      <c r="NFG83" s="13"/>
      <c r="NFH83" s="14"/>
      <c r="NFI83" s="15"/>
      <c r="NFJ83" s="16"/>
      <c r="NFK83" s="17"/>
      <c r="NFL83" s="18"/>
      <c r="NFM83" s="18"/>
      <c r="NFN83" s="19"/>
      <c r="NFO83" s="19"/>
      <c r="NFP83" s="20"/>
      <c r="NFQ83" s="20"/>
      <c r="NFR83" s="20"/>
      <c r="NFS83" s="21"/>
      <c r="NFW83" s="12"/>
      <c r="NFX83" s="13"/>
      <c r="NFY83" s="14"/>
      <c r="NFZ83" s="15"/>
      <c r="NGA83" s="16"/>
      <c r="NGB83" s="17"/>
      <c r="NGC83" s="18"/>
      <c r="NGD83" s="18"/>
      <c r="NGE83" s="19"/>
      <c r="NGF83" s="19"/>
      <c r="NGG83" s="20"/>
      <c r="NGH83" s="20"/>
      <c r="NGI83" s="20"/>
      <c r="NGJ83" s="21"/>
      <c r="NGN83" s="12"/>
      <c r="NGO83" s="13"/>
      <c r="NGP83" s="14"/>
      <c r="NGQ83" s="15"/>
      <c r="NGR83" s="16"/>
      <c r="NGS83" s="17"/>
      <c r="NGT83" s="18"/>
      <c r="NGU83" s="18"/>
      <c r="NGV83" s="19"/>
      <c r="NGW83" s="19"/>
      <c r="NGX83" s="20"/>
      <c r="NGY83" s="20"/>
      <c r="NGZ83" s="20"/>
      <c r="NHA83" s="21"/>
      <c r="NHE83" s="12"/>
      <c r="NHF83" s="13"/>
      <c r="NHG83" s="14"/>
      <c r="NHH83" s="15"/>
      <c r="NHI83" s="16"/>
      <c r="NHJ83" s="17"/>
      <c r="NHK83" s="18"/>
      <c r="NHL83" s="18"/>
      <c r="NHM83" s="19"/>
      <c r="NHN83" s="19"/>
      <c r="NHO83" s="20"/>
      <c r="NHP83" s="20"/>
      <c r="NHQ83" s="20"/>
      <c r="NHR83" s="21"/>
      <c r="NHV83" s="12"/>
      <c r="NHW83" s="13"/>
      <c r="NHX83" s="14"/>
      <c r="NHY83" s="15"/>
      <c r="NHZ83" s="16"/>
      <c r="NIA83" s="17"/>
      <c r="NIB83" s="18"/>
      <c r="NIC83" s="18"/>
      <c r="NID83" s="19"/>
      <c r="NIE83" s="19"/>
      <c r="NIF83" s="20"/>
      <c r="NIG83" s="20"/>
      <c r="NIH83" s="20"/>
      <c r="NII83" s="21"/>
      <c r="NIM83" s="12"/>
      <c r="NIN83" s="13"/>
      <c r="NIO83" s="14"/>
      <c r="NIP83" s="15"/>
      <c r="NIQ83" s="16"/>
      <c r="NIR83" s="17"/>
      <c r="NIS83" s="18"/>
      <c r="NIT83" s="18"/>
      <c r="NIU83" s="19"/>
      <c r="NIV83" s="19"/>
      <c r="NIW83" s="20"/>
      <c r="NIX83" s="20"/>
      <c r="NIY83" s="20"/>
      <c r="NIZ83" s="21"/>
      <c r="NJD83" s="12"/>
      <c r="NJE83" s="13"/>
      <c r="NJF83" s="14"/>
      <c r="NJG83" s="15"/>
      <c r="NJH83" s="16"/>
      <c r="NJI83" s="17"/>
      <c r="NJJ83" s="18"/>
      <c r="NJK83" s="18"/>
      <c r="NJL83" s="19"/>
      <c r="NJM83" s="19"/>
      <c r="NJN83" s="20"/>
      <c r="NJO83" s="20"/>
      <c r="NJP83" s="20"/>
      <c r="NJQ83" s="21"/>
      <c r="NJU83" s="12"/>
      <c r="NJV83" s="13"/>
      <c r="NJW83" s="14"/>
      <c r="NJX83" s="15"/>
      <c r="NJY83" s="16"/>
      <c r="NJZ83" s="17"/>
      <c r="NKA83" s="18"/>
      <c r="NKB83" s="18"/>
      <c r="NKC83" s="19"/>
      <c r="NKD83" s="19"/>
      <c r="NKE83" s="20"/>
      <c r="NKF83" s="20"/>
      <c r="NKG83" s="20"/>
      <c r="NKH83" s="21"/>
      <c r="NKL83" s="12"/>
      <c r="NKM83" s="13"/>
      <c r="NKN83" s="14"/>
      <c r="NKO83" s="15"/>
      <c r="NKP83" s="16"/>
      <c r="NKQ83" s="17"/>
      <c r="NKR83" s="18"/>
      <c r="NKS83" s="18"/>
      <c r="NKT83" s="19"/>
      <c r="NKU83" s="19"/>
      <c r="NKV83" s="20"/>
      <c r="NKW83" s="20"/>
      <c r="NKX83" s="20"/>
      <c r="NKY83" s="21"/>
      <c r="NLC83" s="12"/>
      <c r="NLD83" s="13"/>
      <c r="NLE83" s="14"/>
      <c r="NLF83" s="15"/>
      <c r="NLG83" s="16"/>
      <c r="NLH83" s="17"/>
      <c r="NLI83" s="18"/>
      <c r="NLJ83" s="18"/>
      <c r="NLK83" s="19"/>
      <c r="NLL83" s="19"/>
      <c r="NLM83" s="20"/>
      <c r="NLN83" s="20"/>
      <c r="NLO83" s="20"/>
      <c r="NLP83" s="21"/>
      <c r="NLT83" s="12"/>
      <c r="NLU83" s="13"/>
      <c r="NLV83" s="14"/>
      <c r="NLW83" s="15"/>
      <c r="NLX83" s="16"/>
      <c r="NLY83" s="17"/>
      <c r="NLZ83" s="18"/>
      <c r="NMA83" s="18"/>
      <c r="NMB83" s="19"/>
      <c r="NMC83" s="19"/>
      <c r="NMD83" s="20"/>
      <c r="NME83" s="20"/>
      <c r="NMF83" s="20"/>
      <c r="NMG83" s="21"/>
      <c r="NMK83" s="12"/>
      <c r="NML83" s="13"/>
      <c r="NMM83" s="14"/>
      <c r="NMN83" s="15"/>
      <c r="NMO83" s="16"/>
      <c r="NMP83" s="17"/>
      <c r="NMQ83" s="18"/>
      <c r="NMR83" s="18"/>
      <c r="NMS83" s="19"/>
      <c r="NMT83" s="19"/>
      <c r="NMU83" s="20"/>
      <c r="NMV83" s="20"/>
      <c r="NMW83" s="20"/>
      <c r="NMX83" s="21"/>
      <c r="NNB83" s="12"/>
      <c r="NNC83" s="13"/>
      <c r="NND83" s="14"/>
      <c r="NNE83" s="15"/>
      <c r="NNF83" s="16"/>
      <c r="NNG83" s="17"/>
      <c r="NNH83" s="18"/>
      <c r="NNI83" s="18"/>
      <c r="NNJ83" s="19"/>
      <c r="NNK83" s="19"/>
      <c r="NNL83" s="20"/>
      <c r="NNM83" s="20"/>
      <c r="NNN83" s="20"/>
      <c r="NNO83" s="21"/>
      <c r="NNS83" s="12"/>
      <c r="NNT83" s="13"/>
      <c r="NNU83" s="14"/>
      <c r="NNV83" s="15"/>
      <c r="NNW83" s="16"/>
      <c r="NNX83" s="17"/>
      <c r="NNY83" s="18"/>
      <c r="NNZ83" s="18"/>
      <c r="NOA83" s="19"/>
      <c r="NOB83" s="19"/>
      <c r="NOC83" s="20"/>
      <c r="NOD83" s="20"/>
      <c r="NOE83" s="20"/>
      <c r="NOF83" s="21"/>
      <c r="NOJ83" s="12"/>
      <c r="NOK83" s="13"/>
      <c r="NOL83" s="14"/>
      <c r="NOM83" s="15"/>
      <c r="NON83" s="16"/>
      <c r="NOO83" s="17"/>
      <c r="NOP83" s="18"/>
      <c r="NOQ83" s="18"/>
      <c r="NOR83" s="19"/>
      <c r="NOS83" s="19"/>
      <c r="NOT83" s="20"/>
      <c r="NOU83" s="20"/>
      <c r="NOV83" s="20"/>
      <c r="NOW83" s="21"/>
      <c r="NPA83" s="12"/>
      <c r="NPB83" s="13"/>
      <c r="NPC83" s="14"/>
      <c r="NPD83" s="15"/>
      <c r="NPE83" s="16"/>
      <c r="NPF83" s="17"/>
      <c r="NPG83" s="18"/>
      <c r="NPH83" s="18"/>
      <c r="NPI83" s="19"/>
      <c r="NPJ83" s="19"/>
      <c r="NPK83" s="20"/>
      <c r="NPL83" s="20"/>
      <c r="NPM83" s="20"/>
      <c r="NPN83" s="21"/>
      <c r="NPR83" s="12"/>
      <c r="NPS83" s="13"/>
      <c r="NPT83" s="14"/>
      <c r="NPU83" s="15"/>
      <c r="NPV83" s="16"/>
      <c r="NPW83" s="17"/>
      <c r="NPX83" s="18"/>
      <c r="NPY83" s="18"/>
      <c r="NPZ83" s="19"/>
      <c r="NQA83" s="19"/>
      <c r="NQB83" s="20"/>
      <c r="NQC83" s="20"/>
      <c r="NQD83" s="20"/>
      <c r="NQE83" s="21"/>
      <c r="NQI83" s="12"/>
      <c r="NQJ83" s="13"/>
      <c r="NQK83" s="14"/>
      <c r="NQL83" s="15"/>
      <c r="NQM83" s="16"/>
      <c r="NQN83" s="17"/>
      <c r="NQO83" s="18"/>
      <c r="NQP83" s="18"/>
      <c r="NQQ83" s="19"/>
      <c r="NQR83" s="19"/>
      <c r="NQS83" s="20"/>
      <c r="NQT83" s="20"/>
      <c r="NQU83" s="20"/>
      <c r="NQV83" s="21"/>
      <c r="NQZ83" s="12"/>
      <c r="NRA83" s="13"/>
      <c r="NRB83" s="14"/>
      <c r="NRC83" s="15"/>
      <c r="NRD83" s="16"/>
      <c r="NRE83" s="17"/>
      <c r="NRF83" s="18"/>
      <c r="NRG83" s="18"/>
      <c r="NRH83" s="19"/>
      <c r="NRI83" s="19"/>
      <c r="NRJ83" s="20"/>
      <c r="NRK83" s="20"/>
      <c r="NRL83" s="20"/>
      <c r="NRM83" s="21"/>
      <c r="NRQ83" s="12"/>
      <c r="NRR83" s="13"/>
      <c r="NRS83" s="14"/>
      <c r="NRT83" s="15"/>
      <c r="NRU83" s="16"/>
      <c r="NRV83" s="17"/>
      <c r="NRW83" s="18"/>
      <c r="NRX83" s="18"/>
      <c r="NRY83" s="19"/>
      <c r="NRZ83" s="19"/>
      <c r="NSA83" s="20"/>
      <c r="NSB83" s="20"/>
      <c r="NSC83" s="20"/>
      <c r="NSD83" s="21"/>
      <c r="NSH83" s="12"/>
      <c r="NSI83" s="13"/>
      <c r="NSJ83" s="14"/>
      <c r="NSK83" s="15"/>
      <c r="NSL83" s="16"/>
      <c r="NSM83" s="17"/>
      <c r="NSN83" s="18"/>
      <c r="NSO83" s="18"/>
      <c r="NSP83" s="19"/>
      <c r="NSQ83" s="19"/>
      <c r="NSR83" s="20"/>
      <c r="NSS83" s="20"/>
      <c r="NST83" s="20"/>
      <c r="NSU83" s="21"/>
      <c r="NSY83" s="12"/>
      <c r="NSZ83" s="13"/>
      <c r="NTA83" s="14"/>
      <c r="NTB83" s="15"/>
      <c r="NTC83" s="16"/>
      <c r="NTD83" s="17"/>
      <c r="NTE83" s="18"/>
      <c r="NTF83" s="18"/>
      <c r="NTG83" s="19"/>
      <c r="NTH83" s="19"/>
      <c r="NTI83" s="20"/>
      <c r="NTJ83" s="20"/>
      <c r="NTK83" s="20"/>
      <c r="NTL83" s="21"/>
      <c r="NTP83" s="12"/>
      <c r="NTQ83" s="13"/>
      <c r="NTR83" s="14"/>
      <c r="NTS83" s="15"/>
      <c r="NTT83" s="16"/>
      <c r="NTU83" s="17"/>
      <c r="NTV83" s="18"/>
      <c r="NTW83" s="18"/>
      <c r="NTX83" s="19"/>
      <c r="NTY83" s="19"/>
      <c r="NTZ83" s="20"/>
      <c r="NUA83" s="20"/>
      <c r="NUB83" s="20"/>
      <c r="NUC83" s="21"/>
      <c r="NUG83" s="12"/>
      <c r="NUH83" s="13"/>
      <c r="NUI83" s="14"/>
      <c r="NUJ83" s="15"/>
      <c r="NUK83" s="16"/>
      <c r="NUL83" s="17"/>
      <c r="NUM83" s="18"/>
      <c r="NUN83" s="18"/>
      <c r="NUO83" s="19"/>
      <c r="NUP83" s="19"/>
      <c r="NUQ83" s="20"/>
      <c r="NUR83" s="20"/>
      <c r="NUS83" s="20"/>
      <c r="NUT83" s="21"/>
      <c r="NUX83" s="12"/>
      <c r="NUY83" s="13"/>
      <c r="NUZ83" s="14"/>
      <c r="NVA83" s="15"/>
      <c r="NVB83" s="16"/>
      <c r="NVC83" s="17"/>
      <c r="NVD83" s="18"/>
      <c r="NVE83" s="18"/>
      <c r="NVF83" s="19"/>
      <c r="NVG83" s="19"/>
      <c r="NVH83" s="20"/>
      <c r="NVI83" s="20"/>
      <c r="NVJ83" s="20"/>
      <c r="NVK83" s="21"/>
      <c r="NVO83" s="12"/>
      <c r="NVP83" s="13"/>
      <c r="NVQ83" s="14"/>
      <c r="NVR83" s="15"/>
      <c r="NVS83" s="16"/>
      <c r="NVT83" s="17"/>
      <c r="NVU83" s="18"/>
      <c r="NVV83" s="18"/>
      <c r="NVW83" s="19"/>
      <c r="NVX83" s="19"/>
      <c r="NVY83" s="20"/>
      <c r="NVZ83" s="20"/>
      <c r="NWA83" s="20"/>
      <c r="NWB83" s="21"/>
      <c r="NWF83" s="12"/>
      <c r="NWG83" s="13"/>
      <c r="NWH83" s="14"/>
      <c r="NWI83" s="15"/>
      <c r="NWJ83" s="16"/>
      <c r="NWK83" s="17"/>
      <c r="NWL83" s="18"/>
      <c r="NWM83" s="18"/>
      <c r="NWN83" s="19"/>
      <c r="NWO83" s="19"/>
      <c r="NWP83" s="20"/>
      <c r="NWQ83" s="20"/>
      <c r="NWR83" s="20"/>
      <c r="NWS83" s="21"/>
      <c r="NWW83" s="12"/>
      <c r="NWX83" s="13"/>
      <c r="NWY83" s="14"/>
      <c r="NWZ83" s="15"/>
      <c r="NXA83" s="16"/>
      <c r="NXB83" s="17"/>
      <c r="NXC83" s="18"/>
      <c r="NXD83" s="18"/>
      <c r="NXE83" s="19"/>
      <c r="NXF83" s="19"/>
      <c r="NXG83" s="20"/>
      <c r="NXH83" s="20"/>
      <c r="NXI83" s="20"/>
      <c r="NXJ83" s="21"/>
      <c r="NXN83" s="12"/>
      <c r="NXO83" s="13"/>
      <c r="NXP83" s="14"/>
      <c r="NXQ83" s="15"/>
      <c r="NXR83" s="16"/>
      <c r="NXS83" s="17"/>
      <c r="NXT83" s="18"/>
      <c r="NXU83" s="18"/>
      <c r="NXV83" s="19"/>
      <c r="NXW83" s="19"/>
      <c r="NXX83" s="20"/>
      <c r="NXY83" s="20"/>
      <c r="NXZ83" s="20"/>
      <c r="NYA83" s="21"/>
      <c r="NYE83" s="12"/>
      <c r="NYF83" s="13"/>
      <c r="NYG83" s="14"/>
      <c r="NYH83" s="15"/>
      <c r="NYI83" s="16"/>
      <c r="NYJ83" s="17"/>
      <c r="NYK83" s="18"/>
      <c r="NYL83" s="18"/>
      <c r="NYM83" s="19"/>
      <c r="NYN83" s="19"/>
      <c r="NYO83" s="20"/>
      <c r="NYP83" s="20"/>
      <c r="NYQ83" s="20"/>
      <c r="NYR83" s="21"/>
      <c r="NYV83" s="12"/>
      <c r="NYW83" s="13"/>
      <c r="NYX83" s="14"/>
      <c r="NYY83" s="15"/>
      <c r="NYZ83" s="16"/>
      <c r="NZA83" s="17"/>
      <c r="NZB83" s="18"/>
      <c r="NZC83" s="18"/>
      <c r="NZD83" s="19"/>
      <c r="NZE83" s="19"/>
      <c r="NZF83" s="20"/>
      <c r="NZG83" s="20"/>
      <c r="NZH83" s="20"/>
      <c r="NZI83" s="21"/>
      <c r="NZM83" s="12"/>
      <c r="NZN83" s="13"/>
      <c r="NZO83" s="14"/>
      <c r="NZP83" s="15"/>
      <c r="NZQ83" s="16"/>
      <c r="NZR83" s="17"/>
      <c r="NZS83" s="18"/>
      <c r="NZT83" s="18"/>
      <c r="NZU83" s="19"/>
      <c r="NZV83" s="19"/>
      <c r="NZW83" s="20"/>
      <c r="NZX83" s="20"/>
      <c r="NZY83" s="20"/>
      <c r="NZZ83" s="21"/>
      <c r="OAD83" s="12"/>
      <c r="OAE83" s="13"/>
      <c r="OAF83" s="14"/>
      <c r="OAG83" s="15"/>
      <c r="OAH83" s="16"/>
      <c r="OAI83" s="17"/>
      <c r="OAJ83" s="18"/>
      <c r="OAK83" s="18"/>
      <c r="OAL83" s="19"/>
      <c r="OAM83" s="19"/>
      <c r="OAN83" s="20"/>
      <c r="OAO83" s="20"/>
      <c r="OAP83" s="20"/>
      <c r="OAQ83" s="21"/>
      <c r="OAU83" s="12"/>
      <c r="OAV83" s="13"/>
      <c r="OAW83" s="14"/>
      <c r="OAX83" s="15"/>
      <c r="OAY83" s="16"/>
      <c r="OAZ83" s="17"/>
      <c r="OBA83" s="18"/>
      <c r="OBB83" s="18"/>
      <c r="OBC83" s="19"/>
      <c r="OBD83" s="19"/>
      <c r="OBE83" s="20"/>
      <c r="OBF83" s="20"/>
      <c r="OBG83" s="20"/>
      <c r="OBH83" s="21"/>
      <c r="OBL83" s="12"/>
      <c r="OBM83" s="13"/>
      <c r="OBN83" s="14"/>
      <c r="OBO83" s="15"/>
      <c r="OBP83" s="16"/>
      <c r="OBQ83" s="17"/>
      <c r="OBR83" s="18"/>
      <c r="OBS83" s="18"/>
      <c r="OBT83" s="19"/>
      <c r="OBU83" s="19"/>
      <c r="OBV83" s="20"/>
      <c r="OBW83" s="20"/>
      <c r="OBX83" s="20"/>
      <c r="OBY83" s="21"/>
      <c r="OCC83" s="12"/>
      <c r="OCD83" s="13"/>
      <c r="OCE83" s="14"/>
      <c r="OCF83" s="15"/>
      <c r="OCG83" s="16"/>
      <c r="OCH83" s="17"/>
      <c r="OCI83" s="18"/>
      <c r="OCJ83" s="18"/>
      <c r="OCK83" s="19"/>
      <c r="OCL83" s="19"/>
      <c r="OCM83" s="20"/>
      <c r="OCN83" s="20"/>
      <c r="OCO83" s="20"/>
      <c r="OCP83" s="21"/>
      <c r="OCT83" s="12"/>
      <c r="OCU83" s="13"/>
      <c r="OCV83" s="14"/>
      <c r="OCW83" s="15"/>
      <c r="OCX83" s="16"/>
      <c r="OCY83" s="17"/>
      <c r="OCZ83" s="18"/>
      <c r="ODA83" s="18"/>
      <c r="ODB83" s="19"/>
      <c r="ODC83" s="19"/>
      <c r="ODD83" s="20"/>
      <c r="ODE83" s="20"/>
      <c r="ODF83" s="20"/>
      <c r="ODG83" s="21"/>
      <c r="ODK83" s="12"/>
      <c r="ODL83" s="13"/>
      <c r="ODM83" s="14"/>
      <c r="ODN83" s="15"/>
      <c r="ODO83" s="16"/>
      <c r="ODP83" s="17"/>
      <c r="ODQ83" s="18"/>
      <c r="ODR83" s="18"/>
      <c r="ODS83" s="19"/>
      <c r="ODT83" s="19"/>
      <c r="ODU83" s="20"/>
      <c r="ODV83" s="20"/>
      <c r="ODW83" s="20"/>
      <c r="ODX83" s="21"/>
      <c r="OEB83" s="12"/>
      <c r="OEC83" s="13"/>
      <c r="OED83" s="14"/>
      <c r="OEE83" s="15"/>
      <c r="OEF83" s="16"/>
      <c r="OEG83" s="17"/>
      <c r="OEH83" s="18"/>
      <c r="OEI83" s="18"/>
      <c r="OEJ83" s="19"/>
      <c r="OEK83" s="19"/>
      <c r="OEL83" s="20"/>
      <c r="OEM83" s="20"/>
      <c r="OEN83" s="20"/>
      <c r="OEO83" s="21"/>
      <c r="OES83" s="12"/>
      <c r="OET83" s="13"/>
      <c r="OEU83" s="14"/>
      <c r="OEV83" s="15"/>
      <c r="OEW83" s="16"/>
      <c r="OEX83" s="17"/>
      <c r="OEY83" s="18"/>
      <c r="OEZ83" s="18"/>
      <c r="OFA83" s="19"/>
      <c r="OFB83" s="19"/>
      <c r="OFC83" s="20"/>
      <c r="OFD83" s="20"/>
      <c r="OFE83" s="20"/>
      <c r="OFF83" s="21"/>
      <c r="OFJ83" s="12"/>
      <c r="OFK83" s="13"/>
      <c r="OFL83" s="14"/>
      <c r="OFM83" s="15"/>
      <c r="OFN83" s="16"/>
      <c r="OFO83" s="17"/>
      <c r="OFP83" s="18"/>
      <c r="OFQ83" s="18"/>
      <c r="OFR83" s="19"/>
      <c r="OFS83" s="19"/>
      <c r="OFT83" s="20"/>
      <c r="OFU83" s="20"/>
      <c r="OFV83" s="20"/>
      <c r="OFW83" s="21"/>
      <c r="OGA83" s="12"/>
      <c r="OGB83" s="13"/>
      <c r="OGC83" s="14"/>
      <c r="OGD83" s="15"/>
      <c r="OGE83" s="16"/>
      <c r="OGF83" s="17"/>
      <c r="OGG83" s="18"/>
      <c r="OGH83" s="18"/>
      <c r="OGI83" s="19"/>
      <c r="OGJ83" s="19"/>
      <c r="OGK83" s="20"/>
      <c r="OGL83" s="20"/>
      <c r="OGM83" s="20"/>
      <c r="OGN83" s="21"/>
      <c r="OGR83" s="12"/>
      <c r="OGS83" s="13"/>
      <c r="OGT83" s="14"/>
      <c r="OGU83" s="15"/>
      <c r="OGV83" s="16"/>
      <c r="OGW83" s="17"/>
      <c r="OGX83" s="18"/>
      <c r="OGY83" s="18"/>
      <c r="OGZ83" s="19"/>
      <c r="OHA83" s="19"/>
      <c r="OHB83" s="20"/>
      <c r="OHC83" s="20"/>
      <c r="OHD83" s="20"/>
      <c r="OHE83" s="21"/>
      <c r="OHI83" s="12"/>
      <c r="OHJ83" s="13"/>
      <c r="OHK83" s="14"/>
      <c r="OHL83" s="15"/>
      <c r="OHM83" s="16"/>
      <c r="OHN83" s="17"/>
      <c r="OHO83" s="18"/>
      <c r="OHP83" s="18"/>
      <c r="OHQ83" s="19"/>
      <c r="OHR83" s="19"/>
      <c r="OHS83" s="20"/>
      <c r="OHT83" s="20"/>
      <c r="OHU83" s="20"/>
      <c r="OHV83" s="21"/>
      <c r="OHZ83" s="12"/>
      <c r="OIA83" s="13"/>
      <c r="OIB83" s="14"/>
      <c r="OIC83" s="15"/>
      <c r="OID83" s="16"/>
      <c r="OIE83" s="17"/>
      <c r="OIF83" s="18"/>
      <c r="OIG83" s="18"/>
      <c r="OIH83" s="19"/>
      <c r="OII83" s="19"/>
      <c r="OIJ83" s="20"/>
      <c r="OIK83" s="20"/>
      <c r="OIL83" s="20"/>
      <c r="OIM83" s="21"/>
      <c r="OIQ83" s="12"/>
      <c r="OIR83" s="13"/>
      <c r="OIS83" s="14"/>
      <c r="OIT83" s="15"/>
      <c r="OIU83" s="16"/>
      <c r="OIV83" s="17"/>
      <c r="OIW83" s="18"/>
      <c r="OIX83" s="18"/>
      <c r="OIY83" s="19"/>
      <c r="OIZ83" s="19"/>
      <c r="OJA83" s="20"/>
      <c r="OJB83" s="20"/>
      <c r="OJC83" s="20"/>
      <c r="OJD83" s="21"/>
      <c r="OJH83" s="12"/>
      <c r="OJI83" s="13"/>
      <c r="OJJ83" s="14"/>
      <c r="OJK83" s="15"/>
      <c r="OJL83" s="16"/>
      <c r="OJM83" s="17"/>
      <c r="OJN83" s="18"/>
      <c r="OJO83" s="18"/>
      <c r="OJP83" s="19"/>
      <c r="OJQ83" s="19"/>
      <c r="OJR83" s="20"/>
      <c r="OJS83" s="20"/>
      <c r="OJT83" s="20"/>
      <c r="OJU83" s="21"/>
      <c r="OJY83" s="12"/>
      <c r="OJZ83" s="13"/>
      <c r="OKA83" s="14"/>
      <c r="OKB83" s="15"/>
      <c r="OKC83" s="16"/>
      <c r="OKD83" s="17"/>
      <c r="OKE83" s="18"/>
      <c r="OKF83" s="18"/>
      <c r="OKG83" s="19"/>
      <c r="OKH83" s="19"/>
      <c r="OKI83" s="20"/>
      <c r="OKJ83" s="20"/>
      <c r="OKK83" s="20"/>
      <c r="OKL83" s="21"/>
      <c r="OKP83" s="12"/>
      <c r="OKQ83" s="13"/>
      <c r="OKR83" s="14"/>
      <c r="OKS83" s="15"/>
      <c r="OKT83" s="16"/>
      <c r="OKU83" s="17"/>
      <c r="OKV83" s="18"/>
      <c r="OKW83" s="18"/>
      <c r="OKX83" s="19"/>
      <c r="OKY83" s="19"/>
      <c r="OKZ83" s="20"/>
      <c r="OLA83" s="20"/>
      <c r="OLB83" s="20"/>
      <c r="OLC83" s="21"/>
      <c r="OLG83" s="12"/>
      <c r="OLH83" s="13"/>
      <c r="OLI83" s="14"/>
      <c r="OLJ83" s="15"/>
      <c r="OLK83" s="16"/>
      <c r="OLL83" s="17"/>
      <c r="OLM83" s="18"/>
      <c r="OLN83" s="18"/>
      <c r="OLO83" s="19"/>
      <c r="OLP83" s="19"/>
      <c r="OLQ83" s="20"/>
      <c r="OLR83" s="20"/>
      <c r="OLS83" s="20"/>
      <c r="OLT83" s="21"/>
      <c r="OLX83" s="12"/>
      <c r="OLY83" s="13"/>
      <c r="OLZ83" s="14"/>
      <c r="OMA83" s="15"/>
      <c r="OMB83" s="16"/>
      <c r="OMC83" s="17"/>
      <c r="OMD83" s="18"/>
      <c r="OME83" s="18"/>
      <c r="OMF83" s="19"/>
      <c r="OMG83" s="19"/>
      <c r="OMH83" s="20"/>
      <c r="OMI83" s="20"/>
      <c r="OMJ83" s="20"/>
      <c r="OMK83" s="21"/>
      <c r="OMO83" s="12"/>
      <c r="OMP83" s="13"/>
      <c r="OMQ83" s="14"/>
      <c r="OMR83" s="15"/>
      <c r="OMS83" s="16"/>
      <c r="OMT83" s="17"/>
      <c r="OMU83" s="18"/>
      <c r="OMV83" s="18"/>
      <c r="OMW83" s="19"/>
      <c r="OMX83" s="19"/>
      <c r="OMY83" s="20"/>
      <c r="OMZ83" s="20"/>
      <c r="ONA83" s="20"/>
      <c r="ONB83" s="21"/>
      <c r="ONF83" s="12"/>
      <c r="ONG83" s="13"/>
      <c r="ONH83" s="14"/>
      <c r="ONI83" s="15"/>
      <c r="ONJ83" s="16"/>
      <c r="ONK83" s="17"/>
      <c r="ONL83" s="18"/>
      <c r="ONM83" s="18"/>
      <c r="ONN83" s="19"/>
      <c r="ONO83" s="19"/>
      <c r="ONP83" s="20"/>
      <c r="ONQ83" s="20"/>
      <c r="ONR83" s="20"/>
      <c r="ONS83" s="21"/>
      <c r="ONW83" s="12"/>
      <c r="ONX83" s="13"/>
      <c r="ONY83" s="14"/>
      <c r="ONZ83" s="15"/>
      <c r="OOA83" s="16"/>
      <c r="OOB83" s="17"/>
      <c r="OOC83" s="18"/>
      <c r="OOD83" s="18"/>
      <c r="OOE83" s="19"/>
      <c r="OOF83" s="19"/>
      <c r="OOG83" s="20"/>
      <c r="OOH83" s="20"/>
      <c r="OOI83" s="20"/>
      <c r="OOJ83" s="21"/>
      <c r="OON83" s="12"/>
      <c r="OOO83" s="13"/>
      <c r="OOP83" s="14"/>
      <c r="OOQ83" s="15"/>
      <c r="OOR83" s="16"/>
      <c r="OOS83" s="17"/>
      <c r="OOT83" s="18"/>
      <c r="OOU83" s="18"/>
      <c r="OOV83" s="19"/>
      <c r="OOW83" s="19"/>
      <c r="OOX83" s="20"/>
      <c r="OOY83" s="20"/>
      <c r="OOZ83" s="20"/>
      <c r="OPA83" s="21"/>
      <c r="OPE83" s="12"/>
      <c r="OPF83" s="13"/>
      <c r="OPG83" s="14"/>
      <c r="OPH83" s="15"/>
      <c r="OPI83" s="16"/>
      <c r="OPJ83" s="17"/>
      <c r="OPK83" s="18"/>
      <c r="OPL83" s="18"/>
      <c r="OPM83" s="19"/>
      <c r="OPN83" s="19"/>
      <c r="OPO83" s="20"/>
      <c r="OPP83" s="20"/>
      <c r="OPQ83" s="20"/>
      <c r="OPR83" s="21"/>
      <c r="OPV83" s="12"/>
      <c r="OPW83" s="13"/>
      <c r="OPX83" s="14"/>
      <c r="OPY83" s="15"/>
      <c r="OPZ83" s="16"/>
      <c r="OQA83" s="17"/>
      <c r="OQB83" s="18"/>
      <c r="OQC83" s="18"/>
      <c r="OQD83" s="19"/>
      <c r="OQE83" s="19"/>
      <c r="OQF83" s="20"/>
      <c r="OQG83" s="20"/>
      <c r="OQH83" s="20"/>
      <c r="OQI83" s="21"/>
      <c r="OQM83" s="12"/>
      <c r="OQN83" s="13"/>
      <c r="OQO83" s="14"/>
      <c r="OQP83" s="15"/>
      <c r="OQQ83" s="16"/>
      <c r="OQR83" s="17"/>
      <c r="OQS83" s="18"/>
      <c r="OQT83" s="18"/>
      <c r="OQU83" s="19"/>
      <c r="OQV83" s="19"/>
      <c r="OQW83" s="20"/>
      <c r="OQX83" s="20"/>
      <c r="OQY83" s="20"/>
      <c r="OQZ83" s="21"/>
      <c r="ORD83" s="12"/>
      <c r="ORE83" s="13"/>
      <c r="ORF83" s="14"/>
      <c r="ORG83" s="15"/>
      <c r="ORH83" s="16"/>
      <c r="ORI83" s="17"/>
      <c r="ORJ83" s="18"/>
      <c r="ORK83" s="18"/>
      <c r="ORL83" s="19"/>
      <c r="ORM83" s="19"/>
      <c r="ORN83" s="20"/>
      <c r="ORO83" s="20"/>
      <c r="ORP83" s="20"/>
      <c r="ORQ83" s="21"/>
      <c r="ORU83" s="12"/>
      <c r="ORV83" s="13"/>
      <c r="ORW83" s="14"/>
      <c r="ORX83" s="15"/>
      <c r="ORY83" s="16"/>
      <c r="ORZ83" s="17"/>
      <c r="OSA83" s="18"/>
      <c r="OSB83" s="18"/>
      <c r="OSC83" s="19"/>
      <c r="OSD83" s="19"/>
      <c r="OSE83" s="20"/>
      <c r="OSF83" s="20"/>
      <c r="OSG83" s="20"/>
      <c r="OSH83" s="21"/>
      <c r="OSL83" s="12"/>
      <c r="OSM83" s="13"/>
      <c r="OSN83" s="14"/>
      <c r="OSO83" s="15"/>
      <c r="OSP83" s="16"/>
      <c r="OSQ83" s="17"/>
      <c r="OSR83" s="18"/>
      <c r="OSS83" s="18"/>
      <c r="OST83" s="19"/>
      <c r="OSU83" s="19"/>
      <c r="OSV83" s="20"/>
      <c r="OSW83" s="20"/>
      <c r="OSX83" s="20"/>
      <c r="OSY83" s="21"/>
      <c r="OTC83" s="12"/>
      <c r="OTD83" s="13"/>
      <c r="OTE83" s="14"/>
      <c r="OTF83" s="15"/>
      <c r="OTG83" s="16"/>
      <c r="OTH83" s="17"/>
      <c r="OTI83" s="18"/>
      <c r="OTJ83" s="18"/>
      <c r="OTK83" s="19"/>
      <c r="OTL83" s="19"/>
      <c r="OTM83" s="20"/>
      <c r="OTN83" s="20"/>
      <c r="OTO83" s="20"/>
      <c r="OTP83" s="21"/>
      <c r="OTT83" s="12"/>
      <c r="OTU83" s="13"/>
      <c r="OTV83" s="14"/>
      <c r="OTW83" s="15"/>
      <c r="OTX83" s="16"/>
      <c r="OTY83" s="17"/>
      <c r="OTZ83" s="18"/>
      <c r="OUA83" s="18"/>
      <c r="OUB83" s="19"/>
      <c r="OUC83" s="19"/>
      <c r="OUD83" s="20"/>
      <c r="OUE83" s="20"/>
      <c r="OUF83" s="20"/>
      <c r="OUG83" s="21"/>
      <c r="OUK83" s="12"/>
      <c r="OUL83" s="13"/>
      <c r="OUM83" s="14"/>
      <c r="OUN83" s="15"/>
      <c r="OUO83" s="16"/>
      <c r="OUP83" s="17"/>
      <c r="OUQ83" s="18"/>
      <c r="OUR83" s="18"/>
      <c r="OUS83" s="19"/>
      <c r="OUT83" s="19"/>
      <c r="OUU83" s="20"/>
      <c r="OUV83" s="20"/>
      <c r="OUW83" s="20"/>
      <c r="OUX83" s="21"/>
      <c r="OVB83" s="12"/>
      <c r="OVC83" s="13"/>
      <c r="OVD83" s="14"/>
      <c r="OVE83" s="15"/>
      <c r="OVF83" s="16"/>
      <c r="OVG83" s="17"/>
      <c r="OVH83" s="18"/>
      <c r="OVI83" s="18"/>
      <c r="OVJ83" s="19"/>
      <c r="OVK83" s="19"/>
      <c r="OVL83" s="20"/>
      <c r="OVM83" s="20"/>
      <c r="OVN83" s="20"/>
      <c r="OVO83" s="21"/>
      <c r="OVS83" s="12"/>
      <c r="OVT83" s="13"/>
      <c r="OVU83" s="14"/>
      <c r="OVV83" s="15"/>
      <c r="OVW83" s="16"/>
      <c r="OVX83" s="17"/>
      <c r="OVY83" s="18"/>
      <c r="OVZ83" s="18"/>
      <c r="OWA83" s="19"/>
      <c r="OWB83" s="19"/>
      <c r="OWC83" s="20"/>
      <c r="OWD83" s="20"/>
      <c r="OWE83" s="20"/>
      <c r="OWF83" s="21"/>
      <c r="OWJ83" s="12"/>
      <c r="OWK83" s="13"/>
      <c r="OWL83" s="14"/>
      <c r="OWM83" s="15"/>
      <c r="OWN83" s="16"/>
      <c r="OWO83" s="17"/>
      <c r="OWP83" s="18"/>
      <c r="OWQ83" s="18"/>
      <c r="OWR83" s="19"/>
      <c r="OWS83" s="19"/>
      <c r="OWT83" s="20"/>
      <c r="OWU83" s="20"/>
      <c r="OWV83" s="20"/>
      <c r="OWW83" s="21"/>
      <c r="OXA83" s="12"/>
      <c r="OXB83" s="13"/>
      <c r="OXC83" s="14"/>
      <c r="OXD83" s="15"/>
      <c r="OXE83" s="16"/>
      <c r="OXF83" s="17"/>
      <c r="OXG83" s="18"/>
      <c r="OXH83" s="18"/>
      <c r="OXI83" s="19"/>
      <c r="OXJ83" s="19"/>
      <c r="OXK83" s="20"/>
      <c r="OXL83" s="20"/>
      <c r="OXM83" s="20"/>
      <c r="OXN83" s="21"/>
      <c r="OXR83" s="12"/>
      <c r="OXS83" s="13"/>
      <c r="OXT83" s="14"/>
      <c r="OXU83" s="15"/>
      <c r="OXV83" s="16"/>
      <c r="OXW83" s="17"/>
      <c r="OXX83" s="18"/>
      <c r="OXY83" s="18"/>
      <c r="OXZ83" s="19"/>
      <c r="OYA83" s="19"/>
      <c r="OYB83" s="20"/>
      <c r="OYC83" s="20"/>
      <c r="OYD83" s="20"/>
      <c r="OYE83" s="21"/>
      <c r="OYI83" s="12"/>
      <c r="OYJ83" s="13"/>
      <c r="OYK83" s="14"/>
      <c r="OYL83" s="15"/>
      <c r="OYM83" s="16"/>
      <c r="OYN83" s="17"/>
      <c r="OYO83" s="18"/>
      <c r="OYP83" s="18"/>
      <c r="OYQ83" s="19"/>
      <c r="OYR83" s="19"/>
      <c r="OYS83" s="20"/>
      <c r="OYT83" s="20"/>
      <c r="OYU83" s="20"/>
      <c r="OYV83" s="21"/>
      <c r="OYZ83" s="12"/>
      <c r="OZA83" s="13"/>
      <c r="OZB83" s="14"/>
      <c r="OZC83" s="15"/>
      <c r="OZD83" s="16"/>
      <c r="OZE83" s="17"/>
      <c r="OZF83" s="18"/>
      <c r="OZG83" s="18"/>
      <c r="OZH83" s="19"/>
      <c r="OZI83" s="19"/>
      <c r="OZJ83" s="20"/>
      <c r="OZK83" s="20"/>
      <c r="OZL83" s="20"/>
      <c r="OZM83" s="21"/>
      <c r="OZQ83" s="12"/>
      <c r="OZR83" s="13"/>
      <c r="OZS83" s="14"/>
      <c r="OZT83" s="15"/>
      <c r="OZU83" s="16"/>
      <c r="OZV83" s="17"/>
      <c r="OZW83" s="18"/>
      <c r="OZX83" s="18"/>
      <c r="OZY83" s="19"/>
      <c r="OZZ83" s="19"/>
      <c r="PAA83" s="20"/>
      <c r="PAB83" s="20"/>
      <c r="PAC83" s="20"/>
      <c r="PAD83" s="21"/>
      <c r="PAH83" s="12"/>
      <c r="PAI83" s="13"/>
      <c r="PAJ83" s="14"/>
      <c r="PAK83" s="15"/>
      <c r="PAL83" s="16"/>
      <c r="PAM83" s="17"/>
      <c r="PAN83" s="18"/>
      <c r="PAO83" s="18"/>
      <c r="PAP83" s="19"/>
      <c r="PAQ83" s="19"/>
      <c r="PAR83" s="20"/>
      <c r="PAS83" s="20"/>
      <c r="PAT83" s="20"/>
      <c r="PAU83" s="21"/>
      <c r="PAY83" s="12"/>
      <c r="PAZ83" s="13"/>
      <c r="PBA83" s="14"/>
      <c r="PBB83" s="15"/>
      <c r="PBC83" s="16"/>
      <c r="PBD83" s="17"/>
      <c r="PBE83" s="18"/>
      <c r="PBF83" s="18"/>
      <c r="PBG83" s="19"/>
      <c r="PBH83" s="19"/>
      <c r="PBI83" s="20"/>
      <c r="PBJ83" s="20"/>
      <c r="PBK83" s="20"/>
      <c r="PBL83" s="21"/>
      <c r="PBP83" s="12"/>
      <c r="PBQ83" s="13"/>
      <c r="PBR83" s="14"/>
      <c r="PBS83" s="15"/>
      <c r="PBT83" s="16"/>
      <c r="PBU83" s="17"/>
      <c r="PBV83" s="18"/>
      <c r="PBW83" s="18"/>
      <c r="PBX83" s="19"/>
      <c r="PBY83" s="19"/>
      <c r="PBZ83" s="20"/>
      <c r="PCA83" s="20"/>
      <c r="PCB83" s="20"/>
      <c r="PCC83" s="21"/>
      <c r="PCG83" s="12"/>
      <c r="PCH83" s="13"/>
      <c r="PCI83" s="14"/>
      <c r="PCJ83" s="15"/>
      <c r="PCK83" s="16"/>
      <c r="PCL83" s="17"/>
      <c r="PCM83" s="18"/>
      <c r="PCN83" s="18"/>
      <c r="PCO83" s="19"/>
      <c r="PCP83" s="19"/>
      <c r="PCQ83" s="20"/>
      <c r="PCR83" s="20"/>
      <c r="PCS83" s="20"/>
      <c r="PCT83" s="21"/>
      <c r="PCX83" s="12"/>
      <c r="PCY83" s="13"/>
      <c r="PCZ83" s="14"/>
      <c r="PDA83" s="15"/>
      <c r="PDB83" s="16"/>
      <c r="PDC83" s="17"/>
      <c r="PDD83" s="18"/>
      <c r="PDE83" s="18"/>
      <c r="PDF83" s="19"/>
      <c r="PDG83" s="19"/>
      <c r="PDH83" s="20"/>
      <c r="PDI83" s="20"/>
      <c r="PDJ83" s="20"/>
      <c r="PDK83" s="21"/>
      <c r="PDO83" s="12"/>
      <c r="PDP83" s="13"/>
      <c r="PDQ83" s="14"/>
      <c r="PDR83" s="15"/>
      <c r="PDS83" s="16"/>
      <c r="PDT83" s="17"/>
      <c r="PDU83" s="18"/>
      <c r="PDV83" s="18"/>
      <c r="PDW83" s="19"/>
      <c r="PDX83" s="19"/>
      <c r="PDY83" s="20"/>
      <c r="PDZ83" s="20"/>
      <c r="PEA83" s="20"/>
      <c r="PEB83" s="21"/>
      <c r="PEF83" s="12"/>
      <c r="PEG83" s="13"/>
      <c r="PEH83" s="14"/>
      <c r="PEI83" s="15"/>
      <c r="PEJ83" s="16"/>
      <c r="PEK83" s="17"/>
      <c r="PEL83" s="18"/>
      <c r="PEM83" s="18"/>
      <c r="PEN83" s="19"/>
      <c r="PEO83" s="19"/>
      <c r="PEP83" s="20"/>
      <c r="PEQ83" s="20"/>
      <c r="PER83" s="20"/>
      <c r="PES83" s="21"/>
      <c r="PEW83" s="12"/>
      <c r="PEX83" s="13"/>
      <c r="PEY83" s="14"/>
      <c r="PEZ83" s="15"/>
      <c r="PFA83" s="16"/>
      <c r="PFB83" s="17"/>
      <c r="PFC83" s="18"/>
      <c r="PFD83" s="18"/>
      <c r="PFE83" s="19"/>
      <c r="PFF83" s="19"/>
      <c r="PFG83" s="20"/>
      <c r="PFH83" s="20"/>
      <c r="PFI83" s="20"/>
      <c r="PFJ83" s="21"/>
      <c r="PFN83" s="12"/>
      <c r="PFO83" s="13"/>
      <c r="PFP83" s="14"/>
      <c r="PFQ83" s="15"/>
      <c r="PFR83" s="16"/>
      <c r="PFS83" s="17"/>
      <c r="PFT83" s="18"/>
      <c r="PFU83" s="18"/>
      <c r="PFV83" s="19"/>
      <c r="PFW83" s="19"/>
      <c r="PFX83" s="20"/>
      <c r="PFY83" s="20"/>
      <c r="PFZ83" s="20"/>
      <c r="PGA83" s="21"/>
      <c r="PGE83" s="12"/>
      <c r="PGF83" s="13"/>
      <c r="PGG83" s="14"/>
      <c r="PGH83" s="15"/>
      <c r="PGI83" s="16"/>
      <c r="PGJ83" s="17"/>
      <c r="PGK83" s="18"/>
      <c r="PGL83" s="18"/>
      <c r="PGM83" s="19"/>
      <c r="PGN83" s="19"/>
      <c r="PGO83" s="20"/>
      <c r="PGP83" s="20"/>
      <c r="PGQ83" s="20"/>
      <c r="PGR83" s="21"/>
      <c r="PGV83" s="12"/>
      <c r="PGW83" s="13"/>
      <c r="PGX83" s="14"/>
      <c r="PGY83" s="15"/>
      <c r="PGZ83" s="16"/>
      <c r="PHA83" s="17"/>
      <c r="PHB83" s="18"/>
      <c r="PHC83" s="18"/>
      <c r="PHD83" s="19"/>
      <c r="PHE83" s="19"/>
      <c r="PHF83" s="20"/>
      <c r="PHG83" s="20"/>
      <c r="PHH83" s="20"/>
      <c r="PHI83" s="21"/>
      <c r="PHM83" s="12"/>
      <c r="PHN83" s="13"/>
      <c r="PHO83" s="14"/>
      <c r="PHP83" s="15"/>
      <c r="PHQ83" s="16"/>
      <c r="PHR83" s="17"/>
      <c r="PHS83" s="18"/>
      <c r="PHT83" s="18"/>
      <c r="PHU83" s="19"/>
      <c r="PHV83" s="19"/>
      <c r="PHW83" s="20"/>
      <c r="PHX83" s="20"/>
      <c r="PHY83" s="20"/>
      <c r="PHZ83" s="21"/>
      <c r="PID83" s="12"/>
      <c r="PIE83" s="13"/>
      <c r="PIF83" s="14"/>
      <c r="PIG83" s="15"/>
      <c r="PIH83" s="16"/>
      <c r="PII83" s="17"/>
      <c r="PIJ83" s="18"/>
      <c r="PIK83" s="18"/>
      <c r="PIL83" s="19"/>
      <c r="PIM83" s="19"/>
      <c r="PIN83" s="20"/>
      <c r="PIO83" s="20"/>
      <c r="PIP83" s="20"/>
      <c r="PIQ83" s="21"/>
      <c r="PIU83" s="12"/>
      <c r="PIV83" s="13"/>
      <c r="PIW83" s="14"/>
      <c r="PIX83" s="15"/>
      <c r="PIY83" s="16"/>
      <c r="PIZ83" s="17"/>
      <c r="PJA83" s="18"/>
      <c r="PJB83" s="18"/>
      <c r="PJC83" s="19"/>
      <c r="PJD83" s="19"/>
      <c r="PJE83" s="20"/>
      <c r="PJF83" s="20"/>
      <c r="PJG83" s="20"/>
      <c r="PJH83" s="21"/>
      <c r="PJL83" s="12"/>
      <c r="PJM83" s="13"/>
      <c r="PJN83" s="14"/>
      <c r="PJO83" s="15"/>
      <c r="PJP83" s="16"/>
      <c r="PJQ83" s="17"/>
      <c r="PJR83" s="18"/>
      <c r="PJS83" s="18"/>
      <c r="PJT83" s="19"/>
      <c r="PJU83" s="19"/>
      <c r="PJV83" s="20"/>
      <c r="PJW83" s="20"/>
      <c r="PJX83" s="20"/>
      <c r="PJY83" s="21"/>
      <c r="PKC83" s="12"/>
      <c r="PKD83" s="13"/>
      <c r="PKE83" s="14"/>
      <c r="PKF83" s="15"/>
      <c r="PKG83" s="16"/>
      <c r="PKH83" s="17"/>
      <c r="PKI83" s="18"/>
      <c r="PKJ83" s="18"/>
      <c r="PKK83" s="19"/>
      <c r="PKL83" s="19"/>
      <c r="PKM83" s="20"/>
      <c r="PKN83" s="20"/>
      <c r="PKO83" s="20"/>
      <c r="PKP83" s="21"/>
      <c r="PKT83" s="12"/>
      <c r="PKU83" s="13"/>
      <c r="PKV83" s="14"/>
      <c r="PKW83" s="15"/>
      <c r="PKX83" s="16"/>
      <c r="PKY83" s="17"/>
      <c r="PKZ83" s="18"/>
      <c r="PLA83" s="18"/>
      <c r="PLB83" s="19"/>
      <c r="PLC83" s="19"/>
      <c r="PLD83" s="20"/>
      <c r="PLE83" s="20"/>
      <c r="PLF83" s="20"/>
      <c r="PLG83" s="21"/>
      <c r="PLK83" s="12"/>
      <c r="PLL83" s="13"/>
      <c r="PLM83" s="14"/>
      <c r="PLN83" s="15"/>
      <c r="PLO83" s="16"/>
      <c r="PLP83" s="17"/>
      <c r="PLQ83" s="18"/>
      <c r="PLR83" s="18"/>
      <c r="PLS83" s="19"/>
      <c r="PLT83" s="19"/>
      <c r="PLU83" s="20"/>
      <c r="PLV83" s="20"/>
      <c r="PLW83" s="20"/>
      <c r="PLX83" s="21"/>
      <c r="PMB83" s="12"/>
      <c r="PMC83" s="13"/>
      <c r="PMD83" s="14"/>
      <c r="PME83" s="15"/>
      <c r="PMF83" s="16"/>
      <c r="PMG83" s="17"/>
      <c r="PMH83" s="18"/>
      <c r="PMI83" s="18"/>
      <c r="PMJ83" s="19"/>
      <c r="PMK83" s="19"/>
      <c r="PML83" s="20"/>
      <c r="PMM83" s="20"/>
      <c r="PMN83" s="20"/>
      <c r="PMO83" s="21"/>
      <c r="PMS83" s="12"/>
      <c r="PMT83" s="13"/>
      <c r="PMU83" s="14"/>
      <c r="PMV83" s="15"/>
      <c r="PMW83" s="16"/>
      <c r="PMX83" s="17"/>
      <c r="PMY83" s="18"/>
      <c r="PMZ83" s="18"/>
      <c r="PNA83" s="19"/>
      <c r="PNB83" s="19"/>
      <c r="PNC83" s="20"/>
      <c r="PND83" s="20"/>
      <c r="PNE83" s="20"/>
      <c r="PNF83" s="21"/>
      <c r="PNJ83" s="12"/>
      <c r="PNK83" s="13"/>
      <c r="PNL83" s="14"/>
      <c r="PNM83" s="15"/>
      <c r="PNN83" s="16"/>
      <c r="PNO83" s="17"/>
      <c r="PNP83" s="18"/>
      <c r="PNQ83" s="18"/>
      <c r="PNR83" s="19"/>
      <c r="PNS83" s="19"/>
      <c r="PNT83" s="20"/>
      <c r="PNU83" s="20"/>
      <c r="PNV83" s="20"/>
      <c r="PNW83" s="21"/>
      <c r="POA83" s="12"/>
      <c r="POB83" s="13"/>
      <c r="POC83" s="14"/>
      <c r="POD83" s="15"/>
      <c r="POE83" s="16"/>
      <c r="POF83" s="17"/>
      <c r="POG83" s="18"/>
      <c r="POH83" s="18"/>
      <c r="POI83" s="19"/>
      <c r="POJ83" s="19"/>
      <c r="POK83" s="20"/>
      <c r="POL83" s="20"/>
      <c r="POM83" s="20"/>
      <c r="PON83" s="21"/>
      <c r="POR83" s="12"/>
      <c r="POS83" s="13"/>
      <c r="POT83" s="14"/>
      <c r="POU83" s="15"/>
      <c r="POV83" s="16"/>
      <c r="POW83" s="17"/>
      <c r="POX83" s="18"/>
      <c r="POY83" s="18"/>
      <c r="POZ83" s="19"/>
      <c r="PPA83" s="19"/>
      <c r="PPB83" s="20"/>
      <c r="PPC83" s="20"/>
      <c r="PPD83" s="20"/>
      <c r="PPE83" s="21"/>
      <c r="PPI83" s="12"/>
      <c r="PPJ83" s="13"/>
      <c r="PPK83" s="14"/>
      <c r="PPL83" s="15"/>
      <c r="PPM83" s="16"/>
      <c r="PPN83" s="17"/>
      <c r="PPO83" s="18"/>
      <c r="PPP83" s="18"/>
      <c r="PPQ83" s="19"/>
      <c r="PPR83" s="19"/>
      <c r="PPS83" s="20"/>
      <c r="PPT83" s="20"/>
      <c r="PPU83" s="20"/>
      <c r="PPV83" s="21"/>
      <c r="PPZ83" s="12"/>
      <c r="PQA83" s="13"/>
      <c r="PQB83" s="14"/>
      <c r="PQC83" s="15"/>
      <c r="PQD83" s="16"/>
      <c r="PQE83" s="17"/>
      <c r="PQF83" s="18"/>
      <c r="PQG83" s="18"/>
      <c r="PQH83" s="19"/>
      <c r="PQI83" s="19"/>
      <c r="PQJ83" s="20"/>
      <c r="PQK83" s="20"/>
      <c r="PQL83" s="20"/>
      <c r="PQM83" s="21"/>
      <c r="PQQ83" s="12"/>
      <c r="PQR83" s="13"/>
      <c r="PQS83" s="14"/>
      <c r="PQT83" s="15"/>
      <c r="PQU83" s="16"/>
      <c r="PQV83" s="17"/>
      <c r="PQW83" s="18"/>
      <c r="PQX83" s="18"/>
      <c r="PQY83" s="19"/>
      <c r="PQZ83" s="19"/>
      <c r="PRA83" s="20"/>
      <c r="PRB83" s="20"/>
      <c r="PRC83" s="20"/>
      <c r="PRD83" s="21"/>
      <c r="PRH83" s="12"/>
      <c r="PRI83" s="13"/>
      <c r="PRJ83" s="14"/>
      <c r="PRK83" s="15"/>
      <c r="PRL83" s="16"/>
      <c r="PRM83" s="17"/>
      <c r="PRN83" s="18"/>
      <c r="PRO83" s="18"/>
      <c r="PRP83" s="19"/>
      <c r="PRQ83" s="19"/>
      <c r="PRR83" s="20"/>
      <c r="PRS83" s="20"/>
      <c r="PRT83" s="20"/>
      <c r="PRU83" s="21"/>
      <c r="PRY83" s="12"/>
      <c r="PRZ83" s="13"/>
      <c r="PSA83" s="14"/>
      <c r="PSB83" s="15"/>
      <c r="PSC83" s="16"/>
      <c r="PSD83" s="17"/>
      <c r="PSE83" s="18"/>
      <c r="PSF83" s="18"/>
      <c r="PSG83" s="19"/>
      <c r="PSH83" s="19"/>
      <c r="PSI83" s="20"/>
      <c r="PSJ83" s="20"/>
      <c r="PSK83" s="20"/>
      <c r="PSL83" s="21"/>
      <c r="PSP83" s="12"/>
      <c r="PSQ83" s="13"/>
      <c r="PSR83" s="14"/>
      <c r="PSS83" s="15"/>
      <c r="PST83" s="16"/>
      <c r="PSU83" s="17"/>
      <c r="PSV83" s="18"/>
      <c r="PSW83" s="18"/>
      <c r="PSX83" s="19"/>
      <c r="PSY83" s="19"/>
      <c r="PSZ83" s="20"/>
      <c r="PTA83" s="20"/>
      <c r="PTB83" s="20"/>
      <c r="PTC83" s="21"/>
      <c r="PTG83" s="12"/>
      <c r="PTH83" s="13"/>
      <c r="PTI83" s="14"/>
      <c r="PTJ83" s="15"/>
      <c r="PTK83" s="16"/>
      <c r="PTL83" s="17"/>
      <c r="PTM83" s="18"/>
      <c r="PTN83" s="18"/>
      <c r="PTO83" s="19"/>
      <c r="PTP83" s="19"/>
      <c r="PTQ83" s="20"/>
      <c r="PTR83" s="20"/>
      <c r="PTS83" s="20"/>
      <c r="PTT83" s="21"/>
      <c r="PTX83" s="12"/>
      <c r="PTY83" s="13"/>
      <c r="PTZ83" s="14"/>
      <c r="PUA83" s="15"/>
      <c r="PUB83" s="16"/>
      <c r="PUC83" s="17"/>
      <c r="PUD83" s="18"/>
      <c r="PUE83" s="18"/>
      <c r="PUF83" s="19"/>
      <c r="PUG83" s="19"/>
      <c r="PUH83" s="20"/>
      <c r="PUI83" s="20"/>
      <c r="PUJ83" s="20"/>
      <c r="PUK83" s="21"/>
      <c r="PUO83" s="12"/>
      <c r="PUP83" s="13"/>
      <c r="PUQ83" s="14"/>
      <c r="PUR83" s="15"/>
      <c r="PUS83" s="16"/>
      <c r="PUT83" s="17"/>
      <c r="PUU83" s="18"/>
      <c r="PUV83" s="18"/>
      <c r="PUW83" s="19"/>
      <c r="PUX83" s="19"/>
      <c r="PUY83" s="20"/>
      <c r="PUZ83" s="20"/>
      <c r="PVA83" s="20"/>
      <c r="PVB83" s="21"/>
      <c r="PVF83" s="12"/>
      <c r="PVG83" s="13"/>
      <c r="PVH83" s="14"/>
      <c r="PVI83" s="15"/>
      <c r="PVJ83" s="16"/>
      <c r="PVK83" s="17"/>
      <c r="PVL83" s="18"/>
      <c r="PVM83" s="18"/>
      <c r="PVN83" s="19"/>
      <c r="PVO83" s="19"/>
      <c r="PVP83" s="20"/>
      <c r="PVQ83" s="20"/>
      <c r="PVR83" s="20"/>
      <c r="PVS83" s="21"/>
      <c r="PVW83" s="12"/>
      <c r="PVX83" s="13"/>
      <c r="PVY83" s="14"/>
      <c r="PVZ83" s="15"/>
      <c r="PWA83" s="16"/>
      <c r="PWB83" s="17"/>
      <c r="PWC83" s="18"/>
      <c r="PWD83" s="18"/>
      <c r="PWE83" s="19"/>
      <c r="PWF83" s="19"/>
      <c r="PWG83" s="20"/>
      <c r="PWH83" s="20"/>
      <c r="PWI83" s="20"/>
      <c r="PWJ83" s="21"/>
      <c r="PWN83" s="12"/>
      <c r="PWO83" s="13"/>
      <c r="PWP83" s="14"/>
      <c r="PWQ83" s="15"/>
      <c r="PWR83" s="16"/>
      <c r="PWS83" s="17"/>
      <c r="PWT83" s="18"/>
      <c r="PWU83" s="18"/>
      <c r="PWV83" s="19"/>
      <c r="PWW83" s="19"/>
      <c r="PWX83" s="20"/>
      <c r="PWY83" s="20"/>
      <c r="PWZ83" s="20"/>
      <c r="PXA83" s="21"/>
      <c r="PXE83" s="12"/>
      <c r="PXF83" s="13"/>
      <c r="PXG83" s="14"/>
      <c r="PXH83" s="15"/>
      <c r="PXI83" s="16"/>
      <c r="PXJ83" s="17"/>
      <c r="PXK83" s="18"/>
      <c r="PXL83" s="18"/>
      <c r="PXM83" s="19"/>
      <c r="PXN83" s="19"/>
      <c r="PXO83" s="20"/>
      <c r="PXP83" s="20"/>
      <c r="PXQ83" s="20"/>
      <c r="PXR83" s="21"/>
      <c r="PXV83" s="12"/>
      <c r="PXW83" s="13"/>
      <c r="PXX83" s="14"/>
      <c r="PXY83" s="15"/>
      <c r="PXZ83" s="16"/>
      <c r="PYA83" s="17"/>
      <c r="PYB83" s="18"/>
      <c r="PYC83" s="18"/>
      <c r="PYD83" s="19"/>
      <c r="PYE83" s="19"/>
      <c r="PYF83" s="20"/>
      <c r="PYG83" s="20"/>
      <c r="PYH83" s="20"/>
      <c r="PYI83" s="21"/>
      <c r="PYM83" s="12"/>
      <c r="PYN83" s="13"/>
      <c r="PYO83" s="14"/>
      <c r="PYP83" s="15"/>
      <c r="PYQ83" s="16"/>
      <c r="PYR83" s="17"/>
      <c r="PYS83" s="18"/>
      <c r="PYT83" s="18"/>
      <c r="PYU83" s="19"/>
      <c r="PYV83" s="19"/>
      <c r="PYW83" s="20"/>
      <c r="PYX83" s="20"/>
      <c r="PYY83" s="20"/>
      <c r="PYZ83" s="21"/>
      <c r="PZD83" s="12"/>
      <c r="PZE83" s="13"/>
      <c r="PZF83" s="14"/>
      <c r="PZG83" s="15"/>
      <c r="PZH83" s="16"/>
      <c r="PZI83" s="17"/>
      <c r="PZJ83" s="18"/>
      <c r="PZK83" s="18"/>
      <c r="PZL83" s="19"/>
      <c r="PZM83" s="19"/>
      <c r="PZN83" s="20"/>
      <c r="PZO83" s="20"/>
      <c r="PZP83" s="20"/>
      <c r="PZQ83" s="21"/>
      <c r="PZU83" s="12"/>
      <c r="PZV83" s="13"/>
      <c r="PZW83" s="14"/>
      <c r="PZX83" s="15"/>
      <c r="PZY83" s="16"/>
      <c r="PZZ83" s="17"/>
      <c r="QAA83" s="18"/>
      <c r="QAB83" s="18"/>
      <c r="QAC83" s="19"/>
      <c r="QAD83" s="19"/>
      <c r="QAE83" s="20"/>
      <c r="QAF83" s="20"/>
      <c r="QAG83" s="20"/>
      <c r="QAH83" s="21"/>
      <c r="QAL83" s="12"/>
      <c r="QAM83" s="13"/>
      <c r="QAN83" s="14"/>
      <c r="QAO83" s="15"/>
      <c r="QAP83" s="16"/>
      <c r="QAQ83" s="17"/>
      <c r="QAR83" s="18"/>
      <c r="QAS83" s="18"/>
      <c r="QAT83" s="19"/>
      <c r="QAU83" s="19"/>
      <c r="QAV83" s="20"/>
      <c r="QAW83" s="20"/>
      <c r="QAX83" s="20"/>
      <c r="QAY83" s="21"/>
      <c r="QBC83" s="12"/>
      <c r="QBD83" s="13"/>
      <c r="QBE83" s="14"/>
      <c r="QBF83" s="15"/>
      <c r="QBG83" s="16"/>
      <c r="QBH83" s="17"/>
      <c r="QBI83" s="18"/>
      <c r="QBJ83" s="18"/>
      <c r="QBK83" s="19"/>
      <c r="QBL83" s="19"/>
      <c r="QBM83" s="20"/>
      <c r="QBN83" s="20"/>
      <c r="QBO83" s="20"/>
      <c r="QBP83" s="21"/>
      <c r="QBT83" s="12"/>
      <c r="QBU83" s="13"/>
      <c r="QBV83" s="14"/>
      <c r="QBW83" s="15"/>
      <c r="QBX83" s="16"/>
      <c r="QBY83" s="17"/>
      <c r="QBZ83" s="18"/>
      <c r="QCA83" s="18"/>
      <c r="QCB83" s="19"/>
      <c r="QCC83" s="19"/>
      <c r="QCD83" s="20"/>
      <c r="QCE83" s="20"/>
      <c r="QCF83" s="20"/>
      <c r="QCG83" s="21"/>
      <c r="QCK83" s="12"/>
      <c r="QCL83" s="13"/>
      <c r="QCM83" s="14"/>
      <c r="QCN83" s="15"/>
      <c r="QCO83" s="16"/>
      <c r="QCP83" s="17"/>
      <c r="QCQ83" s="18"/>
      <c r="QCR83" s="18"/>
      <c r="QCS83" s="19"/>
      <c r="QCT83" s="19"/>
      <c r="QCU83" s="20"/>
      <c r="QCV83" s="20"/>
      <c r="QCW83" s="20"/>
      <c r="QCX83" s="21"/>
      <c r="QDB83" s="12"/>
      <c r="QDC83" s="13"/>
      <c r="QDD83" s="14"/>
      <c r="QDE83" s="15"/>
      <c r="QDF83" s="16"/>
      <c r="QDG83" s="17"/>
      <c r="QDH83" s="18"/>
      <c r="QDI83" s="18"/>
      <c r="QDJ83" s="19"/>
      <c r="QDK83" s="19"/>
      <c r="QDL83" s="20"/>
      <c r="QDM83" s="20"/>
      <c r="QDN83" s="20"/>
      <c r="QDO83" s="21"/>
      <c r="QDS83" s="12"/>
      <c r="QDT83" s="13"/>
      <c r="QDU83" s="14"/>
      <c r="QDV83" s="15"/>
      <c r="QDW83" s="16"/>
      <c r="QDX83" s="17"/>
      <c r="QDY83" s="18"/>
      <c r="QDZ83" s="18"/>
      <c r="QEA83" s="19"/>
      <c r="QEB83" s="19"/>
      <c r="QEC83" s="20"/>
      <c r="QED83" s="20"/>
      <c r="QEE83" s="20"/>
      <c r="QEF83" s="21"/>
      <c r="QEJ83" s="12"/>
      <c r="QEK83" s="13"/>
      <c r="QEL83" s="14"/>
      <c r="QEM83" s="15"/>
      <c r="QEN83" s="16"/>
      <c r="QEO83" s="17"/>
      <c r="QEP83" s="18"/>
      <c r="QEQ83" s="18"/>
      <c r="QER83" s="19"/>
      <c r="QES83" s="19"/>
      <c r="QET83" s="20"/>
      <c r="QEU83" s="20"/>
      <c r="QEV83" s="20"/>
      <c r="QEW83" s="21"/>
      <c r="QFA83" s="12"/>
      <c r="QFB83" s="13"/>
      <c r="QFC83" s="14"/>
      <c r="QFD83" s="15"/>
      <c r="QFE83" s="16"/>
      <c r="QFF83" s="17"/>
      <c r="QFG83" s="18"/>
      <c r="QFH83" s="18"/>
      <c r="QFI83" s="19"/>
      <c r="QFJ83" s="19"/>
      <c r="QFK83" s="20"/>
      <c r="QFL83" s="20"/>
      <c r="QFM83" s="20"/>
      <c r="QFN83" s="21"/>
      <c r="QFR83" s="12"/>
      <c r="QFS83" s="13"/>
      <c r="QFT83" s="14"/>
      <c r="QFU83" s="15"/>
      <c r="QFV83" s="16"/>
      <c r="QFW83" s="17"/>
      <c r="QFX83" s="18"/>
      <c r="QFY83" s="18"/>
      <c r="QFZ83" s="19"/>
      <c r="QGA83" s="19"/>
      <c r="QGB83" s="20"/>
      <c r="QGC83" s="20"/>
      <c r="QGD83" s="20"/>
      <c r="QGE83" s="21"/>
      <c r="QGI83" s="12"/>
      <c r="QGJ83" s="13"/>
      <c r="QGK83" s="14"/>
      <c r="QGL83" s="15"/>
      <c r="QGM83" s="16"/>
      <c r="QGN83" s="17"/>
      <c r="QGO83" s="18"/>
      <c r="QGP83" s="18"/>
      <c r="QGQ83" s="19"/>
      <c r="QGR83" s="19"/>
      <c r="QGS83" s="20"/>
      <c r="QGT83" s="20"/>
      <c r="QGU83" s="20"/>
      <c r="QGV83" s="21"/>
      <c r="QGZ83" s="12"/>
      <c r="QHA83" s="13"/>
      <c r="QHB83" s="14"/>
      <c r="QHC83" s="15"/>
      <c r="QHD83" s="16"/>
      <c r="QHE83" s="17"/>
      <c r="QHF83" s="18"/>
      <c r="QHG83" s="18"/>
      <c r="QHH83" s="19"/>
      <c r="QHI83" s="19"/>
      <c r="QHJ83" s="20"/>
      <c r="QHK83" s="20"/>
      <c r="QHL83" s="20"/>
      <c r="QHM83" s="21"/>
      <c r="QHQ83" s="12"/>
      <c r="QHR83" s="13"/>
      <c r="QHS83" s="14"/>
      <c r="QHT83" s="15"/>
      <c r="QHU83" s="16"/>
      <c r="QHV83" s="17"/>
      <c r="QHW83" s="18"/>
      <c r="QHX83" s="18"/>
      <c r="QHY83" s="19"/>
      <c r="QHZ83" s="19"/>
      <c r="QIA83" s="20"/>
      <c r="QIB83" s="20"/>
      <c r="QIC83" s="20"/>
      <c r="QID83" s="21"/>
      <c r="QIH83" s="12"/>
      <c r="QII83" s="13"/>
      <c r="QIJ83" s="14"/>
      <c r="QIK83" s="15"/>
      <c r="QIL83" s="16"/>
      <c r="QIM83" s="17"/>
      <c r="QIN83" s="18"/>
      <c r="QIO83" s="18"/>
      <c r="QIP83" s="19"/>
      <c r="QIQ83" s="19"/>
      <c r="QIR83" s="20"/>
      <c r="QIS83" s="20"/>
      <c r="QIT83" s="20"/>
      <c r="QIU83" s="21"/>
      <c r="QIY83" s="12"/>
      <c r="QIZ83" s="13"/>
      <c r="QJA83" s="14"/>
      <c r="QJB83" s="15"/>
      <c r="QJC83" s="16"/>
      <c r="QJD83" s="17"/>
      <c r="QJE83" s="18"/>
      <c r="QJF83" s="18"/>
      <c r="QJG83" s="19"/>
      <c r="QJH83" s="19"/>
      <c r="QJI83" s="20"/>
      <c r="QJJ83" s="20"/>
      <c r="QJK83" s="20"/>
      <c r="QJL83" s="21"/>
      <c r="QJP83" s="12"/>
      <c r="QJQ83" s="13"/>
      <c r="QJR83" s="14"/>
      <c r="QJS83" s="15"/>
      <c r="QJT83" s="16"/>
      <c r="QJU83" s="17"/>
      <c r="QJV83" s="18"/>
      <c r="QJW83" s="18"/>
      <c r="QJX83" s="19"/>
      <c r="QJY83" s="19"/>
      <c r="QJZ83" s="20"/>
      <c r="QKA83" s="20"/>
      <c r="QKB83" s="20"/>
      <c r="QKC83" s="21"/>
      <c r="QKG83" s="12"/>
      <c r="QKH83" s="13"/>
      <c r="QKI83" s="14"/>
      <c r="QKJ83" s="15"/>
      <c r="QKK83" s="16"/>
      <c r="QKL83" s="17"/>
      <c r="QKM83" s="18"/>
      <c r="QKN83" s="18"/>
      <c r="QKO83" s="19"/>
      <c r="QKP83" s="19"/>
      <c r="QKQ83" s="20"/>
      <c r="QKR83" s="20"/>
      <c r="QKS83" s="20"/>
      <c r="QKT83" s="21"/>
      <c r="QKX83" s="12"/>
      <c r="QKY83" s="13"/>
      <c r="QKZ83" s="14"/>
      <c r="QLA83" s="15"/>
      <c r="QLB83" s="16"/>
      <c r="QLC83" s="17"/>
      <c r="QLD83" s="18"/>
      <c r="QLE83" s="18"/>
      <c r="QLF83" s="19"/>
      <c r="QLG83" s="19"/>
      <c r="QLH83" s="20"/>
      <c r="QLI83" s="20"/>
      <c r="QLJ83" s="20"/>
      <c r="QLK83" s="21"/>
      <c r="QLO83" s="12"/>
      <c r="QLP83" s="13"/>
      <c r="QLQ83" s="14"/>
      <c r="QLR83" s="15"/>
      <c r="QLS83" s="16"/>
      <c r="QLT83" s="17"/>
      <c r="QLU83" s="18"/>
      <c r="QLV83" s="18"/>
      <c r="QLW83" s="19"/>
      <c r="QLX83" s="19"/>
      <c r="QLY83" s="20"/>
      <c r="QLZ83" s="20"/>
      <c r="QMA83" s="20"/>
      <c r="QMB83" s="21"/>
      <c r="QMF83" s="12"/>
      <c r="QMG83" s="13"/>
      <c r="QMH83" s="14"/>
      <c r="QMI83" s="15"/>
      <c r="QMJ83" s="16"/>
      <c r="QMK83" s="17"/>
      <c r="QML83" s="18"/>
      <c r="QMM83" s="18"/>
      <c r="QMN83" s="19"/>
      <c r="QMO83" s="19"/>
      <c r="QMP83" s="20"/>
      <c r="QMQ83" s="20"/>
      <c r="QMR83" s="20"/>
      <c r="QMS83" s="21"/>
      <c r="QMW83" s="12"/>
      <c r="QMX83" s="13"/>
      <c r="QMY83" s="14"/>
      <c r="QMZ83" s="15"/>
      <c r="QNA83" s="16"/>
      <c r="QNB83" s="17"/>
      <c r="QNC83" s="18"/>
      <c r="QND83" s="18"/>
      <c r="QNE83" s="19"/>
      <c r="QNF83" s="19"/>
      <c r="QNG83" s="20"/>
      <c r="QNH83" s="20"/>
      <c r="QNI83" s="20"/>
      <c r="QNJ83" s="21"/>
      <c r="QNN83" s="12"/>
      <c r="QNO83" s="13"/>
      <c r="QNP83" s="14"/>
      <c r="QNQ83" s="15"/>
      <c r="QNR83" s="16"/>
      <c r="QNS83" s="17"/>
      <c r="QNT83" s="18"/>
      <c r="QNU83" s="18"/>
      <c r="QNV83" s="19"/>
      <c r="QNW83" s="19"/>
      <c r="QNX83" s="20"/>
      <c r="QNY83" s="20"/>
      <c r="QNZ83" s="20"/>
      <c r="QOA83" s="21"/>
      <c r="QOE83" s="12"/>
      <c r="QOF83" s="13"/>
      <c r="QOG83" s="14"/>
      <c r="QOH83" s="15"/>
      <c r="QOI83" s="16"/>
      <c r="QOJ83" s="17"/>
      <c r="QOK83" s="18"/>
      <c r="QOL83" s="18"/>
      <c r="QOM83" s="19"/>
      <c r="QON83" s="19"/>
      <c r="QOO83" s="20"/>
      <c r="QOP83" s="20"/>
      <c r="QOQ83" s="20"/>
      <c r="QOR83" s="21"/>
      <c r="QOV83" s="12"/>
      <c r="QOW83" s="13"/>
      <c r="QOX83" s="14"/>
      <c r="QOY83" s="15"/>
      <c r="QOZ83" s="16"/>
      <c r="QPA83" s="17"/>
      <c r="QPB83" s="18"/>
      <c r="QPC83" s="18"/>
      <c r="QPD83" s="19"/>
      <c r="QPE83" s="19"/>
      <c r="QPF83" s="20"/>
      <c r="QPG83" s="20"/>
      <c r="QPH83" s="20"/>
      <c r="QPI83" s="21"/>
      <c r="QPM83" s="12"/>
      <c r="QPN83" s="13"/>
      <c r="QPO83" s="14"/>
      <c r="QPP83" s="15"/>
      <c r="QPQ83" s="16"/>
      <c r="QPR83" s="17"/>
      <c r="QPS83" s="18"/>
      <c r="QPT83" s="18"/>
      <c r="QPU83" s="19"/>
      <c r="QPV83" s="19"/>
      <c r="QPW83" s="20"/>
      <c r="QPX83" s="20"/>
      <c r="QPY83" s="20"/>
      <c r="QPZ83" s="21"/>
      <c r="QQD83" s="12"/>
      <c r="QQE83" s="13"/>
      <c r="QQF83" s="14"/>
      <c r="QQG83" s="15"/>
      <c r="QQH83" s="16"/>
      <c r="QQI83" s="17"/>
      <c r="QQJ83" s="18"/>
      <c r="QQK83" s="18"/>
      <c r="QQL83" s="19"/>
      <c r="QQM83" s="19"/>
      <c r="QQN83" s="20"/>
      <c r="QQO83" s="20"/>
      <c r="QQP83" s="20"/>
      <c r="QQQ83" s="21"/>
      <c r="QQU83" s="12"/>
      <c r="QQV83" s="13"/>
      <c r="QQW83" s="14"/>
      <c r="QQX83" s="15"/>
      <c r="QQY83" s="16"/>
      <c r="QQZ83" s="17"/>
      <c r="QRA83" s="18"/>
      <c r="QRB83" s="18"/>
      <c r="QRC83" s="19"/>
      <c r="QRD83" s="19"/>
      <c r="QRE83" s="20"/>
      <c r="QRF83" s="20"/>
      <c r="QRG83" s="20"/>
      <c r="QRH83" s="21"/>
      <c r="QRL83" s="12"/>
      <c r="QRM83" s="13"/>
      <c r="QRN83" s="14"/>
      <c r="QRO83" s="15"/>
      <c r="QRP83" s="16"/>
      <c r="QRQ83" s="17"/>
      <c r="QRR83" s="18"/>
      <c r="QRS83" s="18"/>
      <c r="QRT83" s="19"/>
      <c r="QRU83" s="19"/>
      <c r="QRV83" s="20"/>
      <c r="QRW83" s="20"/>
      <c r="QRX83" s="20"/>
      <c r="QRY83" s="21"/>
      <c r="QSC83" s="12"/>
      <c r="QSD83" s="13"/>
      <c r="QSE83" s="14"/>
      <c r="QSF83" s="15"/>
      <c r="QSG83" s="16"/>
      <c r="QSH83" s="17"/>
      <c r="QSI83" s="18"/>
      <c r="QSJ83" s="18"/>
      <c r="QSK83" s="19"/>
      <c r="QSL83" s="19"/>
      <c r="QSM83" s="20"/>
      <c r="QSN83" s="20"/>
      <c r="QSO83" s="20"/>
      <c r="QSP83" s="21"/>
      <c r="QST83" s="12"/>
      <c r="QSU83" s="13"/>
      <c r="QSV83" s="14"/>
      <c r="QSW83" s="15"/>
      <c r="QSX83" s="16"/>
      <c r="QSY83" s="17"/>
      <c r="QSZ83" s="18"/>
      <c r="QTA83" s="18"/>
      <c r="QTB83" s="19"/>
      <c r="QTC83" s="19"/>
      <c r="QTD83" s="20"/>
      <c r="QTE83" s="20"/>
      <c r="QTF83" s="20"/>
      <c r="QTG83" s="21"/>
      <c r="QTK83" s="12"/>
      <c r="QTL83" s="13"/>
      <c r="QTM83" s="14"/>
      <c r="QTN83" s="15"/>
      <c r="QTO83" s="16"/>
      <c r="QTP83" s="17"/>
      <c r="QTQ83" s="18"/>
      <c r="QTR83" s="18"/>
      <c r="QTS83" s="19"/>
      <c r="QTT83" s="19"/>
      <c r="QTU83" s="20"/>
      <c r="QTV83" s="20"/>
      <c r="QTW83" s="20"/>
      <c r="QTX83" s="21"/>
      <c r="QUB83" s="12"/>
      <c r="QUC83" s="13"/>
      <c r="QUD83" s="14"/>
      <c r="QUE83" s="15"/>
      <c r="QUF83" s="16"/>
      <c r="QUG83" s="17"/>
      <c r="QUH83" s="18"/>
      <c r="QUI83" s="18"/>
      <c r="QUJ83" s="19"/>
      <c r="QUK83" s="19"/>
      <c r="QUL83" s="20"/>
      <c r="QUM83" s="20"/>
      <c r="QUN83" s="20"/>
      <c r="QUO83" s="21"/>
      <c r="QUS83" s="12"/>
      <c r="QUT83" s="13"/>
      <c r="QUU83" s="14"/>
      <c r="QUV83" s="15"/>
      <c r="QUW83" s="16"/>
      <c r="QUX83" s="17"/>
      <c r="QUY83" s="18"/>
      <c r="QUZ83" s="18"/>
      <c r="QVA83" s="19"/>
      <c r="QVB83" s="19"/>
      <c r="QVC83" s="20"/>
      <c r="QVD83" s="20"/>
      <c r="QVE83" s="20"/>
      <c r="QVF83" s="21"/>
      <c r="QVJ83" s="12"/>
      <c r="QVK83" s="13"/>
      <c r="QVL83" s="14"/>
      <c r="QVM83" s="15"/>
      <c r="QVN83" s="16"/>
      <c r="QVO83" s="17"/>
      <c r="QVP83" s="18"/>
      <c r="QVQ83" s="18"/>
      <c r="QVR83" s="19"/>
      <c r="QVS83" s="19"/>
      <c r="QVT83" s="20"/>
      <c r="QVU83" s="20"/>
      <c r="QVV83" s="20"/>
      <c r="QVW83" s="21"/>
      <c r="QWA83" s="12"/>
      <c r="QWB83" s="13"/>
      <c r="QWC83" s="14"/>
      <c r="QWD83" s="15"/>
      <c r="QWE83" s="16"/>
      <c r="QWF83" s="17"/>
      <c r="QWG83" s="18"/>
      <c r="QWH83" s="18"/>
      <c r="QWI83" s="19"/>
      <c r="QWJ83" s="19"/>
      <c r="QWK83" s="20"/>
      <c r="QWL83" s="20"/>
      <c r="QWM83" s="20"/>
      <c r="QWN83" s="21"/>
      <c r="QWR83" s="12"/>
      <c r="QWS83" s="13"/>
      <c r="QWT83" s="14"/>
      <c r="QWU83" s="15"/>
      <c r="QWV83" s="16"/>
      <c r="QWW83" s="17"/>
      <c r="QWX83" s="18"/>
      <c r="QWY83" s="18"/>
      <c r="QWZ83" s="19"/>
      <c r="QXA83" s="19"/>
      <c r="QXB83" s="20"/>
      <c r="QXC83" s="20"/>
      <c r="QXD83" s="20"/>
      <c r="QXE83" s="21"/>
      <c r="QXI83" s="12"/>
      <c r="QXJ83" s="13"/>
      <c r="QXK83" s="14"/>
      <c r="QXL83" s="15"/>
      <c r="QXM83" s="16"/>
      <c r="QXN83" s="17"/>
      <c r="QXO83" s="18"/>
      <c r="QXP83" s="18"/>
      <c r="QXQ83" s="19"/>
      <c r="QXR83" s="19"/>
      <c r="QXS83" s="20"/>
      <c r="QXT83" s="20"/>
      <c r="QXU83" s="20"/>
      <c r="QXV83" s="21"/>
      <c r="QXZ83" s="12"/>
      <c r="QYA83" s="13"/>
      <c r="QYB83" s="14"/>
      <c r="QYC83" s="15"/>
      <c r="QYD83" s="16"/>
      <c r="QYE83" s="17"/>
      <c r="QYF83" s="18"/>
      <c r="QYG83" s="18"/>
      <c r="QYH83" s="19"/>
      <c r="QYI83" s="19"/>
      <c r="QYJ83" s="20"/>
      <c r="QYK83" s="20"/>
      <c r="QYL83" s="20"/>
      <c r="QYM83" s="21"/>
      <c r="QYQ83" s="12"/>
      <c r="QYR83" s="13"/>
      <c r="QYS83" s="14"/>
      <c r="QYT83" s="15"/>
      <c r="QYU83" s="16"/>
      <c r="QYV83" s="17"/>
      <c r="QYW83" s="18"/>
      <c r="QYX83" s="18"/>
      <c r="QYY83" s="19"/>
      <c r="QYZ83" s="19"/>
      <c r="QZA83" s="20"/>
      <c r="QZB83" s="20"/>
      <c r="QZC83" s="20"/>
      <c r="QZD83" s="21"/>
      <c r="QZH83" s="12"/>
      <c r="QZI83" s="13"/>
      <c r="QZJ83" s="14"/>
      <c r="QZK83" s="15"/>
      <c r="QZL83" s="16"/>
      <c r="QZM83" s="17"/>
      <c r="QZN83" s="18"/>
      <c r="QZO83" s="18"/>
      <c r="QZP83" s="19"/>
      <c r="QZQ83" s="19"/>
      <c r="QZR83" s="20"/>
      <c r="QZS83" s="20"/>
      <c r="QZT83" s="20"/>
      <c r="QZU83" s="21"/>
      <c r="QZY83" s="12"/>
      <c r="QZZ83" s="13"/>
      <c r="RAA83" s="14"/>
      <c r="RAB83" s="15"/>
      <c r="RAC83" s="16"/>
      <c r="RAD83" s="17"/>
      <c r="RAE83" s="18"/>
      <c r="RAF83" s="18"/>
      <c r="RAG83" s="19"/>
      <c r="RAH83" s="19"/>
      <c r="RAI83" s="20"/>
      <c r="RAJ83" s="20"/>
      <c r="RAK83" s="20"/>
      <c r="RAL83" s="21"/>
      <c r="RAP83" s="12"/>
      <c r="RAQ83" s="13"/>
      <c r="RAR83" s="14"/>
      <c r="RAS83" s="15"/>
      <c r="RAT83" s="16"/>
      <c r="RAU83" s="17"/>
      <c r="RAV83" s="18"/>
      <c r="RAW83" s="18"/>
      <c r="RAX83" s="19"/>
      <c r="RAY83" s="19"/>
      <c r="RAZ83" s="20"/>
      <c r="RBA83" s="20"/>
      <c r="RBB83" s="20"/>
      <c r="RBC83" s="21"/>
      <c r="RBG83" s="12"/>
      <c r="RBH83" s="13"/>
      <c r="RBI83" s="14"/>
      <c r="RBJ83" s="15"/>
      <c r="RBK83" s="16"/>
      <c r="RBL83" s="17"/>
      <c r="RBM83" s="18"/>
      <c r="RBN83" s="18"/>
      <c r="RBO83" s="19"/>
      <c r="RBP83" s="19"/>
      <c r="RBQ83" s="20"/>
      <c r="RBR83" s="20"/>
      <c r="RBS83" s="20"/>
      <c r="RBT83" s="21"/>
      <c r="RBX83" s="12"/>
      <c r="RBY83" s="13"/>
      <c r="RBZ83" s="14"/>
      <c r="RCA83" s="15"/>
      <c r="RCB83" s="16"/>
      <c r="RCC83" s="17"/>
      <c r="RCD83" s="18"/>
      <c r="RCE83" s="18"/>
      <c r="RCF83" s="19"/>
      <c r="RCG83" s="19"/>
      <c r="RCH83" s="20"/>
      <c r="RCI83" s="20"/>
      <c r="RCJ83" s="20"/>
      <c r="RCK83" s="21"/>
      <c r="RCO83" s="12"/>
      <c r="RCP83" s="13"/>
      <c r="RCQ83" s="14"/>
      <c r="RCR83" s="15"/>
      <c r="RCS83" s="16"/>
      <c r="RCT83" s="17"/>
      <c r="RCU83" s="18"/>
      <c r="RCV83" s="18"/>
      <c r="RCW83" s="19"/>
      <c r="RCX83" s="19"/>
      <c r="RCY83" s="20"/>
      <c r="RCZ83" s="20"/>
      <c r="RDA83" s="20"/>
      <c r="RDB83" s="21"/>
      <c r="RDF83" s="12"/>
      <c r="RDG83" s="13"/>
      <c r="RDH83" s="14"/>
      <c r="RDI83" s="15"/>
      <c r="RDJ83" s="16"/>
      <c r="RDK83" s="17"/>
      <c r="RDL83" s="18"/>
      <c r="RDM83" s="18"/>
      <c r="RDN83" s="19"/>
      <c r="RDO83" s="19"/>
      <c r="RDP83" s="20"/>
      <c r="RDQ83" s="20"/>
      <c r="RDR83" s="20"/>
      <c r="RDS83" s="21"/>
      <c r="RDW83" s="12"/>
      <c r="RDX83" s="13"/>
      <c r="RDY83" s="14"/>
      <c r="RDZ83" s="15"/>
      <c r="REA83" s="16"/>
      <c r="REB83" s="17"/>
      <c r="REC83" s="18"/>
      <c r="RED83" s="18"/>
      <c r="REE83" s="19"/>
      <c r="REF83" s="19"/>
      <c r="REG83" s="20"/>
      <c r="REH83" s="20"/>
      <c r="REI83" s="20"/>
      <c r="REJ83" s="21"/>
      <c r="REN83" s="12"/>
      <c r="REO83" s="13"/>
      <c r="REP83" s="14"/>
      <c r="REQ83" s="15"/>
      <c r="RER83" s="16"/>
      <c r="RES83" s="17"/>
      <c r="RET83" s="18"/>
      <c r="REU83" s="18"/>
      <c r="REV83" s="19"/>
      <c r="REW83" s="19"/>
      <c r="REX83" s="20"/>
      <c r="REY83" s="20"/>
      <c r="REZ83" s="20"/>
      <c r="RFA83" s="21"/>
      <c r="RFE83" s="12"/>
      <c r="RFF83" s="13"/>
      <c r="RFG83" s="14"/>
      <c r="RFH83" s="15"/>
      <c r="RFI83" s="16"/>
      <c r="RFJ83" s="17"/>
      <c r="RFK83" s="18"/>
      <c r="RFL83" s="18"/>
      <c r="RFM83" s="19"/>
      <c r="RFN83" s="19"/>
      <c r="RFO83" s="20"/>
      <c r="RFP83" s="20"/>
      <c r="RFQ83" s="20"/>
      <c r="RFR83" s="21"/>
      <c r="RFV83" s="12"/>
      <c r="RFW83" s="13"/>
      <c r="RFX83" s="14"/>
      <c r="RFY83" s="15"/>
      <c r="RFZ83" s="16"/>
      <c r="RGA83" s="17"/>
      <c r="RGB83" s="18"/>
      <c r="RGC83" s="18"/>
      <c r="RGD83" s="19"/>
      <c r="RGE83" s="19"/>
      <c r="RGF83" s="20"/>
      <c r="RGG83" s="20"/>
      <c r="RGH83" s="20"/>
      <c r="RGI83" s="21"/>
      <c r="RGM83" s="12"/>
      <c r="RGN83" s="13"/>
      <c r="RGO83" s="14"/>
      <c r="RGP83" s="15"/>
      <c r="RGQ83" s="16"/>
      <c r="RGR83" s="17"/>
      <c r="RGS83" s="18"/>
      <c r="RGT83" s="18"/>
      <c r="RGU83" s="19"/>
      <c r="RGV83" s="19"/>
      <c r="RGW83" s="20"/>
      <c r="RGX83" s="20"/>
      <c r="RGY83" s="20"/>
      <c r="RGZ83" s="21"/>
      <c r="RHD83" s="12"/>
      <c r="RHE83" s="13"/>
      <c r="RHF83" s="14"/>
      <c r="RHG83" s="15"/>
      <c r="RHH83" s="16"/>
      <c r="RHI83" s="17"/>
      <c r="RHJ83" s="18"/>
      <c r="RHK83" s="18"/>
      <c r="RHL83" s="19"/>
      <c r="RHM83" s="19"/>
      <c r="RHN83" s="20"/>
      <c r="RHO83" s="20"/>
      <c r="RHP83" s="20"/>
      <c r="RHQ83" s="21"/>
      <c r="RHU83" s="12"/>
      <c r="RHV83" s="13"/>
      <c r="RHW83" s="14"/>
      <c r="RHX83" s="15"/>
      <c r="RHY83" s="16"/>
      <c r="RHZ83" s="17"/>
      <c r="RIA83" s="18"/>
      <c r="RIB83" s="18"/>
      <c r="RIC83" s="19"/>
      <c r="RID83" s="19"/>
      <c r="RIE83" s="20"/>
      <c r="RIF83" s="20"/>
      <c r="RIG83" s="20"/>
      <c r="RIH83" s="21"/>
      <c r="RIL83" s="12"/>
      <c r="RIM83" s="13"/>
      <c r="RIN83" s="14"/>
      <c r="RIO83" s="15"/>
      <c r="RIP83" s="16"/>
      <c r="RIQ83" s="17"/>
      <c r="RIR83" s="18"/>
      <c r="RIS83" s="18"/>
      <c r="RIT83" s="19"/>
      <c r="RIU83" s="19"/>
      <c r="RIV83" s="20"/>
      <c r="RIW83" s="20"/>
      <c r="RIX83" s="20"/>
      <c r="RIY83" s="21"/>
      <c r="RJC83" s="12"/>
      <c r="RJD83" s="13"/>
      <c r="RJE83" s="14"/>
      <c r="RJF83" s="15"/>
      <c r="RJG83" s="16"/>
      <c r="RJH83" s="17"/>
      <c r="RJI83" s="18"/>
      <c r="RJJ83" s="18"/>
      <c r="RJK83" s="19"/>
      <c r="RJL83" s="19"/>
      <c r="RJM83" s="20"/>
      <c r="RJN83" s="20"/>
      <c r="RJO83" s="20"/>
      <c r="RJP83" s="21"/>
      <c r="RJT83" s="12"/>
      <c r="RJU83" s="13"/>
      <c r="RJV83" s="14"/>
      <c r="RJW83" s="15"/>
      <c r="RJX83" s="16"/>
      <c r="RJY83" s="17"/>
      <c r="RJZ83" s="18"/>
      <c r="RKA83" s="18"/>
      <c r="RKB83" s="19"/>
      <c r="RKC83" s="19"/>
      <c r="RKD83" s="20"/>
      <c r="RKE83" s="20"/>
      <c r="RKF83" s="20"/>
      <c r="RKG83" s="21"/>
      <c r="RKK83" s="12"/>
      <c r="RKL83" s="13"/>
      <c r="RKM83" s="14"/>
      <c r="RKN83" s="15"/>
      <c r="RKO83" s="16"/>
      <c r="RKP83" s="17"/>
      <c r="RKQ83" s="18"/>
      <c r="RKR83" s="18"/>
      <c r="RKS83" s="19"/>
      <c r="RKT83" s="19"/>
      <c r="RKU83" s="20"/>
      <c r="RKV83" s="20"/>
      <c r="RKW83" s="20"/>
      <c r="RKX83" s="21"/>
      <c r="RLB83" s="12"/>
      <c r="RLC83" s="13"/>
      <c r="RLD83" s="14"/>
      <c r="RLE83" s="15"/>
      <c r="RLF83" s="16"/>
      <c r="RLG83" s="17"/>
      <c r="RLH83" s="18"/>
      <c r="RLI83" s="18"/>
      <c r="RLJ83" s="19"/>
      <c r="RLK83" s="19"/>
      <c r="RLL83" s="20"/>
      <c r="RLM83" s="20"/>
      <c r="RLN83" s="20"/>
      <c r="RLO83" s="21"/>
      <c r="RLS83" s="12"/>
      <c r="RLT83" s="13"/>
      <c r="RLU83" s="14"/>
      <c r="RLV83" s="15"/>
      <c r="RLW83" s="16"/>
      <c r="RLX83" s="17"/>
      <c r="RLY83" s="18"/>
      <c r="RLZ83" s="18"/>
      <c r="RMA83" s="19"/>
      <c r="RMB83" s="19"/>
      <c r="RMC83" s="20"/>
      <c r="RMD83" s="20"/>
      <c r="RME83" s="20"/>
      <c r="RMF83" s="21"/>
      <c r="RMJ83" s="12"/>
      <c r="RMK83" s="13"/>
      <c r="RML83" s="14"/>
      <c r="RMM83" s="15"/>
      <c r="RMN83" s="16"/>
      <c r="RMO83" s="17"/>
      <c r="RMP83" s="18"/>
      <c r="RMQ83" s="18"/>
      <c r="RMR83" s="19"/>
      <c r="RMS83" s="19"/>
      <c r="RMT83" s="20"/>
      <c r="RMU83" s="20"/>
      <c r="RMV83" s="20"/>
      <c r="RMW83" s="21"/>
      <c r="RNA83" s="12"/>
      <c r="RNB83" s="13"/>
      <c r="RNC83" s="14"/>
      <c r="RND83" s="15"/>
      <c r="RNE83" s="16"/>
      <c r="RNF83" s="17"/>
      <c r="RNG83" s="18"/>
      <c r="RNH83" s="18"/>
      <c r="RNI83" s="19"/>
      <c r="RNJ83" s="19"/>
      <c r="RNK83" s="20"/>
      <c r="RNL83" s="20"/>
      <c r="RNM83" s="20"/>
      <c r="RNN83" s="21"/>
      <c r="RNR83" s="12"/>
      <c r="RNS83" s="13"/>
      <c r="RNT83" s="14"/>
      <c r="RNU83" s="15"/>
      <c r="RNV83" s="16"/>
      <c r="RNW83" s="17"/>
      <c r="RNX83" s="18"/>
      <c r="RNY83" s="18"/>
      <c r="RNZ83" s="19"/>
      <c r="ROA83" s="19"/>
      <c r="ROB83" s="20"/>
      <c r="ROC83" s="20"/>
      <c r="ROD83" s="20"/>
      <c r="ROE83" s="21"/>
      <c r="ROI83" s="12"/>
      <c r="ROJ83" s="13"/>
      <c r="ROK83" s="14"/>
      <c r="ROL83" s="15"/>
      <c r="ROM83" s="16"/>
      <c r="RON83" s="17"/>
      <c r="ROO83" s="18"/>
      <c r="ROP83" s="18"/>
      <c r="ROQ83" s="19"/>
      <c r="ROR83" s="19"/>
      <c r="ROS83" s="20"/>
      <c r="ROT83" s="20"/>
      <c r="ROU83" s="20"/>
      <c r="ROV83" s="21"/>
      <c r="ROZ83" s="12"/>
      <c r="RPA83" s="13"/>
      <c r="RPB83" s="14"/>
      <c r="RPC83" s="15"/>
      <c r="RPD83" s="16"/>
      <c r="RPE83" s="17"/>
      <c r="RPF83" s="18"/>
      <c r="RPG83" s="18"/>
      <c r="RPH83" s="19"/>
      <c r="RPI83" s="19"/>
      <c r="RPJ83" s="20"/>
      <c r="RPK83" s="20"/>
      <c r="RPL83" s="20"/>
      <c r="RPM83" s="21"/>
      <c r="RPQ83" s="12"/>
      <c r="RPR83" s="13"/>
      <c r="RPS83" s="14"/>
      <c r="RPT83" s="15"/>
      <c r="RPU83" s="16"/>
      <c r="RPV83" s="17"/>
      <c r="RPW83" s="18"/>
      <c r="RPX83" s="18"/>
      <c r="RPY83" s="19"/>
      <c r="RPZ83" s="19"/>
      <c r="RQA83" s="20"/>
      <c r="RQB83" s="20"/>
      <c r="RQC83" s="20"/>
      <c r="RQD83" s="21"/>
      <c r="RQH83" s="12"/>
      <c r="RQI83" s="13"/>
      <c r="RQJ83" s="14"/>
      <c r="RQK83" s="15"/>
      <c r="RQL83" s="16"/>
      <c r="RQM83" s="17"/>
      <c r="RQN83" s="18"/>
      <c r="RQO83" s="18"/>
      <c r="RQP83" s="19"/>
      <c r="RQQ83" s="19"/>
      <c r="RQR83" s="20"/>
      <c r="RQS83" s="20"/>
      <c r="RQT83" s="20"/>
      <c r="RQU83" s="21"/>
      <c r="RQY83" s="12"/>
      <c r="RQZ83" s="13"/>
      <c r="RRA83" s="14"/>
      <c r="RRB83" s="15"/>
      <c r="RRC83" s="16"/>
      <c r="RRD83" s="17"/>
      <c r="RRE83" s="18"/>
      <c r="RRF83" s="18"/>
      <c r="RRG83" s="19"/>
      <c r="RRH83" s="19"/>
      <c r="RRI83" s="20"/>
      <c r="RRJ83" s="20"/>
      <c r="RRK83" s="20"/>
      <c r="RRL83" s="21"/>
      <c r="RRP83" s="12"/>
      <c r="RRQ83" s="13"/>
      <c r="RRR83" s="14"/>
      <c r="RRS83" s="15"/>
      <c r="RRT83" s="16"/>
      <c r="RRU83" s="17"/>
      <c r="RRV83" s="18"/>
      <c r="RRW83" s="18"/>
      <c r="RRX83" s="19"/>
      <c r="RRY83" s="19"/>
      <c r="RRZ83" s="20"/>
      <c r="RSA83" s="20"/>
      <c r="RSB83" s="20"/>
      <c r="RSC83" s="21"/>
      <c r="RSG83" s="12"/>
      <c r="RSH83" s="13"/>
      <c r="RSI83" s="14"/>
      <c r="RSJ83" s="15"/>
      <c r="RSK83" s="16"/>
      <c r="RSL83" s="17"/>
      <c r="RSM83" s="18"/>
      <c r="RSN83" s="18"/>
      <c r="RSO83" s="19"/>
      <c r="RSP83" s="19"/>
      <c r="RSQ83" s="20"/>
      <c r="RSR83" s="20"/>
      <c r="RSS83" s="20"/>
      <c r="RST83" s="21"/>
      <c r="RSX83" s="12"/>
      <c r="RSY83" s="13"/>
      <c r="RSZ83" s="14"/>
      <c r="RTA83" s="15"/>
      <c r="RTB83" s="16"/>
      <c r="RTC83" s="17"/>
      <c r="RTD83" s="18"/>
      <c r="RTE83" s="18"/>
      <c r="RTF83" s="19"/>
      <c r="RTG83" s="19"/>
      <c r="RTH83" s="20"/>
      <c r="RTI83" s="20"/>
      <c r="RTJ83" s="20"/>
      <c r="RTK83" s="21"/>
      <c r="RTO83" s="12"/>
      <c r="RTP83" s="13"/>
      <c r="RTQ83" s="14"/>
      <c r="RTR83" s="15"/>
      <c r="RTS83" s="16"/>
      <c r="RTT83" s="17"/>
      <c r="RTU83" s="18"/>
      <c r="RTV83" s="18"/>
      <c r="RTW83" s="19"/>
      <c r="RTX83" s="19"/>
      <c r="RTY83" s="20"/>
      <c r="RTZ83" s="20"/>
      <c r="RUA83" s="20"/>
      <c r="RUB83" s="21"/>
      <c r="RUF83" s="12"/>
      <c r="RUG83" s="13"/>
      <c r="RUH83" s="14"/>
      <c r="RUI83" s="15"/>
      <c r="RUJ83" s="16"/>
      <c r="RUK83" s="17"/>
      <c r="RUL83" s="18"/>
      <c r="RUM83" s="18"/>
      <c r="RUN83" s="19"/>
      <c r="RUO83" s="19"/>
      <c r="RUP83" s="20"/>
      <c r="RUQ83" s="20"/>
      <c r="RUR83" s="20"/>
      <c r="RUS83" s="21"/>
      <c r="RUW83" s="12"/>
      <c r="RUX83" s="13"/>
      <c r="RUY83" s="14"/>
      <c r="RUZ83" s="15"/>
      <c r="RVA83" s="16"/>
      <c r="RVB83" s="17"/>
      <c r="RVC83" s="18"/>
      <c r="RVD83" s="18"/>
      <c r="RVE83" s="19"/>
      <c r="RVF83" s="19"/>
      <c r="RVG83" s="20"/>
      <c r="RVH83" s="20"/>
      <c r="RVI83" s="20"/>
      <c r="RVJ83" s="21"/>
      <c r="RVN83" s="12"/>
      <c r="RVO83" s="13"/>
      <c r="RVP83" s="14"/>
      <c r="RVQ83" s="15"/>
      <c r="RVR83" s="16"/>
      <c r="RVS83" s="17"/>
      <c r="RVT83" s="18"/>
      <c r="RVU83" s="18"/>
      <c r="RVV83" s="19"/>
      <c r="RVW83" s="19"/>
      <c r="RVX83" s="20"/>
      <c r="RVY83" s="20"/>
      <c r="RVZ83" s="20"/>
      <c r="RWA83" s="21"/>
      <c r="RWE83" s="12"/>
      <c r="RWF83" s="13"/>
      <c r="RWG83" s="14"/>
      <c r="RWH83" s="15"/>
      <c r="RWI83" s="16"/>
      <c r="RWJ83" s="17"/>
      <c r="RWK83" s="18"/>
      <c r="RWL83" s="18"/>
      <c r="RWM83" s="19"/>
      <c r="RWN83" s="19"/>
      <c r="RWO83" s="20"/>
      <c r="RWP83" s="20"/>
      <c r="RWQ83" s="20"/>
      <c r="RWR83" s="21"/>
      <c r="RWV83" s="12"/>
      <c r="RWW83" s="13"/>
      <c r="RWX83" s="14"/>
      <c r="RWY83" s="15"/>
      <c r="RWZ83" s="16"/>
      <c r="RXA83" s="17"/>
      <c r="RXB83" s="18"/>
      <c r="RXC83" s="18"/>
      <c r="RXD83" s="19"/>
      <c r="RXE83" s="19"/>
      <c r="RXF83" s="20"/>
      <c r="RXG83" s="20"/>
      <c r="RXH83" s="20"/>
      <c r="RXI83" s="21"/>
      <c r="RXM83" s="12"/>
      <c r="RXN83" s="13"/>
      <c r="RXO83" s="14"/>
      <c r="RXP83" s="15"/>
      <c r="RXQ83" s="16"/>
      <c r="RXR83" s="17"/>
      <c r="RXS83" s="18"/>
      <c r="RXT83" s="18"/>
      <c r="RXU83" s="19"/>
      <c r="RXV83" s="19"/>
      <c r="RXW83" s="20"/>
      <c r="RXX83" s="20"/>
      <c r="RXY83" s="20"/>
      <c r="RXZ83" s="21"/>
      <c r="RYD83" s="12"/>
      <c r="RYE83" s="13"/>
      <c r="RYF83" s="14"/>
      <c r="RYG83" s="15"/>
      <c r="RYH83" s="16"/>
      <c r="RYI83" s="17"/>
      <c r="RYJ83" s="18"/>
      <c r="RYK83" s="18"/>
      <c r="RYL83" s="19"/>
      <c r="RYM83" s="19"/>
      <c r="RYN83" s="20"/>
      <c r="RYO83" s="20"/>
      <c r="RYP83" s="20"/>
      <c r="RYQ83" s="21"/>
      <c r="RYU83" s="12"/>
      <c r="RYV83" s="13"/>
      <c r="RYW83" s="14"/>
      <c r="RYX83" s="15"/>
      <c r="RYY83" s="16"/>
      <c r="RYZ83" s="17"/>
      <c r="RZA83" s="18"/>
      <c r="RZB83" s="18"/>
      <c r="RZC83" s="19"/>
      <c r="RZD83" s="19"/>
      <c r="RZE83" s="20"/>
      <c r="RZF83" s="20"/>
      <c r="RZG83" s="20"/>
      <c r="RZH83" s="21"/>
      <c r="RZL83" s="12"/>
      <c r="RZM83" s="13"/>
      <c r="RZN83" s="14"/>
      <c r="RZO83" s="15"/>
      <c r="RZP83" s="16"/>
      <c r="RZQ83" s="17"/>
      <c r="RZR83" s="18"/>
      <c r="RZS83" s="18"/>
      <c r="RZT83" s="19"/>
      <c r="RZU83" s="19"/>
      <c r="RZV83" s="20"/>
      <c r="RZW83" s="20"/>
      <c r="RZX83" s="20"/>
      <c r="RZY83" s="21"/>
      <c r="SAC83" s="12"/>
      <c r="SAD83" s="13"/>
      <c r="SAE83" s="14"/>
      <c r="SAF83" s="15"/>
      <c r="SAG83" s="16"/>
      <c r="SAH83" s="17"/>
      <c r="SAI83" s="18"/>
      <c r="SAJ83" s="18"/>
      <c r="SAK83" s="19"/>
      <c r="SAL83" s="19"/>
      <c r="SAM83" s="20"/>
      <c r="SAN83" s="20"/>
      <c r="SAO83" s="20"/>
      <c r="SAP83" s="21"/>
      <c r="SAT83" s="12"/>
      <c r="SAU83" s="13"/>
      <c r="SAV83" s="14"/>
      <c r="SAW83" s="15"/>
      <c r="SAX83" s="16"/>
      <c r="SAY83" s="17"/>
      <c r="SAZ83" s="18"/>
      <c r="SBA83" s="18"/>
      <c r="SBB83" s="19"/>
      <c r="SBC83" s="19"/>
      <c r="SBD83" s="20"/>
      <c r="SBE83" s="20"/>
      <c r="SBF83" s="20"/>
      <c r="SBG83" s="21"/>
      <c r="SBK83" s="12"/>
      <c r="SBL83" s="13"/>
      <c r="SBM83" s="14"/>
      <c r="SBN83" s="15"/>
      <c r="SBO83" s="16"/>
      <c r="SBP83" s="17"/>
      <c r="SBQ83" s="18"/>
      <c r="SBR83" s="18"/>
      <c r="SBS83" s="19"/>
      <c r="SBT83" s="19"/>
      <c r="SBU83" s="20"/>
      <c r="SBV83" s="20"/>
      <c r="SBW83" s="20"/>
      <c r="SBX83" s="21"/>
      <c r="SCB83" s="12"/>
      <c r="SCC83" s="13"/>
      <c r="SCD83" s="14"/>
      <c r="SCE83" s="15"/>
      <c r="SCF83" s="16"/>
      <c r="SCG83" s="17"/>
      <c r="SCH83" s="18"/>
      <c r="SCI83" s="18"/>
      <c r="SCJ83" s="19"/>
      <c r="SCK83" s="19"/>
      <c r="SCL83" s="20"/>
      <c r="SCM83" s="20"/>
      <c r="SCN83" s="20"/>
      <c r="SCO83" s="21"/>
      <c r="SCS83" s="12"/>
      <c r="SCT83" s="13"/>
      <c r="SCU83" s="14"/>
      <c r="SCV83" s="15"/>
      <c r="SCW83" s="16"/>
      <c r="SCX83" s="17"/>
      <c r="SCY83" s="18"/>
      <c r="SCZ83" s="18"/>
      <c r="SDA83" s="19"/>
      <c r="SDB83" s="19"/>
      <c r="SDC83" s="20"/>
      <c r="SDD83" s="20"/>
      <c r="SDE83" s="20"/>
      <c r="SDF83" s="21"/>
      <c r="SDJ83" s="12"/>
      <c r="SDK83" s="13"/>
      <c r="SDL83" s="14"/>
      <c r="SDM83" s="15"/>
      <c r="SDN83" s="16"/>
      <c r="SDO83" s="17"/>
      <c r="SDP83" s="18"/>
      <c r="SDQ83" s="18"/>
      <c r="SDR83" s="19"/>
      <c r="SDS83" s="19"/>
      <c r="SDT83" s="20"/>
      <c r="SDU83" s="20"/>
      <c r="SDV83" s="20"/>
      <c r="SDW83" s="21"/>
      <c r="SEA83" s="12"/>
      <c r="SEB83" s="13"/>
      <c r="SEC83" s="14"/>
      <c r="SED83" s="15"/>
      <c r="SEE83" s="16"/>
      <c r="SEF83" s="17"/>
      <c r="SEG83" s="18"/>
      <c r="SEH83" s="18"/>
      <c r="SEI83" s="19"/>
      <c r="SEJ83" s="19"/>
      <c r="SEK83" s="20"/>
      <c r="SEL83" s="20"/>
      <c r="SEM83" s="20"/>
      <c r="SEN83" s="21"/>
      <c r="SER83" s="12"/>
      <c r="SES83" s="13"/>
      <c r="SET83" s="14"/>
      <c r="SEU83" s="15"/>
      <c r="SEV83" s="16"/>
      <c r="SEW83" s="17"/>
      <c r="SEX83" s="18"/>
      <c r="SEY83" s="18"/>
      <c r="SEZ83" s="19"/>
      <c r="SFA83" s="19"/>
      <c r="SFB83" s="20"/>
      <c r="SFC83" s="20"/>
      <c r="SFD83" s="20"/>
      <c r="SFE83" s="21"/>
      <c r="SFI83" s="12"/>
      <c r="SFJ83" s="13"/>
      <c r="SFK83" s="14"/>
      <c r="SFL83" s="15"/>
      <c r="SFM83" s="16"/>
      <c r="SFN83" s="17"/>
      <c r="SFO83" s="18"/>
      <c r="SFP83" s="18"/>
      <c r="SFQ83" s="19"/>
      <c r="SFR83" s="19"/>
      <c r="SFS83" s="20"/>
      <c r="SFT83" s="20"/>
      <c r="SFU83" s="20"/>
      <c r="SFV83" s="21"/>
      <c r="SFZ83" s="12"/>
      <c r="SGA83" s="13"/>
      <c r="SGB83" s="14"/>
      <c r="SGC83" s="15"/>
      <c r="SGD83" s="16"/>
      <c r="SGE83" s="17"/>
      <c r="SGF83" s="18"/>
      <c r="SGG83" s="18"/>
      <c r="SGH83" s="19"/>
      <c r="SGI83" s="19"/>
      <c r="SGJ83" s="20"/>
      <c r="SGK83" s="20"/>
      <c r="SGL83" s="20"/>
      <c r="SGM83" s="21"/>
      <c r="SGQ83" s="12"/>
      <c r="SGR83" s="13"/>
      <c r="SGS83" s="14"/>
      <c r="SGT83" s="15"/>
      <c r="SGU83" s="16"/>
      <c r="SGV83" s="17"/>
      <c r="SGW83" s="18"/>
      <c r="SGX83" s="18"/>
      <c r="SGY83" s="19"/>
      <c r="SGZ83" s="19"/>
      <c r="SHA83" s="20"/>
      <c r="SHB83" s="20"/>
      <c r="SHC83" s="20"/>
      <c r="SHD83" s="21"/>
      <c r="SHH83" s="12"/>
      <c r="SHI83" s="13"/>
      <c r="SHJ83" s="14"/>
      <c r="SHK83" s="15"/>
      <c r="SHL83" s="16"/>
      <c r="SHM83" s="17"/>
      <c r="SHN83" s="18"/>
      <c r="SHO83" s="18"/>
      <c r="SHP83" s="19"/>
      <c r="SHQ83" s="19"/>
      <c r="SHR83" s="20"/>
      <c r="SHS83" s="20"/>
      <c r="SHT83" s="20"/>
      <c r="SHU83" s="21"/>
      <c r="SHY83" s="12"/>
      <c r="SHZ83" s="13"/>
      <c r="SIA83" s="14"/>
      <c r="SIB83" s="15"/>
      <c r="SIC83" s="16"/>
      <c r="SID83" s="17"/>
      <c r="SIE83" s="18"/>
      <c r="SIF83" s="18"/>
      <c r="SIG83" s="19"/>
      <c r="SIH83" s="19"/>
      <c r="SII83" s="20"/>
      <c r="SIJ83" s="20"/>
      <c r="SIK83" s="20"/>
      <c r="SIL83" s="21"/>
      <c r="SIP83" s="12"/>
      <c r="SIQ83" s="13"/>
      <c r="SIR83" s="14"/>
      <c r="SIS83" s="15"/>
      <c r="SIT83" s="16"/>
      <c r="SIU83" s="17"/>
      <c r="SIV83" s="18"/>
      <c r="SIW83" s="18"/>
      <c r="SIX83" s="19"/>
      <c r="SIY83" s="19"/>
      <c r="SIZ83" s="20"/>
      <c r="SJA83" s="20"/>
      <c r="SJB83" s="20"/>
      <c r="SJC83" s="21"/>
      <c r="SJG83" s="12"/>
      <c r="SJH83" s="13"/>
      <c r="SJI83" s="14"/>
      <c r="SJJ83" s="15"/>
      <c r="SJK83" s="16"/>
      <c r="SJL83" s="17"/>
      <c r="SJM83" s="18"/>
      <c r="SJN83" s="18"/>
      <c r="SJO83" s="19"/>
      <c r="SJP83" s="19"/>
      <c r="SJQ83" s="20"/>
      <c r="SJR83" s="20"/>
      <c r="SJS83" s="20"/>
      <c r="SJT83" s="21"/>
      <c r="SJX83" s="12"/>
      <c r="SJY83" s="13"/>
      <c r="SJZ83" s="14"/>
      <c r="SKA83" s="15"/>
      <c r="SKB83" s="16"/>
      <c r="SKC83" s="17"/>
      <c r="SKD83" s="18"/>
      <c r="SKE83" s="18"/>
      <c r="SKF83" s="19"/>
      <c r="SKG83" s="19"/>
      <c r="SKH83" s="20"/>
      <c r="SKI83" s="20"/>
      <c r="SKJ83" s="20"/>
      <c r="SKK83" s="21"/>
      <c r="SKO83" s="12"/>
      <c r="SKP83" s="13"/>
      <c r="SKQ83" s="14"/>
      <c r="SKR83" s="15"/>
      <c r="SKS83" s="16"/>
      <c r="SKT83" s="17"/>
      <c r="SKU83" s="18"/>
      <c r="SKV83" s="18"/>
      <c r="SKW83" s="19"/>
      <c r="SKX83" s="19"/>
      <c r="SKY83" s="20"/>
      <c r="SKZ83" s="20"/>
      <c r="SLA83" s="20"/>
      <c r="SLB83" s="21"/>
      <c r="SLF83" s="12"/>
      <c r="SLG83" s="13"/>
      <c r="SLH83" s="14"/>
      <c r="SLI83" s="15"/>
      <c r="SLJ83" s="16"/>
      <c r="SLK83" s="17"/>
      <c r="SLL83" s="18"/>
      <c r="SLM83" s="18"/>
      <c r="SLN83" s="19"/>
      <c r="SLO83" s="19"/>
      <c r="SLP83" s="20"/>
      <c r="SLQ83" s="20"/>
      <c r="SLR83" s="20"/>
      <c r="SLS83" s="21"/>
      <c r="SLW83" s="12"/>
      <c r="SLX83" s="13"/>
      <c r="SLY83" s="14"/>
      <c r="SLZ83" s="15"/>
      <c r="SMA83" s="16"/>
      <c r="SMB83" s="17"/>
      <c r="SMC83" s="18"/>
      <c r="SMD83" s="18"/>
      <c r="SME83" s="19"/>
      <c r="SMF83" s="19"/>
      <c r="SMG83" s="20"/>
      <c r="SMH83" s="20"/>
      <c r="SMI83" s="20"/>
      <c r="SMJ83" s="21"/>
      <c r="SMN83" s="12"/>
      <c r="SMO83" s="13"/>
      <c r="SMP83" s="14"/>
      <c r="SMQ83" s="15"/>
      <c r="SMR83" s="16"/>
      <c r="SMS83" s="17"/>
      <c r="SMT83" s="18"/>
      <c r="SMU83" s="18"/>
      <c r="SMV83" s="19"/>
      <c r="SMW83" s="19"/>
      <c r="SMX83" s="20"/>
      <c r="SMY83" s="20"/>
      <c r="SMZ83" s="20"/>
      <c r="SNA83" s="21"/>
      <c r="SNE83" s="12"/>
      <c r="SNF83" s="13"/>
      <c r="SNG83" s="14"/>
      <c r="SNH83" s="15"/>
      <c r="SNI83" s="16"/>
      <c r="SNJ83" s="17"/>
      <c r="SNK83" s="18"/>
      <c r="SNL83" s="18"/>
      <c r="SNM83" s="19"/>
      <c r="SNN83" s="19"/>
      <c r="SNO83" s="20"/>
      <c r="SNP83" s="20"/>
      <c r="SNQ83" s="20"/>
      <c r="SNR83" s="21"/>
      <c r="SNV83" s="12"/>
      <c r="SNW83" s="13"/>
      <c r="SNX83" s="14"/>
      <c r="SNY83" s="15"/>
      <c r="SNZ83" s="16"/>
      <c r="SOA83" s="17"/>
      <c r="SOB83" s="18"/>
      <c r="SOC83" s="18"/>
      <c r="SOD83" s="19"/>
      <c r="SOE83" s="19"/>
      <c r="SOF83" s="20"/>
      <c r="SOG83" s="20"/>
      <c r="SOH83" s="20"/>
      <c r="SOI83" s="21"/>
      <c r="SOM83" s="12"/>
      <c r="SON83" s="13"/>
      <c r="SOO83" s="14"/>
      <c r="SOP83" s="15"/>
      <c r="SOQ83" s="16"/>
      <c r="SOR83" s="17"/>
      <c r="SOS83" s="18"/>
      <c r="SOT83" s="18"/>
      <c r="SOU83" s="19"/>
      <c r="SOV83" s="19"/>
      <c r="SOW83" s="20"/>
      <c r="SOX83" s="20"/>
      <c r="SOY83" s="20"/>
      <c r="SOZ83" s="21"/>
      <c r="SPD83" s="12"/>
      <c r="SPE83" s="13"/>
      <c r="SPF83" s="14"/>
      <c r="SPG83" s="15"/>
      <c r="SPH83" s="16"/>
      <c r="SPI83" s="17"/>
      <c r="SPJ83" s="18"/>
      <c r="SPK83" s="18"/>
      <c r="SPL83" s="19"/>
      <c r="SPM83" s="19"/>
      <c r="SPN83" s="20"/>
      <c r="SPO83" s="20"/>
      <c r="SPP83" s="20"/>
      <c r="SPQ83" s="21"/>
      <c r="SPU83" s="12"/>
      <c r="SPV83" s="13"/>
      <c r="SPW83" s="14"/>
      <c r="SPX83" s="15"/>
      <c r="SPY83" s="16"/>
      <c r="SPZ83" s="17"/>
      <c r="SQA83" s="18"/>
      <c r="SQB83" s="18"/>
      <c r="SQC83" s="19"/>
      <c r="SQD83" s="19"/>
      <c r="SQE83" s="20"/>
      <c r="SQF83" s="20"/>
      <c r="SQG83" s="20"/>
      <c r="SQH83" s="21"/>
      <c r="SQL83" s="12"/>
      <c r="SQM83" s="13"/>
      <c r="SQN83" s="14"/>
      <c r="SQO83" s="15"/>
      <c r="SQP83" s="16"/>
      <c r="SQQ83" s="17"/>
      <c r="SQR83" s="18"/>
      <c r="SQS83" s="18"/>
      <c r="SQT83" s="19"/>
      <c r="SQU83" s="19"/>
      <c r="SQV83" s="20"/>
      <c r="SQW83" s="20"/>
      <c r="SQX83" s="20"/>
      <c r="SQY83" s="21"/>
      <c r="SRC83" s="12"/>
      <c r="SRD83" s="13"/>
      <c r="SRE83" s="14"/>
      <c r="SRF83" s="15"/>
      <c r="SRG83" s="16"/>
      <c r="SRH83" s="17"/>
      <c r="SRI83" s="18"/>
      <c r="SRJ83" s="18"/>
      <c r="SRK83" s="19"/>
      <c r="SRL83" s="19"/>
      <c r="SRM83" s="20"/>
      <c r="SRN83" s="20"/>
      <c r="SRO83" s="20"/>
      <c r="SRP83" s="21"/>
      <c r="SRT83" s="12"/>
      <c r="SRU83" s="13"/>
      <c r="SRV83" s="14"/>
      <c r="SRW83" s="15"/>
      <c r="SRX83" s="16"/>
      <c r="SRY83" s="17"/>
      <c r="SRZ83" s="18"/>
      <c r="SSA83" s="18"/>
      <c r="SSB83" s="19"/>
      <c r="SSC83" s="19"/>
      <c r="SSD83" s="20"/>
      <c r="SSE83" s="20"/>
      <c r="SSF83" s="20"/>
      <c r="SSG83" s="21"/>
      <c r="SSK83" s="12"/>
      <c r="SSL83" s="13"/>
      <c r="SSM83" s="14"/>
      <c r="SSN83" s="15"/>
      <c r="SSO83" s="16"/>
      <c r="SSP83" s="17"/>
      <c r="SSQ83" s="18"/>
      <c r="SSR83" s="18"/>
      <c r="SSS83" s="19"/>
      <c r="SST83" s="19"/>
      <c r="SSU83" s="20"/>
      <c r="SSV83" s="20"/>
      <c r="SSW83" s="20"/>
      <c r="SSX83" s="21"/>
      <c r="STB83" s="12"/>
      <c r="STC83" s="13"/>
      <c r="STD83" s="14"/>
      <c r="STE83" s="15"/>
      <c r="STF83" s="16"/>
      <c r="STG83" s="17"/>
      <c r="STH83" s="18"/>
      <c r="STI83" s="18"/>
      <c r="STJ83" s="19"/>
      <c r="STK83" s="19"/>
      <c r="STL83" s="20"/>
      <c r="STM83" s="20"/>
      <c r="STN83" s="20"/>
      <c r="STO83" s="21"/>
      <c r="STS83" s="12"/>
      <c r="STT83" s="13"/>
      <c r="STU83" s="14"/>
      <c r="STV83" s="15"/>
      <c r="STW83" s="16"/>
      <c r="STX83" s="17"/>
      <c r="STY83" s="18"/>
      <c r="STZ83" s="18"/>
      <c r="SUA83" s="19"/>
      <c r="SUB83" s="19"/>
      <c r="SUC83" s="20"/>
      <c r="SUD83" s="20"/>
      <c r="SUE83" s="20"/>
      <c r="SUF83" s="21"/>
      <c r="SUJ83" s="12"/>
      <c r="SUK83" s="13"/>
      <c r="SUL83" s="14"/>
      <c r="SUM83" s="15"/>
      <c r="SUN83" s="16"/>
      <c r="SUO83" s="17"/>
      <c r="SUP83" s="18"/>
      <c r="SUQ83" s="18"/>
      <c r="SUR83" s="19"/>
      <c r="SUS83" s="19"/>
      <c r="SUT83" s="20"/>
      <c r="SUU83" s="20"/>
      <c r="SUV83" s="20"/>
      <c r="SUW83" s="21"/>
      <c r="SVA83" s="12"/>
      <c r="SVB83" s="13"/>
      <c r="SVC83" s="14"/>
      <c r="SVD83" s="15"/>
      <c r="SVE83" s="16"/>
      <c r="SVF83" s="17"/>
      <c r="SVG83" s="18"/>
      <c r="SVH83" s="18"/>
      <c r="SVI83" s="19"/>
      <c r="SVJ83" s="19"/>
      <c r="SVK83" s="20"/>
      <c r="SVL83" s="20"/>
      <c r="SVM83" s="20"/>
      <c r="SVN83" s="21"/>
      <c r="SVR83" s="12"/>
      <c r="SVS83" s="13"/>
      <c r="SVT83" s="14"/>
      <c r="SVU83" s="15"/>
      <c r="SVV83" s="16"/>
      <c r="SVW83" s="17"/>
      <c r="SVX83" s="18"/>
      <c r="SVY83" s="18"/>
      <c r="SVZ83" s="19"/>
      <c r="SWA83" s="19"/>
      <c r="SWB83" s="20"/>
      <c r="SWC83" s="20"/>
      <c r="SWD83" s="20"/>
      <c r="SWE83" s="21"/>
      <c r="SWI83" s="12"/>
      <c r="SWJ83" s="13"/>
      <c r="SWK83" s="14"/>
      <c r="SWL83" s="15"/>
      <c r="SWM83" s="16"/>
      <c r="SWN83" s="17"/>
      <c r="SWO83" s="18"/>
      <c r="SWP83" s="18"/>
      <c r="SWQ83" s="19"/>
      <c r="SWR83" s="19"/>
      <c r="SWS83" s="20"/>
      <c r="SWT83" s="20"/>
      <c r="SWU83" s="20"/>
      <c r="SWV83" s="21"/>
      <c r="SWZ83" s="12"/>
      <c r="SXA83" s="13"/>
      <c r="SXB83" s="14"/>
      <c r="SXC83" s="15"/>
      <c r="SXD83" s="16"/>
      <c r="SXE83" s="17"/>
      <c r="SXF83" s="18"/>
      <c r="SXG83" s="18"/>
      <c r="SXH83" s="19"/>
      <c r="SXI83" s="19"/>
      <c r="SXJ83" s="20"/>
      <c r="SXK83" s="20"/>
      <c r="SXL83" s="20"/>
      <c r="SXM83" s="21"/>
      <c r="SXQ83" s="12"/>
      <c r="SXR83" s="13"/>
      <c r="SXS83" s="14"/>
      <c r="SXT83" s="15"/>
      <c r="SXU83" s="16"/>
      <c r="SXV83" s="17"/>
      <c r="SXW83" s="18"/>
      <c r="SXX83" s="18"/>
      <c r="SXY83" s="19"/>
      <c r="SXZ83" s="19"/>
      <c r="SYA83" s="20"/>
      <c r="SYB83" s="20"/>
      <c r="SYC83" s="20"/>
      <c r="SYD83" s="21"/>
      <c r="SYH83" s="12"/>
      <c r="SYI83" s="13"/>
      <c r="SYJ83" s="14"/>
      <c r="SYK83" s="15"/>
      <c r="SYL83" s="16"/>
      <c r="SYM83" s="17"/>
      <c r="SYN83" s="18"/>
      <c r="SYO83" s="18"/>
      <c r="SYP83" s="19"/>
      <c r="SYQ83" s="19"/>
      <c r="SYR83" s="20"/>
      <c r="SYS83" s="20"/>
      <c r="SYT83" s="20"/>
      <c r="SYU83" s="21"/>
      <c r="SYY83" s="12"/>
      <c r="SYZ83" s="13"/>
      <c r="SZA83" s="14"/>
      <c r="SZB83" s="15"/>
      <c r="SZC83" s="16"/>
      <c r="SZD83" s="17"/>
      <c r="SZE83" s="18"/>
      <c r="SZF83" s="18"/>
      <c r="SZG83" s="19"/>
      <c r="SZH83" s="19"/>
      <c r="SZI83" s="20"/>
      <c r="SZJ83" s="20"/>
      <c r="SZK83" s="20"/>
      <c r="SZL83" s="21"/>
      <c r="SZP83" s="12"/>
      <c r="SZQ83" s="13"/>
      <c r="SZR83" s="14"/>
      <c r="SZS83" s="15"/>
      <c r="SZT83" s="16"/>
      <c r="SZU83" s="17"/>
      <c r="SZV83" s="18"/>
      <c r="SZW83" s="18"/>
      <c r="SZX83" s="19"/>
      <c r="SZY83" s="19"/>
      <c r="SZZ83" s="20"/>
      <c r="TAA83" s="20"/>
      <c r="TAB83" s="20"/>
      <c r="TAC83" s="21"/>
      <c r="TAG83" s="12"/>
      <c r="TAH83" s="13"/>
      <c r="TAI83" s="14"/>
      <c r="TAJ83" s="15"/>
      <c r="TAK83" s="16"/>
      <c r="TAL83" s="17"/>
      <c r="TAM83" s="18"/>
      <c r="TAN83" s="18"/>
      <c r="TAO83" s="19"/>
      <c r="TAP83" s="19"/>
      <c r="TAQ83" s="20"/>
      <c r="TAR83" s="20"/>
      <c r="TAS83" s="20"/>
      <c r="TAT83" s="21"/>
      <c r="TAX83" s="12"/>
      <c r="TAY83" s="13"/>
      <c r="TAZ83" s="14"/>
      <c r="TBA83" s="15"/>
      <c r="TBB83" s="16"/>
      <c r="TBC83" s="17"/>
      <c r="TBD83" s="18"/>
      <c r="TBE83" s="18"/>
      <c r="TBF83" s="19"/>
      <c r="TBG83" s="19"/>
      <c r="TBH83" s="20"/>
      <c r="TBI83" s="20"/>
      <c r="TBJ83" s="20"/>
      <c r="TBK83" s="21"/>
      <c r="TBO83" s="12"/>
      <c r="TBP83" s="13"/>
      <c r="TBQ83" s="14"/>
      <c r="TBR83" s="15"/>
      <c r="TBS83" s="16"/>
      <c r="TBT83" s="17"/>
      <c r="TBU83" s="18"/>
      <c r="TBV83" s="18"/>
      <c r="TBW83" s="19"/>
      <c r="TBX83" s="19"/>
      <c r="TBY83" s="20"/>
      <c r="TBZ83" s="20"/>
      <c r="TCA83" s="20"/>
      <c r="TCB83" s="21"/>
      <c r="TCF83" s="12"/>
      <c r="TCG83" s="13"/>
      <c r="TCH83" s="14"/>
      <c r="TCI83" s="15"/>
      <c r="TCJ83" s="16"/>
      <c r="TCK83" s="17"/>
      <c r="TCL83" s="18"/>
      <c r="TCM83" s="18"/>
      <c r="TCN83" s="19"/>
      <c r="TCO83" s="19"/>
      <c r="TCP83" s="20"/>
      <c r="TCQ83" s="20"/>
      <c r="TCR83" s="20"/>
      <c r="TCS83" s="21"/>
      <c r="TCW83" s="12"/>
      <c r="TCX83" s="13"/>
      <c r="TCY83" s="14"/>
      <c r="TCZ83" s="15"/>
      <c r="TDA83" s="16"/>
      <c r="TDB83" s="17"/>
      <c r="TDC83" s="18"/>
      <c r="TDD83" s="18"/>
      <c r="TDE83" s="19"/>
      <c r="TDF83" s="19"/>
      <c r="TDG83" s="20"/>
      <c r="TDH83" s="20"/>
      <c r="TDI83" s="20"/>
      <c r="TDJ83" s="21"/>
      <c r="TDN83" s="12"/>
      <c r="TDO83" s="13"/>
      <c r="TDP83" s="14"/>
      <c r="TDQ83" s="15"/>
      <c r="TDR83" s="16"/>
      <c r="TDS83" s="17"/>
      <c r="TDT83" s="18"/>
      <c r="TDU83" s="18"/>
      <c r="TDV83" s="19"/>
      <c r="TDW83" s="19"/>
      <c r="TDX83" s="20"/>
      <c r="TDY83" s="20"/>
      <c r="TDZ83" s="20"/>
      <c r="TEA83" s="21"/>
      <c r="TEE83" s="12"/>
      <c r="TEF83" s="13"/>
      <c r="TEG83" s="14"/>
      <c r="TEH83" s="15"/>
      <c r="TEI83" s="16"/>
      <c r="TEJ83" s="17"/>
      <c r="TEK83" s="18"/>
      <c r="TEL83" s="18"/>
      <c r="TEM83" s="19"/>
      <c r="TEN83" s="19"/>
      <c r="TEO83" s="20"/>
      <c r="TEP83" s="20"/>
      <c r="TEQ83" s="20"/>
      <c r="TER83" s="21"/>
      <c r="TEV83" s="12"/>
      <c r="TEW83" s="13"/>
      <c r="TEX83" s="14"/>
      <c r="TEY83" s="15"/>
      <c r="TEZ83" s="16"/>
      <c r="TFA83" s="17"/>
      <c r="TFB83" s="18"/>
      <c r="TFC83" s="18"/>
      <c r="TFD83" s="19"/>
      <c r="TFE83" s="19"/>
      <c r="TFF83" s="20"/>
      <c r="TFG83" s="20"/>
      <c r="TFH83" s="20"/>
      <c r="TFI83" s="21"/>
      <c r="TFM83" s="12"/>
      <c r="TFN83" s="13"/>
      <c r="TFO83" s="14"/>
      <c r="TFP83" s="15"/>
      <c r="TFQ83" s="16"/>
      <c r="TFR83" s="17"/>
      <c r="TFS83" s="18"/>
      <c r="TFT83" s="18"/>
      <c r="TFU83" s="19"/>
      <c r="TFV83" s="19"/>
      <c r="TFW83" s="20"/>
      <c r="TFX83" s="20"/>
      <c r="TFY83" s="20"/>
      <c r="TFZ83" s="21"/>
      <c r="TGD83" s="12"/>
      <c r="TGE83" s="13"/>
      <c r="TGF83" s="14"/>
      <c r="TGG83" s="15"/>
      <c r="TGH83" s="16"/>
      <c r="TGI83" s="17"/>
      <c r="TGJ83" s="18"/>
      <c r="TGK83" s="18"/>
      <c r="TGL83" s="19"/>
      <c r="TGM83" s="19"/>
      <c r="TGN83" s="20"/>
      <c r="TGO83" s="20"/>
      <c r="TGP83" s="20"/>
      <c r="TGQ83" s="21"/>
      <c r="TGU83" s="12"/>
      <c r="TGV83" s="13"/>
      <c r="TGW83" s="14"/>
      <c r="TGX83" s="15"/>
      <c r="TGY83" s="16"/>
      <c r="TGZ83" s="17"/>
      <c r="THA83" s="18"/>
      <c r="THB83" s="18"/>
      <c r="THC83" s="19"/>
      <c r="THD83" s="19"/>
      <c r="THE83" s="20"/>
      <c r="THF83" s="20"/>
      <c r="THG83" s="20"/>
      <c r="THH83" s="21"/>
      <c r="THL83" s="12"/>
      <c r="THM83" s="13"/>
      <c r="THN83" s="14"/>
      <c r="THO83" s="15"/>
      <c r="THP83" s="16"/>
      <c r="THQ83" s="17"/>
      <c r="THR83" s="18"/>
      <c r="THS83" s="18"/>
      <c r="THT83" s="19"/>
      <c r="THU83" s="19"/>
      <c r="THV83" s="20"/>
      <c r="THW83" s="20"/>
      <c r="THX83" s="20"/>
      <c r="THY83" s="21"/>
      <c r="TIC83" s="12"/>
      <c r="TID83" s="13"/>
      <c r="TIE83" s="14"/>
      <c r="TIF83" s="15"/>
      <c r="TIG83" s="16"/>
      <c r="TIH83" s="17"/>
      <c r="TII83" s="18"/>
      <c r="TIJ83" s="18"/>
      <c r="TIK83" s="19"/>
      <c r="TIL83" s="19"/>
      <c r="TIM83" s="20"/>
      <c r="TIN83" s="20"/>
      <c r="TIO83" s="20"/>
      <c r="TIP83" s="21"/>
      <c r="TIT83" s="12"/>
      <c r="TIU83" s="13"/>
      <c r="TIV83" s="14"/>
      <c r="TIW83" s="15"/>
      <c r="TIX83" s="16"/>
      <c r="TIY83" s="17"/>
      <c r="TIZ83" s="18"/>
      <c r="TJA83" s="18"/>
      <c r="TJB83" s="19"/>
      <c r="TJC83" s="19"/>
      <c r="TJD83" s="20"/>
      <c r="TJE83" s="20"/>
      <c r="TJF83" s="20"/>
      <c r="TJG83" s="21"/>
      <c r="TJK83" s="12"/>
      <c r="TJL83" s="13"/>
      <c r="TJM83" s="14"/>
      <c r="TJN83" s="15"/>
      <c r="TJO83" s="16"/>
      <c r="TJP83" s="17"/>
      <c r="TJQ83" s="18"/>
      <c r="TJR83" s="18"/>
      <c r="TJS83" s="19"/>
      <c r="TJT83" s="19"/>
      <c r="TJU83" s="20"/>
      <c r="TJV83" s="20"/>
      <c r="TJW83" s="20"/>
      <c r="TJX83" s="21"/>
      <c r="TKB83" s="12"/>
      <c r="TKC83" s="13"/>
      <c r="TKD83" s="14"/>
      <c r="TKE83" s="15"/>
      <c r="TKF83" s="16"/>
      <c r="TKG83" s="17"/>
      <c r="TKH83" s="18"/>
      <c r="TKI83" s="18"/>
      <c r="TKJ83" s="19"/>
      <c r="TKK83" s="19"/>
      <c r="TKL83" s="20"/>
      <c r="TKM83" s="20"/>
      <c r="TKN83" s="20"/>
      <c r="TKO83" s="21"/>
      <c r="TKS83" s="12"/>
      <c r="TKT83" s="13"/>
      <c r="TKU83" s="14"/>
      <c r="TKV83" s="15"/>
      <c r="TKW83" s="16"/>
      <c r="TKX83" s="17"/>
      <c r="TKY83" s="18"/>
      <c r="TKZ83" s="18"/>
      <c r="TLA83" s="19"/>
      <c r="TLB83" s="19"/>
      <c r="TLC83" s="20"/>
      <c r="TLD83" s="20"/>
      <c r="TLE83" s="20"/>
      <c r="TLF83" s="21"/>
      <c r="TLJ83" s="12"/>
      <c r="TLK83" s="13"/>
      <c r="TLL83" s="14"/>
      <c r="TLM83" s="15"/>
      <c r="TLN83" s="16"/>
      <c r="TLO83" s="17"/>
      <c r="TLP83" s="18"/>
      <c r="TLQ83" s="18"/>
      <c r="TLR83" s="19"/>
      <c r="TLS83" s="19"/>
      <c r="TLT83" s="20"/>
      <c r="TLU83" s="20"/>
      <c r="TLV83" s="20"/>
      <c r="TLW83" s="21"/>
      <c r="TMA83" s="12"/>
      <c r="TMB83" s="13"/>
      <c r="TMC83" s="14"/>
      <c r="TMD83" s="15"/>
      <c r="TME83" s="16"/>
      <c r="TMF83" s="17"/>
      <c r="TMG83" s="18"/>
      <c r="TMH83" s="18"/>
      <c r="TMI83" s="19"/>
      <c r="TMJ83" s="19"/>
      <c r="TMK83" s="20"/>
      <c r="TML83" s="20"/>
      <c r="TMM83" s="20"/>
      <c r="TMN83" s="21"/>
      <c r="TMR83" s="12"/>
      <c r="TMS83" s="13"/>
      <c r="TMT83" s="14"/>
      <c r="TMU83" s="15"/>
      <c r="TMV83" s="16"/>
      <c r="TMW83" s="17"/>
      <c r="TMX83" s="18"/>
      <c r="TMY83" s="18"/>
      <c r="TMZ83" s="19"/>
      <c r="TNA83" s="19"/>
      <c r="TNB83" s="20"/>
      <c r="TNC83" s="20"/>
      <c r="TND83" s="20"/>
      <c r="TNE83" s="21"/>
      <c r="TNI83" s="12"/>
      <c r="TNJ83" s="13"/>
      <c r="TNK83" s="14"/>
      <c r="TNL83" s="15"/>
      <c r="TNM83" s="16"/>
      <c r="TNN83" s="17"/>
      <c r="TNO83" s="18"/>
      <c r="TNP83" s="18"/>
      <c r="TNQ83" s="19"/>
      <c r="TNR83" s="19"/>
      <c r="TNS83" s="20"/>
      <c r="TNT83" s="20"/>
      <c r="TNU83" s="20"/>
      <c r="TNV83" s="21"/>
      <c r="TNZ83" s="12"/>
      <c r="TOA83" s="13"/>
      <c r="TOB83" s="14"/>
      <c r="TOC83" s="15"/>
      <c r="TOD83" s="16"/>
      <c r="TOE83" s="17"/>
      <c r="TOF83" s="18"/>
      <c r="TOG83" s="18"/>
      <c r="TOH83" s="19"/>
      <c r="TOI83" s="19"/>
      <c r="TOJ83" s="20"/>
      <c r="TOK83" s="20"/>
      <c r="TOL83" s="20"/>
      <c r="TOM83" s="21"/>
      <c r="TOQ83" s="12"/>
      <c r="TOR83" s="13"/>
      <c r="TOS83" s="14"/>
      <c r="TOT83" s="15"/>
      <c r="TOU83" s="16"/>
      <c r="TOV83" s="17"/>
      <c r="TOW83" s="18"/>
      <c r="TOX83" s="18"/>
      <c r="TOY83" s="19"/>
      <c r="TOZ83" s="19"/>
      <c r="TPA83" s="20"/>
      <c r="TPB83" s="20"/>
      <c r="TPC83" s="20"/>
      <c r="TPD83" s="21"/>
      <c r="TPH83" s="12"/>
      <c r="TPI83" s="13"/>
      <c r="TPJ83" s="14"/>
      <c r="TPK83" s="15"/>
      <c r="TPL83" s="16"/>
      <c r="TPM83" s="17"/>
      <c r="TPN83" s="18"/>
      <c r="TPO83" s="18"/>
      <c r="TPP83" s="19"/>
      <c r="TPQ83" s="19"/>
      <c r="TPR83" s="20"/>
      <c r="TPS83" s="20"/>
      <c r="TPT83" s="20"/>
      <c r="TPU83" s="21"/>
      <c r="TPY83" s="12"/>
      <c r="TPZ83" s="13"/>
      <c r="TQA83" s="14"/>
      <c r="TQB83" s="15"/>
      <c r="TQC83" s="16"/>
      <c r="TQD83" s="17"/>
      <c r="TQE83" s="18"/>
      <c r="TQF83" s="18"/>
      <c r="TQG83" s="19"/>
      <c r="TQH83" s="19"/>
      <c r="TQI83" s="20"/>
      <c r="TQJ83" s="20"/>
      <c r="TQK83" s="20"/>
      <c r="TQL83" s="21"/>
      <c r="TQP83" s="12"/>
      <c r="TQQ83" s="13"/>
      <c r="TQR83" s="14"/>
      <c r="TQS83" s="15"/>
      <c r="TQT83" s="16"/>
      <c r="TQU83" s="17"/>
      <c r="TQV83" s="18"/>
      <c r="TQW83" s="18"/>
      <c r="TQX83" s="19"/>
      <c r="TQY83" s="19"/>
      <c r="TQZ83" s="20"/>
      <c r="TRA83" s="20"/>
      <c r="TRB83" s="20"/>
      <c r="TRC83" s="21"/>
      <c r="TRG83" s="12"/>
      <c r="TRH83" s="13"/>
      <c r="TRI83" s="14"/>
      <c r="TRJ83" s="15"/>
      <c r="TRK83" s="16"/>
      <c r="TRL83" s="17"/>
      <c r="TRM83" s="18"/>
      <c r="TRN83" s="18"/>
      <c r="TRO83" s="19"/>
      <c r="TRP83" s="19"/>
      <c r="TRQ83" s="20"/>
      <c r="TRR83" s="20"/>
      <c r="TRS83" s="20"/>
      <c r="TRT83" s="21"/>
      <c r="TRX83" s="12"/>
      <c r="TRY83" s="13"/>
      <c r="TRZ83" s="14"/>
      <c r="TSA83" s="15"/>
      <c r="TSB83" s="16"/>
      <c r="TSC83" s="17"/>
      <c r="TSD83" s="18"/>
      <c r="TSE83" s="18"/>
      <c r="TSF83" s="19"/>
      <c r="TSG83" s="19"/>
      <c r="TSH83" s="20"/>
      <c r="TSI83" s="20"/>
      <c r="TSJ83" s="20"/>
      <c r="TSK83" s="21"/>
      <c r="TSO83" s="12"/>
      <c r="TSP83" s="13"/>
      <c r="TSQ83" s="14"/>
      <c r="TSR83" s="15"/>
      <c r="TSS83" s="16"/>
      <c r="TST83" s="17"/>
      <c r="TSU83" s="18"/>
      <c r="TSV83" s="18"/>
      <c r="TSW83" s="19"/>
      <c r="TSX83" s="19"/>
      <c r="TSY83" s="20"/>
      <c r="TSZ83" s="20"/>
      <c r="TTA83" s="20"/>
      <c r="TTB83" s="21"/>
      <c r="TTF83" s="12"/>
      <c r="TTG83" s="13"/>
      <c r="TTH83" s="14"/>
      <c r="TTI83" s="15"/>
      <c r="TTJ83" s="16"/>
      <c r="TTK83" s="17"/>
      <c r="TTL83" s="18"/>
      <c r="TTM83" s="18"/>
      <c r="TTN83" s="19"/>
      <c r="TTO83" s="19"/>
      <c r="TTP83" s="20"/>
      <c r="TTQ83" s="20"/>
      <c r="TTR83" s="20"/>
      <c r="TTS83" s="21"/>
      <c r="TTW83" s="12"/>
      <c r="TTX83" s="13"/>
      <c r="TTY83" s="14"/>
      <c r="TTZ83" s="15"/>
      <c r="TUA83" s="16"/>
      <c r="TUB83" s="17"/>
      <c r="TUC83" s="18"/>
      <c r="TUD83" s="18"/>
      <c r="TUE83" s="19"/>
      <c r="TUF83" s="19"/>
      <c r="TUG83" s="20"/>
      <c r="TUH83" s="20"/>
      <c r="TUI83" s="20"/>
      <c r="TUJ83" s="21"/>
      <c r="TUN83" s="12"/>
      <c r="TUO83" s="13"/>
      <c r="TUP83" s="14"/>
      <c r="TUQ83" s="15"/>
      <c r="TUR83" s="16"/>
      <c r="TUS83" s="17"/>
      <c r="TUT83" s="18"/>
      <c r="TUU83" s="18"/>
      <c r="TUV83" s="19"/>
      <c r="TUW83" s="19"/>
      <c r="TUX83" s="20"/>
      <c r="TUY83" s="20"/>
      <c r="TUZ83" s="20"/>
      <c r="TVA83" s="21"/>
      <c r="TVE83" s="12"/>
      <c r="TVF83" s="13"/>
      <c r="TVG83" s="14"/>
      <c r="TVH83" s="15"/>
      <c r="TVI83" s="16"/>
      <c r="TVJ83" s="17"/>
      <c r="TVK83" s="18"/>
      <c r="TVL83" s="18"/>
      <c r="TVM83" s="19"/>
      <c r="TVN83" s="19"/>
      <c r="TVO83" s="20"/>
      <c r="TVP83" s="20"/>
      <c r="TVQ83" s="20"/>
      <c r="TVR83" s="21"/>
      <c r="TVV83" s="12"/>
      <c r="TVW83" s="13"/>
      <c r="TVX83" s="14"/>
      <c r="TVY83" s="15"/>
      <c r="TVZ83" s="16"/>
      <c r="TWA83" s="17"/>
      <c r="TWB83" s="18"/>
      <c r="TWC83" s="18"/>
      <c r="TWD83" s="19"/>
      <c r="TWE83" s="19"/>
      <c r="TWF83" s="20"/>
      <c r="TWG83" s="20"/>
      <c r="TWH83" s="20"/>
      <c r="TWI83" s="21"/>
      <c r="TWM83" s="12"/>
      <c r="TWN83" s="13"/>
      <c r="TWO83" s="14"/>
      <c r="TWP83" s="15"/>
      <c r="TWQ83" s="16"/>
      <c r="TWR83" s="17"/>
      <c r="TWS83" s="18"/>
      <c r="TWT83" s="18"/>
      <c r="TWU83" s="19"/>
      <c r="TWV83" s="19"/>
      <c r="TWW83" s="20"/>
      <c r="TWX83" s="20"/>
      <c r="TWY83" s="20"/>
      <c r="TWZ83" s="21"/>
      <c r="TXD83" s="12"/>
      <c r="TXE83" s="13"/>
      <c r="TXF83" s="14"/>
      <c r="TXG83" s="15"/>
      <c r="TXH83" s="16"/>
      <c r="TXI83" s="17"/>
      <c r="TXJ83" s="18"/>
      <c r="TXK83" s="18"/>
      <c r="TXL83" s="19"/>
      <c r="TXM83" s="19"/>
      <c r="TXN83" s="20"/>
      <c r="TXO83" s="20"/>
      <c r="TXP83" s="20"/>
      <c r="TXQ83" s="21"/>
      <c r="TXU83" s="12"/>
      <c r="TXV83" s="13"/>
      <c r="TXW83" s="14"/>
      <c r="TXX83" s="15"/>
      <c r="TXY83" s="16"/>
      <c r="TXZ83" s="17"/>
      <c r="TYA83" s="18"/>
      <c r="TYB83" s="18"/>
      <c r="TYC83" s="19"/>
      <c r="TYD83" s="19"/>
      <c r="TYE83" s="20"/>
      <c r="TYF83" s="20"/>
      <c r="TYG83" s="20"/>
      <c r="TYH83" s="21"/>
      <c r="TYL83" s="12"/>
      <c r="TYM83" s="13"/>
      <c r="TYN83" s="14"/>
      <c r="TYO83" s="15"/>
      <c r="TYP83" s="16"/>
      <c r="TYQ83" s="17"/>
      <c r="TYR83" s="18"/>
      <c r="TYS83" s="18"/>
      <c r="TYT83" s="19"/>
      <c r="TYU83" s="19"/>
      <c r="TYV83" s="20"/>
      <c r="TYW83" s="20"/>
      <c r="TYX83" s="20"/>
      <c r="TYY83" s="21"/>
      <c r="TZC83" s="12"/>
      <c r="TZD83" s="13"/>
      <c r="TZE83" s="14"/>
      <c r="TZF83" s="15"/>
      <c r="TZG83" s="16"/>
      <c r="TZH83" s="17"/>
      <c r="TZI83" s="18"/>
      <c r="TZJ83" s="18"/>
      <c r="TZK83" s="19"/>
      <c r="TZL83" s="19"/>
      <c r="TZM83" s="20"/>
      <c r="TZN83" s="20"/>
      <c r="TZO83" s="20"/>
      <c r="TZP83" s="21"/>
      <c r="TZT83" s="12"/>
      <c r="TZU83" s="13"/>
      <c r="TZV83" s="14"/>
      <c r="TZW83" s="15"/>
      <c r="TZX83" s="16"/>
      <c r="TZY83" s="17"/>
      <c r="TZZ83" s="18"/>
      <c r="UAA83" s="18"/>
      <c r="UAB83" s="19"/>
      <c r="UAC83" s="19"/>
      <c r="UAD83" s="20"/>
      <c r="UAE83" s="20"/>
      <c r="UAF83" s="20"/>
      <c r="UAG83" s="21"/>
      <c r="UAK83" s="12"/>
      <c r="UAL83" s="13"/>
      <c r="UAM83" s="14"/>
      <c r="UAN83" s="15"/>
      <c r="UAO83" s="16"/>
      <c r="UAP83" s="17"/>
      <c r="UAQ83" s="18"/>
      <c r="UAR83" s="18"/>
      <c r="UAS83" s="19"/>
      <c r="UAT83" s="19"/>
      <c r="UAU83" s="20"/>
      <c r="UAV83" s="20"/>
      <c r="UAW83" s="20"/>
      <c r="UAX83" s="21"/>
      <c r="UBB83" s="12"/>
      <c r="UBC83" s="13"/>
      <c r="UBD83" s="14"/>
      <c r="UBE83" s="15"/>
      <c r="UBF83" s="16"/>
      <c r="UBG83" s="17"/>
      <c r="UBH83" s="18"/>
      <c r="UBI83" s="18"/>
      <c r="UBJ83" s="19"/>
      <c r="UBK83" s="19"/>
      <c r="UBL83" s="20"/>
      <c r="UBM83" s="20"/>
      <c r="UBN83" s="20"/>
      <c r="UBO83" s="21"/>
      <c r="UBS83" s="12"/>
      <c r="UBT83" s="13"/>
      <c r="UBU83" s="14"/>
      <c r="UBV83" s="15"/>
      <c r="UBW83" s="16"/>
      <c r="UBX83" s="17"/>
      <c r="UBY83" s="18"/>
      <c r="UBZ83" s="18"/>
      <c r="UCA83" s="19"/>
      <c r="UCB83" s="19"/>
      <c r="UCC83" s="20"/>
      <c r="UCD83" s="20"/>
      <c r="UCE83" s="20"/>
      <c r="UCF83" s="21"/>
      <c r="UCJ83" s="12"/>
      <c r="UCK83" s="13"/>
      <c r="UCL83" s="14"/>
      <c r="UCM83" s="15"/>
      <c r="UCN83" s="16"/>
      <c r="UCO83" s="17"/>
      <c r="UCP83" s="18"/>
      <c r="UCQ83" s="18"/>
      <c r="UCR83" s="19"/>
      <c r="UCS83" s="19"/>
      <c r="UCT83" s="20"/>
      <c r="UCU83" s="20"/>
      <c r="UCV83" s="20"/>
      <c r="UCW83" s="21"/>
      <c r="UDA83" s="12"/>
      <c r="UDB83" s="13"/>
      <c r="UDC83" s="14"/>
      <c r="UDD83" s="15"/>
      <c r="UDE83" s="16"/>
      <c r="UDF83" s="17"/>
      <c r="UDG83" s="18"/>
      <c r="UDH83" s="18"/>
      <c r="UDI83" s="19"/>
      <c r="UDJ83" s="19"/>
      <c r="UDK83" s="20"/>
      <c r="UDL83" s="20"/>
      <c r="UDM83" s="20"/>
      <c r="UDN83" s="21"/>
      <c r="UDR83" s="12"/>
      <c r="UDS83" s="13"/>
      <c r="UDT83" s="14"/>
      <c r="UDU83" s="15"/>
      <c r="UDV83" s="16"/>
      <c r="UDW83" s="17"/>
      <c r="UDX83" s="18"/>
      <c r="UDY83" s="18"/>
      <c r="UDZ83" s="19"/>
      <c r="UEA83" s="19"/>
      <c r="UEB83" s="20"/>
      <c r="UEC83" s="20"/>
      <c r="UED83" s="20"/>
      <c r="UEE83" s="21"/>
      <c r="UEI83" s="12"/>
      <c r="UEJ83" s="13"/>
      <c r="UEK83" s="14"/>
      <c r="UEL83" s="15"/>
      <c r="UEM83" s="16"/>
      <c r="UEN83" s="17"/>
      <c r="UEO83" s="18"/>
      <c r="UEP83" s="18"/>
      <c r="UEQ83" s="19"/>
      <c r="UER83" s="19"/>
      <c r="UES83" s="20"/>
      <c r="UET83" s="20"/>
      <c r="UEU83" s="20"/>
      <c r="UEV83" s="21"/>
      <c r="UEZ83" s="12"/>
      <c r="UFA83" s="13"/>
      <c r="UFB83" s="14"/>
      <c r="UFC83" s="15"/>
      <c r="UFD83" s="16"/>
      <c r="UFE83" s="17"/>
      <c r="UFF83" s="18"/>
      <c r="UFG83" s="18"/>
      <c r="UFH83" s="19"/>
      <c r="UFI83" s="19"/>
      <c r="UFJ83" s="20"/>
      <c r="UFK83" s="20"/>
      <c r="UFL83" s="20"/>
      <c r="UFM83" s="21"/>
      <c r="UFQ83" s="12"/>
      <c r="UFR83" s="13"/>
      <c r="UFS83" s="14"/>
      <c r="UFT83" s="15"/>
      <c r="UFU83" s="16"/>
      <c r="UFV83" s="17"/>
      <c r="UFW83" s="18"/>
      <c r="UFX83" s="18"/>
      <c r="UFY83" s="19"/>
      <c r="UFZ83" s="19"/>
      <c r="UGA83" s="20"/>
      <c r="UGB83" s="20"/>
      <c r="UGC83" s="20"/>
      <c r="UGD83" s="21"/>
      <c r="UGH83" s="12"/>
      <c r="UGI83" s="13"/>
      <c r="UGJ83" s="14"/>
      <c r="UGK83" s="15"/>
      <c r="UGL83" s="16"/>
      <c r="UGM83" s="17"/>
      <c r="UGN83" s="18"/>
      <c r="UGO83" s="18"/>
      <c r="UGP83" s="19"/>
      <c r="UGQ83" s="19"/>
      <c r="UGR83" s="20"/>
      <c r="UGS83" s="20"/>
      <c r="UGT83" s="20"/>
      <c r="UGU83" s="21"/>
      <c r="UGY83" s="12"/>
      <c r="UGZ83" s="13"/>
      <c r="UHA83" s="14"/>
      <c r="UHB83" s="15"/>
      <c r="UHC83" s="16"/>
      <c r="UHD83" s="17"/>
      <c r="UHE83" s="18"/>
      <c r="UHF83" s="18"/>
      <c r="UHG83" s="19"/>
      <c r="UHH83" s="19"/>
      <c r="UHI83" s="20"/>
      <c r="UHJ83" s="20"/>
      <c r="UHK83" s="20"/>
      <c r="UHL83" s="21"/>
      <c r="UHP83" s="12"/>
      <c r="UHQ83" s="13"/>
      <c r="UHR83" s="14"/>
      <c r="UHS83" s="15"/>
      <c r="UHT83" s="16"/>
      <c r="UHU83" s="17"/>
      <c r="UHV83" s="18"/>
      <c r="UHW83" s="18"/>
      <c r="UHX83" s="19"/>
      <c r="UHY83" s="19"/>
      <c r="UHZ83" s="20"/>
      <c r="UIA83" s="20"/>
      <c r="UIB83" s="20"/>
      <c r="UIC83" s="21"/>
      <c r="UIG83" s="12"/>
      <c r="UIH83" s="13"/>
      <c r="UII83" s="14"/>
      <c r="UIJ83" s="15"/>
      <c r="UIK83" s="16"/>
      <c r="UIL83" s="17"/>
      <c r="UIM83" s="18"/>
      <c r="UIN83" s="18"/>
      <c r="UIO83" s="19"/>
      <c r="UIP83" s="19"/>
      <c r="UIQ83" s="20"/>
      <c r="UIR83" s="20"/>
      <c r="UIS83" s="20"/>
      <c r="UIT83" s="21"/>
      <c r="UIX83" s="12"/>
      <c r="UIY83" s="13"/>
      <c r="UIZ83" s="14"/>
      <c r="UJA83" s="15"/>
      <c r="UJB83" s="16"/>
      <c r="UJC83" s="17"/>
      <c r="UJD83" s="18"/>
      <c r="UJE83" s="18"/>
      <c r="UJF83" s="19"/>
      <c r="UJG83" s="19"/>
      <c r="UJH83" s="20"/>
      <c r="UJI83" s="20"/>
      <c r="UJJ83" s="20"/>
      <c r="UJK83" s="21"/>
      <c r="UJO83" s="12"/>
      <c r="UJP83" s="13"/>
      <c r="UJQ83" s="14"/>
      <c r="UJR83" s="15"/>
      <c r="UJS83" s="16"/>
      <c r="UJT83" s="17"/>
      <c r="UJU83" s="18"/>
      <c r="UJV83" s="18"/>
      <c r="UJW83" s="19"/>
      <c r="UJX83" s="19"/>
      <c r="UJY83" s="20"/>
      <c r="UJZ83" s="20"/>
      <c r="UKA83" s="20"/>
      <c r="UKB83" s="21"/>
      <c r="UKF83" s="12"/>
      <c r="UKG83" s="13"/>
      <c r="UKH83" s="14"/>
      <c r="UKI83" s="15"/>
      <c r="UKJ83" s="16"/>
      <c r="UKK83" s="17"/>
      <c r="UKL83" s="18"/>
      <c r="UKM83" s="18"/>
      <c r="UKN83" s="19"/>
      <c r="UKO83" s="19"/>
      <c r="UKP83" s="20"/>
      <c r="UKQ83" s="20"/>
      <c r="UKR83" s="20"/>
      <c r="UKS83" s="21"/>
      <c r="UKW83" s="12"/>
      <c r="UKX83" s="13"/>
      <c r="UKY83" s="14"/>
      <c r="UKZ83" s="15"/>
      <c r="ULA83" s="16"/>
      <c r="ULB83" s="17"/>
      <c r="ULC83" s="18"/>
      <c r="ULD83" s="18"/>
      <c r="ULE83" s="19"/>
      <c r="ULF83" s="19"/>
      <c r="ULG83" s="20"/>
      <c r="ULH83" s="20"/>
      <c r="ULI83" s="20"/>
      <c r="ULJ83" s="21"/>
      <c r="ULN83" s="12"/>
      <c r="ULO83" s="13"/>
      <c r="ULP83" s="14"/>
      <c r="ULQ83" s="15"/>
      <c r="ULR83" s="16"/>
      <c r="ULS83" s="17"/>
      <c r="ULT83" s="18"/>
      <c r="ULU83" s="18"/>
      <c r="ULV83" s="19"/>
      <c r="ULW83" s="19"/>
      <c r="ULX83" s="20"/>
      <c r="ULY83" s="20"/>
      <c r="ULZ83" s="20"/>
      <c r="UMA83" s="21"/>
      <c r="UME83" s="12"/>
      <c r="UMF83" s="13"/>
      <c r="UMG83" s="14"/>
      <c r="UMH83" s="15"/>
      <c r="UMI83" s="16"/>
      <c r="UMJ83" s="17"/>
      <c r="UMK83" s="18"/>
      <c r="UML83" s="18"/>
      <c r="UMM83" s="19"/>
      <c r="UMN83" s="19"/>
      <c r="UMO83" s="20"/>
      <c r="UMP83" s="20"/>
      <c r="UMQ83" s="20"/>
      <c r="UMR83" s="21"/>
      <c r="UMV83" s="12"/>
      <c r="UMW83" s="13"/>
      <c r="UMX83" s="14"/>
      <c r="UMY83" s="15"/>
      <c r="UMZ83" s="16"/>
      <c r="UNA83" s="17"/>
      <c r="UNB83" s="18"/>
      <c r="UNC83" s="18"/>
      <c r="UND83" s="19"/>
      <c r="UNE83" s="19"/>
      <c r="UNF83" s="20"/>
      <c r="UNG83" s="20"/>
      <c r="UNH83" s="20"/>
      <c r="UNI83" s="21"/>
      <c r="UNM83" s="12"/>
      <c r="UNN83" s="13"/>
      <c r="UNO83" s="14"/>
      <c r="UNP83" s="15"/>
      <c r="UNQ83" s="16"/>
      <c r="UNR83" s="17"/>
      <c r="UNS83" s="18"/>
      <c r="UNT83" s="18"/>
      <c r="UNU83" s="19"/>
      <c r="UNV83" s="19"/>
      <c r="UNW83" s="20"/>
      <c r="UNX83" s="20"/>
      <c r="UNY83" s="20"/>
      <c r="UNZ83" s="21"/>
      <c r="UOD83" s="12"/>
      <c r="UOE83" s="13"/>
      <c r="UOF83" s="14"/>
      <c r="UOG83" s="15"/>
      <c r="UOH83" s="16"/>
      <c r="UOI83" s="17"/>
      <c r="UOJ83" s="18"/>
      <c r="UOK83" s="18"/>
      <c r="UOL83" s="19"/>
      <c r="UOM83" s="19"/>
      <c r="UON83" s="20"/>
      <c r="UOO83" s="20"/>
      <c r="UOP83" s="20"/>
      <c r="UOQ83" s="21"/>
      <c r="UOU83" s="12"/>
      <c r="UOV83" s="13"/>
      <c r="UOW83" s="14"/>
      <c r="UOX83" s="15"/>
      <c r="UOY83" s="16"/>
      <c r="UOZ83" s="17"/>
      <c r="UPA83" s="18"/>
      <c r="UPB83" s="18"/>
      <c r="UPC83" s="19"/>
      <c r="UPD83" s="19"/>
      <c r="UPE83" s="20"/>
      <c r="UPF83" s="20"/>
      <c r="UPG83" s="20"/>
      <c r="UPH83" s="21"/>
      <c r="UPL83" s="12"/>
      <c r="UPM83" s="13"/>
      <c r="UPN83" s="14"/>
      <c r="UPO83" s="15"/>
      <c r="UPP83" s="16"/>
      <c r="UPQ83" s="17"/>
      <c r="UPR83" s="18"/>
      <c r="UPS83" s="18"/>
      <c r="UPT83" s="19"/>
      <c r="UPU83" s="19"/>
      <c r="UPV83" s="20"/>
      <c r="UPW83" s="20"/>
      <c r="UPX83" s="20"/>
      <c r="UPY83" s="21"/>
      <c r="UQC83" s="12"/>
      <c r="UQD83" s="13"/>
      <c r="UQE83" s="14"/>
      <c r="UQF83" s="15"/>
      <c r="UQG83" s="16"/>
      <c r="UQH83" s="17"/>
      <c r="UQI83" s="18"/>
      <c r="UQJ83" s="18"/>
      <c r="UQK83" s="19"/>
      <c r="UQL83" s="19"/>
      <c r="UQM83" s="20"/>
      <c r="UQN83" s="20"/>
      <c r="UQO83" s="20"/>
      <c r="UQP83" s="21"/>
      <c r="UQT83" s="12"/>
      <c r="UQU83" s="13"/>
      <c r="UQV83" s="14"/>
      <c r="UQW83" s="15"/>
      <c r="UQX83" s="16"/>
      <c r="UQY83" s="17"/>
      <c r="UQZ83" s="18"/>
      <c r="URA83" s="18"/>
      <c r="URB83" s="19"/>
      <c r="URC83" s="19"/>
      <c r="URD83" s="20"/>
      <c r="URE83" s="20"/>
      <c r="URF83" s="20"/>
      <c r="URG83" s="21"/>
      <c r="URK83" s="12"/>
      <c r="URL83" s="13"/>
      <c r="URM83" s="14"/>
      <c r="URN83" s="15"/>
      <c r="URO83" s="16"/>
      <c r="URP83" s="17"/>
      <c r="URQ83" s="18"/>
      <c r="URR83" s="18"/>
      <c r="URS83" s="19"/>
      <c r="URT83" s="19"/>
      <c r="URU83" s="20"/>
      <c r="URV83" s="20"/>
      <c r="URW83" s="20"/>
      <c r="URX83" s="21"/>
      <c r="USB83" s="12"/>
      <c r="USC83" s="13"/>
      <c r="USD83" s="14"/>
      <c r="USE83" s="15"/>
      <c r="USF83" s="16"/>
      <c r="USG83" s="17"/>
      <c r="USH83" s="18"/>
      <c r="USI83" s="18"/>
      <c r="USJ83" s="19"/>
      <c r="USK83" s="19"/>
      <c r="USL83" s="20"/>
      <c r="USM83" s="20"/>
      <c r="USN83" s="20"/>
      <c r="USO83" s="21"/>
      <c r="USS83" s="12"/>
      <c r="UST83" s="13"/>
      <c r="USU83" s="14"/>
      <c r="USV83" s="15"/>
      <c r="USW83" s="16"/>
      <c r="USX83" s="17"/>
      <c r="USY83" s="18"/>
      <c r="USZ83" s="18"/>
      <c r="UTA83" s="19"/>
      <c r="UTB83" s="19"/>
      <c r="UTC83" s="20"/>
      <c r="UTD83" s="20"/>
      <c r="UTE83" s="20"/>
      <c r="UTF83" s="21"/>
      <c r="UTJ83" s="12"/>
      <c r="UTK83" s="13"/>
      <c r="UTL83" s="14"/>
      <c r="UTM83" s="15"/>
      <c r="UTN83" s="16"/>
      <c r="UTO83" s="17"/>
      <c r="UTP83" s="18"/>
      <c r="UTQ83" s="18"/>
      <c r="UTR83" s="19"/>
      <c r="UTS83" s="19"/>
      <c r="UTT83" s="20"/>
      <c r="UTU83" s="20"/>
      <c r="UTV83" s="20"/>
      <c r="UTW83" s="21"/>
      <c r="UUA83" s="12"/>
      <c r="UUB83" s="13"/>
      <c r="UUC83" s="14"/>
      <c r="UUD83" s="15"/>
      <c r="UUE83" s="16"/>
      <c r="UUF83" s="17"/>
      <c r="UUG83" s="18"/>
      <c r="UUH83" s="18"/>
      <c r="UUI83" s="19"/>
      <c r="UUJ83" s="19"/>
      <c r="UUK83" s="20"/>
      <c r="UUL83" s="20"/>
      <c r="UUM83" s="20"/>
      <c r="UUN83" s="21"/>
      <c r="UUR83" s="12"/>
      <c r="UUS83" s="13"/>
      <c r="UUT83" s="14"/>
      <c r="UUU83" s="15"/>
      <c r="UUV83" s="16"/>
      <c r="UUW83" s="17"/>
      <c r="UUX83" s="18"/>
      <c r="UUY83" s="18"/>
      <c r="UUZ83" s="19"/>
      <c r="UVA83" s="19"/>
      <c r="UVB83" s="20"/>
      <c r="UVC83" s="20"/>
      <c r="UVD83" s="20"/>
      <c r="UVE83" s="21"/>
      <c r="UVI83" s="12"/>
      <c r="UVJ83" s="13"/>
      <c r="UVK83" s="14"/>
      <c r="UVL83" s="15"/>
      <c r="UVM83" s="16"/>
      <c r="UVN83" s="17"/>
      <c r="UVO83" s="18"/>
      <c r="UVP83" s="18"/>
      <c r="UVQ83" s="19"/>
      <c r="UVR83" s="19"/>
      <c r="UVS83" s="20"/>
      <c r="UVT83" s="20"/>
      <c r="UVU83" s="20"/>
      <c r="UVV83" s="21"/>
      <c r="UVZ83" s="12"/>
      <c r="UWA83" s="13"/>
      <c r="UWB83" s="14"/>
      <c r="UWC83" s="15"/>
      <c r="UWD83" s="16"/>
      <c r="UWE83" s="17"/>
      <c r="UWF83" s="18"/>
      <c r="UWG83" s="18"/>
      <c r="UWH83" s="19"/>
      <c r="UWI83" s="19"/>
      <c r="UWJ83" s="20"/>
      <c r="UWK83" s="20"/>
      <c r="UWL83" s="20"/>
      <c r="UWM83" s="21"/>
      <c r="UWQ83" s="12"/>
      <c r="UWR83" s="13"/>
      <c r="UWS83" s="14"/>
      <c r="UWT83" s="15"/>
      <c r="UWU83" s="16"/>
      <c r="UWV83" s="17"/>
      <c r="UWW83" s="18"/>
      <c r="UWX83" s="18"/>
      <c r="UWY83" s="19"/>
      <c r="UWZ83" s="19"/>
      <c r="UXA83" s="20"/>
      <c r="UXB83" s="20"/>
      <c r="UXC83" s="20"/>
      <c r="UXD83" s="21"/>
      <c r="UXH83" s="12"/>
      <c r="UXI83" s="13"/>
      <c r="UXJ83" s="14"/>
      <c r="UXK83" s="15"/>
      <c r="UXL83" s="16"/>
      <c r="UXM83" s="17"/>
      <c r="UXN83" s="18"/>
      <c r="UXO83" s="18"/>
      <c r="UXP83" s="19"/>
      <c r="UXQ83" s="19"/>
      <c r="UXR83" s="20"/>
      <c r="UXS83" s="20"/>
      <c r="UXT83" s="20"/>
      <c r="UXU83" s="21"/>
      <c r="UXY83" s="12"/>
      <c r="UXZ83" s="13"/>
      <c r="UYA83" s="14"/>
      <c r="UYB83" s="15"/>
      <c r="UYC83" s="16"/>
      <c r="UYD83" s="17"/>
      <c r="UYE83" s="18"/>
      <c r="UYF83" s="18"/>
      <c r="UYG83" s="19"/>
      <c r="UYH83" s="19"/>
      <c r="UYI83" s="20"/>
      <c r="UYJ83" s="20"/>
      <c r="UYK83" s="20"/>
      <c r="UYL83" s="21"/>
      <c r="UYP83" s="12"/>
      <c r="UYQ83" s="13"/>
      <c r="UYR83" s="14"/>
      <c r="UYS83" s="15"/>
      <c r="UYT83" s="16"/>
      <c r="UYU83" s="17"/>
      <c r="UYV83" s="18"/>
      <c r="UYW83" s="18"/>
      <c r="UYX83" s="19"/>
      <c r="UYY83" s="19"/>
      <c r="UYZ83" s="20"/>
      <c r="UZA83" s="20"/>
      <c r="UZB83" s="20"/>
      <c r="UZC83" s="21"/>
      <c r="UZG83" s="12"/>
      <c r="UZH83" s="13"/>
      <c r="UZI83" s="14"/>
      <c r="UZJ83" s="15"/>
      <c r="UZK83" s="16"/>
      <c r="UZL83" s="17"/>
      <c r="UZM83" s="18"/>
      <c r="UZN83" s="18"/>
      <c r="UZO83" s="19"/>
      <c r="UZP83" s="19"/>
      <c r="UZQ83" s="20"/>
      <c r="UZR83" s="20"/>
      <c r="UZS83" s="20"/>
      <c r="UZT83" s="21"/>
      <c r="UZX83" s="12"/>
      <c r="UZY83" s="13"/>
      <c r="UZZ83" s="14"/>
      <c r="VAA83" s="15"/>
      <c r="VAB83" s="16"/>
      <c r="VAC83" s="17"/>
      <c r="VAD83" s="18"/>
      <c r="VAE83" s="18"/>
      <c r="VAF83" s="19"/>
      <c r="VAG83" s="19"/>
      <c r="VAH83" s="20"/>
      <c r="VAI83" s="20"/>
      <c r="VAJ83" s="20"/>
      <c r="VAK83" s="21"/>
      <c r="VAO83" s="12"/>
      <c r="VAP83" s="13"/>
      <c r="VAQ83" s="14"/>
      <c r="VAR83" s="15"/>
      <c r="VAS83" s="16"/>
      <c r="VAT83" s="17"/>
      <c r="VAU83" s="18"/>
      <c r="VAV83" s="18"/>
      <c r="VAW83" s="19"/>
      <c r="VAX83" s="19"/>
      <c r="VAY83" s="20"/>
      <c r="VAZ83" s="20"/>
      <c r="VBA83" s="20"/>
      <c r="VBB83" s="21"/>
      <c r="VBF83" s="12"/>
      <c r="VBG83" s="13"/>
      <c r="VBH83" s="14"/>
      <c r="VBI83" s="15"/>
      <c r="VBJ83" s="16"/>
      <c r="VBK83" s="17"/>
      <c r="VBL83" s="18"/>
      <c r="VBM83" s="18"/>
      <c r="VBN83" s="19"/>
      <c r="VBO83" s="19"/>
      <c r="VBP83" s="20"/>
      <c r="VBQ83" s="20"/>
      <c r="VBR83" s="20"/>
      <c r="VBS83" s="21"/>
      <c r="VBW83" s="12"/>
      <c r="VBX83" s="13"/>
      <c r="VBY83" s="14"/>
      <c r="VBZ83" s="15"/>
      <c r="VCA83" s="16"/>
      <c r="VCB83" s="17"/>
      <c r="VCC83" s="18"/>
      <c r="VCD83" s="18"/>
      <c r="VCE83" s="19"/>
      <c r="VCF83" s="19"/>
      <c r="VCG83" s="20"/>
      <c r="VCH83" s="20"/>
      <c r="VCI83" s="20"/>
      <c r="VCJ83" s="21"/>
      <c r="VCN83" s="12"/>
      <c r="VCO83" s="13"/>
      <c r="VCP83" s="14"/>
      <c r="VCQ83" s="15"/>
      <c r="VCR83" s="16"/>
      <c r="VCS83" s="17"/>
      <c r="VCT83" s="18"/>
      <c r="VCU83" s="18"/>
      <c r="VCV83" s="19"/>
      <c r="VCW83" s="19"/>
      <c r="VCX83" s="20"/>
      <c r="VCY83" s="20"/>
      <c r="VCZ83" s="20"/>
      <c r="VDA83" s="21"/>
      <c r="VDE83" s="12"/>
      <c r="VDF83" s="13"/>
      <c r="VDG83" s="14"/>
      <c r="VDH83" s="15"/>
      <c r="VDI83" s="16"/>
      <c r="VDJ83" s="17"/>
      <c r="VDK83" s="18"/>
      <c r="VDL83" s="18"/>
      <c r="VDM83" s="19"/>
      <c r="VDN83" s="19"/>
      <c r="VDO83" s="20"/>
      <c r="VDP83" s="20"/>
      <c r="VDQ83" s="20"/>
      <c r="VDR83" s="21"/>
      <c r="VDV83" s="12"/>
      <c r="VDW83" s="13"/>
      <c r="VDX83" s="14"/>
      <c r="VDY83" s="15"/>
      <c r="VDZ83" s="16"/>
      <c r="VEA83" s="17"/>
      <c r="VEB83" s="18"/>
      <c r="VEC83" s="18"/>
      <c r="VED83" s="19"/>
      <c r="VEE83" s="19"/>
      <c r="VEF83" s="20"/>
      <c r="VEG83" s="20"/>
      <c r="VEH83" s="20"/>
      <c r="VEI83" s="21"/>
      <c r="VEM83" s="12"/>
      <c r="VEN83" s="13"/>
      <c r="VEO83" s="14"/>
      <c r="VEP83" s="15"/>
      <c r="VEQ83" s="16"/>
      <c r="VER83" s="17"/>
      <c r="VES83" s="18"/>
      <c r="VET83" s="18"/>
      <c r="VEU83" s="19"/>
      <c r="VEV83" s="19"/>
      <c r="VEW83" s="20"/>
      <c r="VEX83" s="20"/>
      <c r="VEY83" s="20"/>
      <c r="VEZ83" s="21"/>
      <c r="VFD83" s="12"/>
      <c r="VFE83" s="13"/>
      <c r="VFF83" s="14"/>
      <c r="VFG83" s="15"/>
      <c r="VFH83" s="16"/>
      <c r="VFI83" s="17"/>
      <c r="VFJ83" s="18"/>
      <c r="VFK83" s="18"/>
      <c r="VFL83" s="19"/>
      <c r="VFM83" s="19"/>
      <c r="VFN83" s="20"/>
      <c r="VFO83" s="20"/>
      <c r="VFP83" s="20"/>
      <c r="VFQ83" s="21"/>
      <c r="VFU83" s="12"/>
      <c r="VFV83" s="13"/>
      <c r="VFW83" s="14"/>
      <c r="VFX83" s="15"/>
      <c r="VFY83" s="16"/>
      <c r="VFZ83" s="17"/>
      <c r="VGA83" s="18"/>
      <c r="VGB83" s="18"/>
      <c r="VGC83" s="19"/>
      <c r="VGD83" s="19"/>
      <c r="VGE83" s="20"/>
      <c r="VGF83" s="20"/>
      <c r="VGG83" s="20"/>
      <c r="VGH83" s="21"/>
      <c r="VGL83" s="12"/>
      <c r="VGM83" s="13"/>
      <c r="VGN83" s="14"/>
      <c r="VGO83" s="15"/>
      <c r="VGP83" s="16"/>
      <c r="VGQ83" s="17"/>
      <c r="VGR83" s="18"/>
      <c r="VGS83" s="18"/>
      <c r="VGT83" s="19"/>
      <c r="VGU83" s="19"/>
      <c r="VGV83" s="20"/>
      <c r="VGW83" s="20"/>
      <c r="VGX83" s="20"/>
      <c r="VGY83" s="21"/>
      <c r="VHC83" s="12"/>
      <c r="VHD83" s="13"/>
      <c r="VHE83" s="14"/>
      <c r="VHF83" s="15"/>
      <c r="VHG83" s="16"/>
      <c r="VHH83" s="17"/>
      <c r="VHI83" s="18"/>
      <c r="VHJ83" s="18"/>
      <c r="VHK83" s="19"/>
      <c r="VHL83" s="19"/>
      <c r="VHM83" s="20"/>
      <c r="VHN83" s="20"/>
      <c r="VHO83" s="20"/>
      <c r="VHP83" s="21"/>
      <c r="VHT83" s="12"/>
      <c r="VHU83" s="13"/>
      <c r="VHV83" s="14"/>
      <c r="VHW83" s="15"/>
      <c r="VHX83" s="16"/>
      <c r="VHY83" s="17"/>
      <c r="VHZ83" s="18"/>
      <c r="VIA83" s="18"/>
      <c r="VIB83" s="19"/>
      <c r="VIC83" s="19"/>
      <c r="VID83" s="20"/>
      <c r="VIE83" s="20"/>
      <c r="VIF83" s="20"/>
      <c r="VIG83" s="21"/>
      <c r="VIK83" s="12"/>
      <c r="VIL83" s="13"/>
      <c r="VIM83" s="14"/>
      <c r="VIN83" s="15"/>
      <c r="VIO83" s="16"/>
      <c r="VIP83" s="17"/>
      <c r="VIQ83" s="18"/>
      <c r="VIR83" s="18"/>
      <c r="VIS83" s="19"/>
      <c r="VIT83" s="19"/>
      <c r="VIU83" s="20"/>
      <c r="VIV83" s="20"/>
      <c r="VIW83" s="20"/>
      <c r="VIX83" s="21"/>
      <c r="VJB83" s="12"/>
      <c r="VJC83" s="13"/>
      <c r="VJD83" s="14"/>
      <c r="VJE83" s="15"/>
      <c r="VJF83" s="16"/>
      <c r="VJG83" s="17"/>
      <c r="VJH83" s="18"/>
      <c r="VJI83" s="18"/>
      <c r="VJJ83" s="19"/>
      <c r="VJK83" s="19"/>
      <c r="VJL83" s="20"/>
      <c r="VJM83" s="20"/>
      <c r="VJN83" s="20"/>
      <c r="VJO83" s="21"/>
      <c r="VJS83" s="12"/>
      <c r="VJT83" s="13"/>
      <c r="VJU83" s="14"/>
      <c r="VJV83" s="15"/>
      <c r="VJW83" s="16"/>
      <c r="VJX83" s="17"/>
      <c r="VJY83" s="18"/>
      <c r="VJZ83" s="18"/>
      <c r="VKA83" s="19"/>
      <c r="VKB83" s="19"/>
      <c r="VKC83" s="20"/>
      <c r="VKD83" s="20"/>
      <c r="VKE83" s="20"/>
      <c r="VKF83" s="21"/>
      <c r="VKJ83" s="12"/>
      <c r="VKK83" s="13"/>
      <c r="VKL83" s="14"/>
      <c r="VKM83" s="15"/>
      <c r="VKN83" s="16"/>
      <c r="VKO83" s="17"/>
      <c r="VKP83" s="18"/>
      <c r="VKQ83" s="18"/>
      <c r="VKR83" s="19"/>
      <c r="VKS83" s="19"/>
      <c r="VKT83" s="20"/>
      <c r="VKU83" s="20"/>
      <c r="VKV83" s="20"/>
      <c r="VKW83" s="21"/>
      <c r="VLA83" s="12"/>
      <c r="VLB83" s="13"/>
      <c r="VLC83" s="14"/>
      <c r="VLD83" s="15"/>
      <c r="VLE83" s="16"/>
      <c r="VLF83" s="17"/>
      <c r="VLG83" s="18"/>
      <c r="VLH83" s="18"/>
      <c r="VLI83" s="19"/>
      <c r="VLJ83" s="19"/>
      <c r="VLK83" s="20"/>
      <c r="VLL83" s="20"/>
      <c r="VLM83" s="20"/>
      <c r="VLN83" s="21"/>
      <c r="VLR83" s="12"/>
      <c r="VLS83" s="13"/>
      <c r="VLT83" s="14"/>
      <c r="VLU83" s="15"/>
      <c r="VLV83" s="16"/>
      <c r="VLW83" s="17"/>
      <c r="VLX83" s="18"/>
      <c r="VLY83" s="18"/>
      <c r="VLZ83" s="19"/>
      <c r="VMA83" s="19"/>
      <c r="VMB83" s="20"/>
      <c r="VMC83" s="20"/>
      <c r="VMD83" s="20"/>
      <c r="VME83" s="21"/>
      <c r="VMI83" s="12"/>
      <c r="VMJ83" s="13"/>
      <c r="VMK83" s="14"/>
      <c r="VML83" s="15"/>
      <c r="VMM83" s="16"/>
      <c r="VMN83" s="17"/>
      <c r="VMO83" s="18"/>
      <c r="VMP83" s="18"/>
      <c r="VMQ83" s="19"/>
      <c r="VMR83" s="19"/>
      <c r="VMS83" s="20"/>
      <c r="VMT83" s="20"/>
      <c r="VMU83" s="20"/>
      <c r="VMV83" s="21"/>
      <c r="VMZ83" s="12"/>
      <c r="VNA83" s="13"/>
      <c r="VNB83" s="14"/>
      <c r="VNC83" s="15"/>
      <c r="VND83" s="16"/>
      <c r="VNE83" s="17"/>
      <c r="VNF83" s="18"/>
      <c r="VNG83" s="18"/>
      <c r="VNH83" s="19"/>
      <c r="VNI83" s="19"/>
      <c r="VNJ83" s="20"/>
      <c r="VNK83" s="20"/>
      <c r="VNL83" s="20"/>
      <c r="VNM83" s="21"/>
      <c r="VNQ83" s="12"/>
      <c r="VNR83" s="13"/>
      <c r="VNS83" s="14"/>
      <c r="VNT83" s="15"/>
      <c r="VNU83" s="16"/>
      <c r="VNV83" s="17"/>
      <c r="VNW83" s="18"/>
      <c r="VNX83" s="18"/>
      <c r="VNY83" s="19"/>
      <c r="VNZ83" s="19"/>
      <c r="VOA83" s="20"/>
      <c r="VOB83" s="20"/>
      <c r="VOC83" s="20"/>
      <c r="VOD83" s="21"/>
      <c r="VOH83" s="12"/>
      <c r="VOI83" s="13"/>
      <c r="VOJ83" s="14"/>
      <c r="VOK83" s="15"/>
      <c r="VOL83" s="16"/>
      <c r="VOM83" s="17"/>
      <c r="VON83" s="18"/>
      <c r="VOO83" s="18"/>
      <c r="VOP83" s="19"/>
      <c r="VOQ83" s="19"/>
      <c r="VOR83" s="20"/>
      <c r="VOS83" s="20"/>
      <c r="VOT83" s="20"/>
      <c r="VOU83" s="21"/>
      <c r="VOY83" s="12"/>
      <c r="VOZ83" s="13"/>
      <c r="VPA83" s="14"/>
      <c r="VPB83" s="15"/>
      <c r="VPC83" s="16"/>
      <c r="VPD83" s="17"/>
      <c r="VPE83" s="18"/>
      <c r="VPF83" s="18"/>
      <c r="VPG83" s="19"/>
      <c r="VPH83" s="19"/>
      <c r="VPI83" s="20"/>
      <c r="VPJ83" s="20"/>
      <c r="VPK83" s="20"/>
      <c r="VPL83" s="21"/>
      <c r="VPP83" s="12"/>
      <c r="VPQ83" s="13"/>
      <c r="VPR83" s="14"/>
      <c r="VPS83" s="15"/>
      <c r="VPT83" s="16"/>
      <c r="VPU83" s="17"/>
      <c r="VPV83" s="18"/>
      <c r="VPW83" s="18"/>
      <c r="VPX83" s="19"/>
      <c r="VPY83" s="19"/>
      <c r="VPZ83" s="20"/>
      <c r="VQA83" s="20"/>
      <c r="VQB83" s="20"/>
      <c r="VQC83" s="21"/>
      <c r="VQG83" s="12"/>
      <c r="VQH83" s="13"/>
      <c r="VQI83" s="14"/>
      <c r="VQJ83" s="15"/>
      <c r="VQK83" s="16"/>
      <c r="VQL83" s="17"/>
      <c r="VQM83" s="18"/>
      <c r="VQN83" s="18"/>
      <c r="VQO83" s="19"/>
      <c r="VQP83" s="19"/>
      <c r="VQQ83" s="20"/>
      <c r="VQR83" s="20"/>
      <c r="VQS83" s="20"/>
      <c r="VQT83" s="21"/>
      <c r="VQX83" s="12"/>
      <c r="VQY83" s="13"/>
      <c r="VQZ83" s="14"/>
      <c r="VRA83" s="15"/>
      <c r="VRB83" s="16"/>
      <c r="VRC83" s="17"/>
      <c r="VRD83" s="18"/>
      <c r="VRE83" s="18"/>
      <c r="VRF83" s="19"/>
      <c r="VRG83" s="19"/>
      <c r="VRH83" s="20"/>
      <c r="VRI83" s="20"/>
      <c r="VRJ83" s="20"/>
      <c r="VRK83" s="21"/>
      <c r="VRO83" s="12"/>
      <c r="VRP83" s="13"/>
      <c r="VRQ83" s="14"/>
      <c r="VRR83" s="15"/>
      <c r="VRS83" s="16"/>
      <c r="VRT83" s="17"/>
      <c r="VRU83" s="18"/>
      <c r="VRV83" s="18"/>
      <c r="VRW83" s="19"/>
      <c r="VRX83" s="19"/>
      <c r="VRY83" s="20"/>
      <c r="VRZ83" s="20"/>
      <c r="VSA83" s="20"/>
      <c r="VSB83" s="21"/>
      <c r="VSF83" s="12"/>
      <c r="VSG83" s="13"/>
      <c r="VSH83" s="14"/>
      <c r="VSI83" s="15"/>
      <c r="VSJ83" s="16"/>
      <c r="VSK83" s="17"/>
      <c r="VSL83" s="18"/>
      <c r="VSM83" s="18"/>
      <c r="VSN83" s="19"/>
      <c r="VSO83" s="19"/>
      <c r="VSP83" s="20"/>
      <c r="VSQ83" s="20"/>
      <c r="VSR83" s="20"/>
      <c r="VSS83" s="21"/>
      <c r="VSW83" s="12"/>
      <c r="VSX83" s="13"/>
      <c r="VSY83" s="14"/>
      <c r="VSZ83" s="15"/>
      <c r="VTA83" s="16"/>
      <c r="VTB83" s="17"/>
      <c r="VTC83" s="18"/>
      <c r="VTD83" s="18"/>
      <c r="VTE83" s="19"/>
      <c r="VTF83" s="19"/>
      <c r="VTG83" s="20"/>
      <c r="VTH83" s="20"/>
      <c r="VTI83" s="20"/>
      <c r="VTJ83" s="21"/>
      <c r="VTN83" s="12"/>
      <c r="VTO83" s="13"/>
      <c r="VTP83" s="14"/>
      <c r="VTQ83" s="15"/>
      <c r="VTR83" s="16"/>
      <c r="VTS83" s="17"/>
      <c r="VTT83" s="18"/>
      <c r="VTU83" s="18"/>
      <c r="VTV83" s="19"/>
      <c r="VTW83" s="19"/>
      <c r="VTX83" s="20"/>
      <c r="VTY83" s="20"/>
      <c r="VTZ83" s="20"/>
      <c r="VUA83" s="21"/>
      <c r="VUE83" s="12"/>
      <c r="VUF83" s="13"/>
      <c r="VUG83" s="14"/>
      <c r="VUH83" s="15"/>
      <c r="VUI83" s="16"/>
      <c r="VUJ83" s="17"/>
      <c r="VUK83" s="18"/>
      <c r="VUL83" s="18"/>
      <c r="VUM83" s="19"/>
      <c r="VUN83" s="19"/>
      <c r="VUO83" s="20"/>
      <c r="VUP83" s="20"/>
      <c r="VUQ83" s="20"/>
      <c r="VUR83" s="21"/>
      <c r="VUV83" s="12"/>
      <c r="VUW83" s="13"/>
      <c r="VUX83" s="14"/>
      <c r="VUY83" s="15"/>
      <c r="VUZ83" s="16"/>
      <c r="VVA83" s="17"/>
      <c r="VVB83" s="18"/>
      <c r="VVC83" s="18"/>
      <c r="VVD83" s="19"/>
      <c r="VVE83" s="19"/>
      <c r="VVF83" s="20"/>
      <c r="VVG83" s="20"/>
      <c r="VVH83" s="20"/>
      <c r="VVI83" s="21"/>
      <c r="VVM83" s="12"/>
      <c r="VVN83" s="13"/>
      <c r="VVO83" s="14"/>
      <c r="VVP83" s="15"/>
      <c r="VVQ83" s="16"/>
      <c r="VVR83" s="17"/>
      <c r="VVS83" s="18"/>
      <c r="VVT83" s="18"/>
      <c r="VVU83" s="19"/>
      <c r="VVV83" s="19"/>
      <c r="VVW83" s="20"/>
      <c r="VVX83" s="20"/>
      <c r="VVY83" s="20"/>
      <c r="VVZ83" s="21"/>
      <c r="VWD83" s="12"/>
      <c r="VWE83" s="13"/>
      <c r="VWF83" s="14"/>
      <c r="VWG83" s="15"/>
      <c r="VWH83" s="16"/>
      <c r="VWI83" s="17"/>
      <c r="VWJ83" s="18"/>
      <c r="VWK83" s="18"/>
      <c r="VWL83" s="19"/>
      <c r="VWM83" s="19"/>
      <c r="VWN83" s="20"/>
      <c r="VWO83" s="20"/>
      <c r="VWP83" s="20"/>
      <c r="VWQ83" s="21"/>
      <c r="VWU83" s="12"/>
      <c r="VWV83" s="13"/>
      <c r="VWW83" s="14"/>
      <c r="VWX83" s="15"/>
      <c r="VWY83" s="16"/>
      <c r="VWZ83" s="17"/>
      <c r="VXA83" s="18"/>
      <c r="VXB83" s="18"/>
      <c r="VXC83" s="19"/>
      <c r="VXD83" s="19"/>
      <c r="VXE83" s="20"/>
      <c r="VXF83" s="20"/>
      <c r="VXG83" s="20"/>
      <c r="VXH83" s="21"/>
      <c r="VXL83" s="12"/>
      <c r="VXM83" s="13"/>
      <c r="VXN83" s="14"/>
      <c r="VXO83" s="15"/>
      <c r="VXP83" s="16"/>
      <c r="VXQ83" s="17"/>
      <c r="VXR83" s="18"/>
      <c r="VXS83" s="18"/>
      <c r="VXT83" s="19"/>
      <c r="VXU83" s="19"/>
      <c r="VXV83" s="20"/>
      <c r="VXW83" s="20"/>
      <c r="VXX83" s="20"/>
      <c r="VXY83" s="21"/>
      <c r="VYC83" s="12"/>
      <c r="VYD83" s="13"/>
      <c r="VYE83" s="14"/>
      <c r="VYF83" s="15"/>
      <c r="VYG83" s="16"/>
      <c r="VYH83" s="17"/>
      <c r="VYI83" s="18"/>
      <c r="VYJ83" s="18"/>
      <c r="VYK83" s="19"/>
      <c r="VYL83" s="19"/>
      <c r="VYM83" s="20"/>
      <c r="VYN83" s="20"/>
      <c r="VYO83" s="20"/>
      <c r="VYP83" s="21"/>
      <c r="VYT83" s="12"/>
      <c r="VYU83" s="13"/>
      <c r="VYV83" s="14"/>
      <c r="VYW83" s="15"/>
      <c r="VYX83" s="16"/>
      <c r="VYY83" s="17"/>
      <c r="VYZ83" s="18"/>
      <c r="VZA83" s="18"/>
      <c r="VZB83" s="19"/>
      <c r="VZC83" s="19"/>
      <c r="VZD83" s="20"/>
      <c r="VZE83" s="20"/>
      <c r="VZF83" s="20"/>
      <c r="VZG83" s="21"/>
      <c r="VZK83" s="12"/>
      <c r="VZL83" s="13"/>
      <c r="VZM83" s="14"/>
      <c r="VZN83" s="15"/>
      <c r="VZO83" s="16"/>
      <c r="VZP83" s="17"/>
      <c r="VZQ83" s="18"/>
      <c r="VZR83" s="18"/>
      <c r="VZS83" s="19"/>
      <c r="VZT83" s="19"/>
      <c r="VZU83" s="20"/>
      <c r="VZV83" s="20"/>
      <c r="VZW83" s="20"/>
      <c r="VZX83" s="21"/>
      <c r="WAB83" s="12"/>
      <c r="WAC83" s="13"/>
      <c r="WAD83" s="14"/>
      <c r="WAE83" s="15"/>
      <c r="WAF83" s="16"/>
      <c r="WAG83" s="17"/>
      <c r="WAH83" s="18"/>
      <c r="WAI83" s="18"/>
      <c r="WAJ83" s="19"/>
      <c r="WAK83" s="19"/>
      <c r="WAL83" s="20"/>
      <c r="WAM83" s="20"/>
      <c r="WAN83" s="20"/>
      <c r="WAO83" s="21"/>
      <c r="WAS83" s="12"/>
      <c r="WAT83" s="13"/>
      <c r="WAU83" s="14"/>
      <c r="WAV83" s="15"/>
      <c r="WAW83" s="16"/>
      <c r="WAX83" s="17"/>
      <c r="WAY83" s="18"/>
      <c r="WAZ83" s="18"/>
      <c r="WBA83" s="19"/>
      <c r="WBB83" s="19"/>
      <c r="WBC83" s="20"/>
      <c r="WBD83" s="20"/>
      <c r="WBE83" s="20"/>
      <c r="WBF83" s="21"/>
      <c r="WBJ83" s="12"/>
      <c r="WBK83" s="13"/>
      <c r="WBL83" s="14"/>
      <c r="WBM83" s="15"/>
      <c r="WBN83" s="16"/>
      <c r="WBO83" s="17"/>
      <c r="WBP83" s="18"/>
      <c r="WBQ83" s="18"/>
      <c r="WBR83" s="19"/>
      <c r="WBS83" s="19"/>
      <c r="WBT83" s="20"/>
      <c r="WBU83" s="20"/>
      <c r="WBV83" s="20"/>
      <c r="WBW83" s="21"/>
      <c r="WCA83" s="12"/>
      <c r="WCB83" s="13"/>
      <c r="WCC83" s="14"/>
      <c r="WCD83" s="15"/>
      <c r="WCE83" s="16"/>
      <c r="WCF83" s="17"/>
      <c r="WCG83" s="18"/>
      <c r="WCH83" s="18"/>
      <c r="WCI83" s="19"/>
      <c r="WCJ83" s="19"/>
      <c r="WCK83" s="20"/>
      <c r="WCL83" s="20"/>
      <c r="WCM83" s="20"/>
      <c r="WCN83" s="21"/>
      <c r="WCR83" s="12"/>
      <c r="WCS83" s="13"/>
      <c r="WCT83" s="14"/>
      <c r="WCU83" s="15"/>
      <c r="WCV83" s="16"/>
      <c r="WCW83" s="17"/>
      <c r="WCX83" s="18"/>
      <c r="WCY83" s="18"/>
      <c r="WCZ83" s="19"/>
      <c r="WDA83" s="19"/>
      <c r="WDB83" s="20"/>
      <c r="WDC83" s="20"/>
      <c r="WDD83" s="20"/>
      <c r="WDE83" s="21"/>
      <c r="WDI83" s="12"/>
      <c r="WDJ83" s="13"/>
      <c r="WDK83" s="14"/>
      <c r="WDL83" s="15"/>
      <c r="WDM83" s="16"/>
      <c r="WDN83" s="17"/>
      <c r="WDO83" s="18"/>
      <c r="WDP83" s="18"/>
      <c r="WDQ83" s="19"/>
      <c r="WDR83" s="19"/>
      <c r="WDS83" s="20"/>
      <c r="WDT83" s="20"/>
      <c r="WDU83" s="20"/>
      <c r="WDV83" s="21"/>
      <c r="WDZ83" s="12"/>
      <c r="WEA83" s="13"/>
      <c r="WEB83" s="14"/>
      <c r="WEC83" s="15"/>
      <c r="WED83" s="16"/>
      <c r="WEE83" s="17"/>
      <c r="WEF83" s="18"/>
      <c r="WEG83" s="18"/>
      <c r="WEH83" s="19"/>
      <c r="WEI83" s="19"/>
      <c r="WEJ83" s="20"/>
      <c r="WEK83" s="20"/>
      <c r="WEL83" s="20"/>
      <c r="WEM83" s="21"/>
      <c r="WEQ83" s="12"/>
      <c r="WER83" s="13"/>
      <c r="WES83" s="14"/>
      <c r="WET83" s="15"/>
      <c r="WEU83" s="16"/>
      <c r="WEV83" s="17"/>
      <c r="WEW83" s="18"/>
      <c r="WEX83" s="18"/>
      <c r="WEY83" s="19"/>
      <c r="WEZ83" s="19"/>
      <c r="WFA83" s="20"/>
      <c r="WFB83" s="20"/>
      <c r="WFC83" s="20"/>
      <c r="WFD83" s="21"/>
      <c r="WFH83" s="12"/>
      <c r="WFI83" s="13"/>
      <c r="WFJ83" s="14"/>
      <c r="WFK83" s="15"/>
      <c r="WFL83" s="16"/>
      <c r="WFM83" s="17"/>
      <c r="WFN83" s="18"/>
      <c r="WFO83" s="18"/>
      <c r="WFP83" s="19"/>
      <c r="WFQ83" s="19"/>
      <c r="WFR83" s="20"/>
      <c r="WFS83" s="20"/>
      <c r="WFT83" s="20"/>
      <c r="WFU83" s="21"/>
      <c r="WFY83" s="12"/>
      <c r="WFZ83" s="13"/>
      <c r="WGA83" s="14"/>
      <c r="WGB83" s="15"/>
      <c r="WGC83" s="16"/>
      <c r="WGD83" s="17"/>
      <c r="WGE83" s="18"/>
      <c r="WGF83" s="18"/>
      <c r="WGG83" s="19"/>
      <c r="WGH83" s="19"/>
      <c r="WGI83" s="20"/>
      <c r="WGJ83" s="20"/>
      <c r="WGK83" s="20"/>
      <c r="WGL83" s="21"/>
      <c r="WGP83" s="12"/>
      <c r="WGQ83" s="13"/>
      <c r="WGR83" s="14"/>
      <c r="WGS83" s="15"/>
      <c r="WGT83" s="16"/>
      <c r="WGU83" s="17"/>
      <c r="WGV83" s="18"/>
      <c r="WGW83" s="18"/>
      <c r="WGX83" s="19"/>
      <c r="WGY83" s="19"/>
      <c r="WGZ83" s="20"/>
      <c r="WHA83" s="20"/>
      <c r="WHB83" s="20"/>
      <c r="WHC83" s="21"/>
      <c r="WHG83" s="12"/>
      <c r="WHH83" s="13"/>
      <c r="WHI83" s="14"/>
      <c r="WHJ83" s="15"/>
      <c r="WHK83" s="16"/>
      <c r="WHL83" s="17"/>
      <c r="WHM83" s="18"/>
      <c r="WHN83" s="18"/>
      <c r="WHO83" s="19"/>
      <c r="WHP83" s="19"/>
      <c r="WHQ83" s="20"/>
      <c r="WHR83" s="20"/>
      <c r="WHS83" s="20"/>
      <c r="WHT83" s="21"/>
      <c r="WHX83" s="12"/>
      <c r="WHY83" s="13"/>
      <c r="WHZ83" s="14"/>
      <c r="WIA83" s="15"/>
      <c r="WIB83" s="16"/>
      <c r="WIC83" s="17"/>
      <c r="WID83" s="18"/>
      <c r="WIE83" s="18"/>
      <c r="WIF83" s="19"/>
      <c r="WIG83" s="19"/>
      <c r="WIH83" s="20"/>
      <c r="WII83" s="20"/>
      <c r="WIJ83" s="20"/>
      <c r="WIK83" s="21"/>
      <c r="WIO83" s="12"/>
      <c r="WIP83" s="13"/>
      <c r="WIQ83" s="14"/>
      <c r="WIR83" s="15"/>
      <c r="WIS83" s="16"/>
      <c r="WIT83" s="17"/>
      <c r="WIU83" s="18"/>
      <c r="WIV83" s="18"/>
      <c r="WIW83" s="19"/>
      <c r="WIX83" s="19"/>
      <c r="WIY83" s="20"/>
      <c r="WIZ83" s="20"/>
      <c r="WJA83" s="20"/>
      <c r="WJB83" s="21"/>
      <c r="WJF83" s="12"/>
      <c r="WJG83" s="13"/>
      <c r="WJH83" s="14"/>
      <c r="WJI83" s="15"/>
      <c r="WJJ83" s="16"/>
      <c r="WJK83" s="17"/>
      <c r="WJL83" s="18"/>
      <c r="WJM83" s="18"/>
      <c r="WJN83" s="19"/>
      <c r="WJO83" s="19"/>
      <c r="WJP83" s="20"/>
      <c r="WJQ83" s="20"/>
      <c r="WJR83" s="20"/>
      <c r="WJS83" s="21"/>
      <c r="WJW83" s="12"/>
      <c r="WJX83" s="13"/>
      <c r="WJY83" s="14"/>
      <c r="WJZ83" s="15"/>
      <c r="WKA83" s="16"/>
      <c r="WKB83" s="17"/>
      <c r="WKC83" s="18"/>
      <c r="WKD83" s="18"/>
      <c r="WKE83" s="19"/>
      <c r="WKF83" s="19"/>
      <c r="WKG83" s="20"/>
      <c r="WKH83" s="20"/>
      <c r="WKI83" s="20"/>
      <c r="WKJ83" s="21"/>
      <c r="WKN83" s="12"/>
      <c r="WKO83" s="13"/>
      <c r="WKP83" s="14"/>
      <c r="WKQ83" s="15"/>
      <c r="WKR83" s="16"/>
      <c r="WKS83" s="17"/>
      <c r="WKT83" s="18"/>
      <c r="WKU83" s="18"/>
      <c r="WKV83" s="19"/>
      <c r="WKW83" s="19"/>
      <c r="WKX83" s="20"/>
      <c r="WKY83" s="20"/>
      <c r="WKZ83" s="20"/>
      <c r="WLA83" s="21"/>
      <c r="WLE83" s="12"/>
      <c r="WLF83" s="13"/>
      <c r="WLG83" s="14"/>
      <c r="WLH83" s="15"/>
      <c r="WLI83" s="16"/>
      <c r="WLJ83" s="17"/>
      <c r="WLK83" s="18"/>
      <c r="WLL83" s="18"/>
      <c r="WLM83" s="19"/>
      <c r="WLN83" s="19"/>
      <c r="WLO83" s="20"/>
      <c r="WLP83" s="20"/>
      <c r="WLQ83" s="20"/>
      <c r="WLR83" s="21"/>
      <c r="WLV83" s="12"/>
      <c r="WLW83" s="13"/>
      <c r="WLX83" s="14"/>
      <c r="WLY83" s="15"/>
      <c r="WLZ83" s="16"/>
      <c r="WMA83" s="17"/>
      <c r="WMB83" s="18"/>
      <c r="WMC83" s="18"/>
      <c r="WMD83" s="19"/>
      <c r="WME83" s="19"/>
      <c r="WMF83" s="20"/>
      <c r="WMG83" s="20"/>
      <c r="WMH83" s="20"/>
      <c r="WMI83" s="21"/>
      <c r="WMM83" s="12"/>
      <c r="WMN83" s="13"/>
      <c r="WMO83" s="14"/>
      <c r="WMP83" s="15"/>
      <c r="WMQ83" s="16"/>
      <c r="WMR83" s="17"/>
      <c r="WMS83" s="18"/>
      <c r="WMT83" s="18"/>
      <c r="WMU83" s="19"/>
      <c r="WMV83" s="19"/>
      <c r="WMW83" s="20"/>
      <c r="WMX83" s="20"/>
      <c r="WMY83" s="20"/>
      <c r="WMZ83" s="21"/>
      <c r="WND83" s="12"/>
      <c r="WNE83" s="13"/>
      <c r="WNF83" s="14"/>
      <c r="WNG83" s="15"/>
      <c r="WNH83" s="16"/>
      <c r="WNI83" s="17"/>
      <c r="WNJ83" s="18"/>
      <c r="WNK83" s="18"/>
      <c r="WNL83" s="19"/>
      <c r="WNM83" s="19"/>
      <c r="WNN83" s="20"/>
      <c r="WNO83" s="20"/>
      <c r="WNP83" s="20"/>
      <c r="WNQ83" s="21"/>
      <c r="WNU83" s="12"/>
      <c r="WNV83" s="13"/>
      <c r="WNW83" s="14"/>
      <c r="WNX83" s="15"/>
      <c r="WNY83" s="16"/>
      <c r="WNZ83" s="17"/>
      <c r="WOA83" s="18"/>
      <c r="WOB83" s="18"/>
      <c r="WOC83" s="19"/>
      <c r="WOD83" s="19"/>
      <c r="WOE83" s="20"/>
      <c r="WOF83" s="20"/>
      <c r="WOG83" s="20"/>
      <c r="WOH83" s="21"/>
      <c r="WOL83" s="12"/>
      <c r="WOM83" s="13"/>
      <c r="WON83" s="14"/>
      <c r="WOO83" s="15"/>
      <c r="WOP83" s="16"/>
      <c r="WOQ83" s="17"/>
      <c r="WOR83" s="18"/>
      <c r="WOS83" s="18"/>
      <c r="WOT83" s="19"/>
      <c r="WOU83" s="19"/>
      <c r="WOV83" s="20"/>
      <c r="WOW83" s="20"/>
      <c r="WOX83" s="20"/>
      <c r="WOY83" s="21"/>
      <c r="WPC83" s="12"/>
      <c r="WPD83" s="13"/>
      <c r="WPE83" s="14"/>
      <c r="WPF83" s="15"/>
      <c r="WPG83" s="16"/>
      <c r="WPH83" s="17"/>
      <c r="WPI83" s="18"/>
      <c r="WPJ83" s="18"/>
      <c r="WPK83" s="19"/>
      <c r="WPL83" s="19"/>
      <c r="WPM83" s="20"/>
      <c r="WPN83" s="20"/>
      <c r="WPO83" s="20"/>
      <c r="WPP83" s="21"/>
      <c r="WPT83" s="12"/>
      <c r="WPU83" s="13"/>
      <c r="WPV83" s="14"/>
      <c r="WPW83" s="15"/>
      <c r="WPX83" s="16"/>
      <c r="WPY83" s="17"/>
      <c r="WPZ83" s="18"/>
      <c r="WQA83" s="18"/>
      <c r="WQB83" s="19"/>
      <c r="WQC83" s="19"/>
      <c r="WQD83" s="20"/>
      <c r="WQE83" s="20"/>
      <c r="WQF83" s="20"/>
      <c r="WQG83" s="21"/>
      <c r="WQK83" s="12"/>
      <c r="WQL83" s="13"/>
      <c r="WQM83" s="14"/>
      <c r="WQN83" s="15"/>
      <c r="WQO83" s="16"/>
      <c r="WQP83" s="17"/>
      <c r="WQQ83" s="18"/>
      <c r="WQR83" s="18"/>
      <c r="WQS83" s="19"/>
      <c r="WQT83" s="19"/>
      <c r="WQU83" s="20"/>
      <c r="WQV83" s="20"/>
      <c r="WQW83" s="20"/>
      <c r="WQX83" s="21"/>
      <c r="WRB83" s="12"/>
      <c r="WRC83" s="13"/>
      <c r="WRD83" s="14"/>
      <c r="WRE83" s="15"/>
      <c r="WRF83" s="16"/>
      <c r="WRG83" s="17"/>
      <c r="WRH83" s="18"/>
      <c r="WRI83" s="18"/>
      <c r="WRJ83" s="19"/>
      <c r="WRK83" s="19"/>
      <c r="WRL83" s="20"/>
      <c r="WRM83" s="20"/>
      <c r="WRN83" s="20"/>
      <c r="WRO83" s="21"/>
      <c r="WRS83" s="12"/>
      <c r="WRT83" s="13"/>
      <c r="WRU83" s="14"/>
      <c r="WRV83" s="15"/>
      <c r="WRW83" s="16"/>
      <c r="WRX83" s="17"/>
      <c r="WRY83" s="18"/>
      <c r="WRZ83" s="18"/>
      <c r="WSA83" s="19"/>
      <c r="WSB83" s="19"/>
      <c r="WSC83" s="20"/>
      <c r="WSD83" s="20"/>
      <c r="WSE83" s="20"/>
      <c r="WSF83" s="21"/>
      <c r="WSJ83" s="12"/>
      <c r="WSK83" s="13"/>
      <c r="WSL83" s="14"/>
      <c r="WSM83" s="15"/>
      <c r="WSN83" s="16"/>
      <c r="WSO83" s="17"/>
      <c r="WSP83" s="18"/>
      <c r="WSQ83" s="18"/>
      <c r="WSR83" s="19"/>
      <c r="WSS83" s="19"/>
      <c r="WST83" s="20"/>
      <c r="WSU83" s="20"/>
      <c r="WSV83" s="20"/>
      <c r="WSW83" s="21"/>
      <c r="WTA83" s="12"/>
      <c r="WTB83" s="13"/>
      <c r="WTC83" s="14"/>
      <c r="WTD83" s="15"/>
      <c r="WTE83" s="16"/>
      <c r="WTF83" s="17"/>
      <c r="WTG83" s="18"/>
      <c r="WTH83" s="18"/>
      <c r="WTI83" s="19"/>
      <c r="WTJ83" s="19"/>
      <c r="WTK83" s="20"/>
      <c r="WTL83" s="20"/>
      <c r="WTM83" s="20"/>
      <c r="WTN83" s="21"/>
      <c r="WTR83" s="12"/>
      <c r="WTS83" s="13"/>
      <c r="WTT83" s="14"/>
      <c r="WTU83" s="15"/>
      <c r="WTV83" s="16"/>
      <c r="WTW83" s="17"/>
      <c r="WTX83" s="18"/>
      <c r="WTY83" s="18"/>
      <c r="WTZ83" s="19"/>
      <c r="WUA83" s="19"/>
      <c r="WUB83" s="20"/>
      <c r="WUC83" s="20"/>
      <c r="WUD83" s="20"/>
      <c r="WUE83" s="21"/>
      <c r="WUI83" s="12"/>
      <c r="WUJ83" s="13"/>
      <c r="WUK83" s="14"/>
      <c r="WUL83" s="15"/>
      <c r="WUM83" s="16"/>
      <c r="WUN83" s="17"/>
      <c r="WUO83" s="18"/>
      <c r="WUP83" s="18"/>
      <c r="WUQ83" s="19"/>
      <c r="WUR83" s="19"/>
      <c r="WUS83" s="20"/>
      <c r="WUT83" s="20"/>
      <c r="WUU83" s="20"/>
      <c r="WUV83" s="21"/>
      <c r="WUZ83" s="12"/>
      <c r="WVA83" s="13"/>
      <c r="WVB83" s="14"/>
      <c r="WVC83" s="15"/>
      <c r="WVD83" s="16"/>
      <c r="WVE83" s="17"/>
      <c r="WVF83" s="18"/>
      <c r="WVG83" s="18"/>
      <c r="WVH83" s="19"/>
      <c r="WVI83" s="19"/>
      <c r="WVJ83" s="20"/>
      <c r="WVK83" s="20"/>
      <c r="WVL83" s="20"/>
      <c r="WVM83" s="21"/>
      <c r="WVQ83" s="12"/>
      <c r="WVR83" s="13"/>
      <c r="WVS83" s="14"/>
      <c r="WVT83" s="15"/>
      <c r="WVU83" s="16"/>
      <c r="WVV83" s="17"/>
      <c r="WVW83" s="18"/>
      <c r="WVX83" s="18"/>
      <c r="WVY83" s="19"/>
      <c r="WVZ83" s="19"/>
      <c r="WWA83" s="20"/>
      <c r="WWB83" s="20"/>
      <c r="WWC83" s="20"/>
      <c r="WWD83" s="21"/>
      <c r="WWH83" s="12"/>
      <c r="WWI83" s="13"/>
      <c r="WWJ83" s="14"/>
      <c r="WWK83" s="15"/>
      <c r="WWL83" s="16"/>
      <c r="WWM83" s="17"/>
      <c r="WWN83" s="18"/>
      <c r="WWO83" s="18"/>
      <c r="WWP83" s="19"/>
      <c r="WWQ83" s="19"/>
      <c r="WWR83" s="20"/>
      <c r="WWS83" s="20"/>
      <c r="WWT83" s="20"/>
      <c r="WWU83" s="21"/>
      <c r="WWY83" s="12"/>
      <c r="WWZ83" s="13"/>
      <c r="WXA83" s="14"/>
      <c r="WXB83" s="15"/>
      <c r="WXC83" s="16"/>
      <c r="WXD83" s="17"/>
      <c r="WXE83" s="18"/>
      <c r="WXF83" s="18"/>
      <c r="WXG83" s="19"/>
      <c r="WXH83" s="19"/>
      <c r="WXI83" s="20"/>
      <c r="WXJ83" s="20"/>
      <c r="WXK83" s="20"/>
      <c r="WXL83" s="21"/>
      <c r="WXP83" s="12"/>
      <c r="WXQ83" s="13"/>
      <c r="WXR83" s="14"/>
      <c r="WXS83" s="15"/>
      <c r="WXT83" s="16"/>
      <c r="WXU83" s="17"/>
      <c r="WXV83" s="18"/>
      <c r="WXW83" s="18"/>
      <c r="WXX83" s="19"/>
      <c r="WXY83" s="19"/>
      <c r="WXZ83" s="20"/>
      <c r="WYA83" s="20"/>
      <c r="WYB83" s="20"/>
      <c r="WYC83" s="21"/>
      <c r="WYG83" s="12"/>
      <c r="WYH83" s="13"/>
      <c r="WYI83" s="14"/>
      <c r="WYJ83" s="15"/>
      <c r="WYK83" s="16"/>
      <c r="WYL83" s="17"/>
      <c r="WYM83" s="18"/>
      <c r="WYN83" s="18"/>
      <c r="WYO83" s="19"/>
      <c r="WYP83" s="19"/>
      <c r="WYQ83" s="20"/>
      <c r="WYR83" s="20"/>
      <c r="WYS83" s="20"/>
      <c r="WYT83" s="21"/>
      <c r="WYX83" s="12"/>
      <c r="WYY83" s="13"/>
      <c r="WYZ83" s="14"/>
      <c r="WZA83" s="15"/>
      <c r="WZB83" s="16"/>
      <c r="WZC83" s="17"/>
      <c r="WZD83" s="18"/>
      <c r="WZE83" s="18"/>
      <c r="WZF83" s="19"/>
      <c r="WZG83" s="19"/>
      <c r="WZH83" s="20"/>
      <c r="WZI83" s="20"/>
      <c r="WZJ83" s="20"/>
      <c r="WZK83" s="21"/>
      <c r="WZO83" s="12"/>
      <c r="WZP83" s="13"/>
      <c r="WZQ83" s="14"/>
      <c r="WZR83" s="15"/>
      <c r="WZS83" s="16"/>
      <c r="WZT83" s="17"/>
      <c r="WZU83" s="18"/>
      <c r="WZV83" s="18"/>
      <c r="WZW83" s="19"/>
      <c r="WZX83" s="19"/>
      <c r="WZY83" s="20"/>
      <c r="WZZ83" s="20"/>
      <c r="XAA83" s="20"/>
      <c r="XAB83" s="21"/>
      <c r="XAF83" s="12"/>
      <c r="XAG83" s="13"/>
      <c r="XAH83" s="14"/>
      <c r="XAI83" s="15"/>
      <c r="XAJ83" s="16"/>
      <c r="XAK83" s="17"/>
      <c r="XAL83" s="18"/>
      <c r="XAM83" s="18"/>
      <c r="XAN83" s="19"/>
      <c r="XAO83" s="19"/>
      <c r="XAP83" s="20"/>
      <c r="XAQ83" s="20"/>
      <c r="XAR83" s="20"/>
      <c r="XAS83" s="21"/>
      <c r="XAW83" s="12"/>
      <c r="XAX83" s="13"/>
      <c r="XAY83" s="14"/>
      <c r="XAZ83" s="15"/>
      <c r="XBA83" s="16"/>
      <c r="XBB83" s="17"/>
      <c r="XBC83" s="18"/>
      <c r="XBD83" s="18"/>
      <c r="XBE83" s="19"/>
      <c r="XBF83" s="19"/>
      <c r="XBG83" s="20"/>
      <c r="XBH83" s="20"/>
      <c r="XBI83" s="20"/>
      <c r="XBJ83" s="21"/>
      <c r="XBN83" s="12"/>
      <c r="XBO83" s="13"/>
      <c r="XBP83" s="14"/>
      <c r="XBQ83" s="15"/>
      <c r="XBR83" s="16"/>
      <c r="XBS83" s="17"/>
      <c r="XBT83" s="18"/>
      <c r="XBU83" s="18"/>
      <c r="XBV83" s="19"/>
      <c r="XBW83" s="19"/>
      <c r="XBX83" s="20"/>
      <c r="XBY83" s="20"/>
      <c r="XBZ83" s="20"/>
      <c r="XCA83" s="21"/>
      <c r="XCE83" s="12"/>
      <c r="XCF83" s="13"/>
      <c r="XCG83" s="14"/>
      <c r="XCH83" s="15"/>
      <c r="XCI83" s="16"/>
      <c r="XCJ83" s="17"/>
      <c r="XCK83" s="18"/>
      <c r="XCL83" s="18"/>
      <c r="XCM83" s="19"/>
      <c r="XCN83" s="19"/>
      <c r="XCO83" s="20"/>
      <c r="XCP83" s="20"/>
      <c r="XCQ83" s="20"/>
      <c r="XCR83" s="21"/>
      <c r="XCV83" s="12"/>
      <c r="XCW83" s="13"/>
      <c r="XCX83" s="14"/>
      <c r="XCY83" s="15"/>
      <c r="XCZ83" s="16"/>
      <c r="XDA83" s="17"/>
      <c r="XDB83" s="18"/>
      <c r="XDC83" s="18"/>
      <c r="XDD83" s="19"/>
      <c r="XDE83" s="19"/>
      <c r="XDF83" s="20"/>
      <c r="XDG83" s="20"/>
      <c r="XDH83" s="20"/>
      <c r="XDI83" s="21"/>
      <c r="XDM83" s="12"/>
      <c r="XDN83" s="13"/>
      <c r="XDO83" s="14"/>
      <c r="XDP83" s="15"/>
      <c r="XDQ83" s="16"/>
      <c r="XDR83" s="17"/>
      <c r="XDS83" s="18"/>
      <c r="XDT83" s="18"/>
      <c r="XDU83" s="19"/>
      <c r="XDV83" s="19"/>
      <c r="XDW83" s="20"/>
      <c r="XDX83" s="20"/>
      <c r="XDY83" s="20"/>
      <c r="XDZ83" s="21"/>
      <c r="XED83" s="12"/>
      <c r="XEE83" s="13"/>
      <c r="XEF83" s="14"/>
      <c r="XEG83" s="15"/>
      <c r="XEH83" s="16"/>
      <c r="XEI83" s="17"/>
      <c r="XEJ83" s="18"/>
      <c r="XEK83" s="18"/>
      <c r="XEL83" s="19"/>
      <c r="XEM83" s="19"/>
      <c r="XEN83" s="20"/>
      <c r="XEO83" s="20"/>
      <c r="XEP83" s="20"/>
      <c r="XEQ83" s="21"/>
      <c r="XEU83" s="12"/>
      <c r="XEV83" s="13"/>
      <c r="XEW83" s="14"/>
      <c r="XEX83" s="15"/>
      <c r="XEY83" s="16"/>
      <c r="XEZ83" s="17"/>
      <c r="XFA83" s="18"/>
      <c r="XFB83" s="18"/>
      <c r="XFC83" s="19"/>
    </row>
    <row r="84" spans="1:5117 5121:9214 9218:13311 13315:16383" ht="23.25" customHeight="1" x14ac:dyDescent="0.35">
      <c r="A84" s="40">
        <f>+A83+1</f>
        <v>61</v>
      </c>
      <c r="B84" s="152" t="s">
        <v>160</v>
      </c>
      <c r="C84" s="152" t="s">
        <v>55</v>
      </c>
      <c r="D84" s="152" t="s">
        <v>157</v>
      </c>
      <c r="E84" s="154" t="s">
        <v>89</v>
      </c>
      <c r="F84" s="155" t="s">
        <v>159</v>
      </c>
      <c r="G84" s="156">
        <v>43000</v>
      </c>
      <c r="H84" s="55"/>
      <c r="I84" s="158">
        <v>608.74</v>
      </c>
      <c r="J84" s="126">
        <f t="shared" ref="J84:J87" si="71">G84*2.87/100</f>
        <v>1234.0999999999999</v>
      </c>
      <c r="K84" s="131">
        <f t="shared" ref="K84:K87" si="72">G84*7.1/100</f>
        <v>3053</v>
      </c>
      <c r="L84" s="159">
        <f>+G84*1.1%</f>
        <v>473.00000000000006</v>
      </c>
      <c r="M84" s="132">
        <f t="shared" ref="M84:M87" si="73">G84*3.04/100</f>
        <v>1307.2</v>
      </c>
      <c r="N84" s="127">
        <f t="shared" ref="N84:N87" si="74">+G84*7.09%</f>
        <v>3048.7000000000003</v>
      </c>
      <c r="O84" s="150">
        <v>1715.46</v>
      </c>
      <c r="P84" s="160">
        <f>I84+J84+M84+O84</f>
        <v>4865.5</v>
      </c>
      <c r="Q84" s="160">
        <f>K84+L84+N84</f>
        <v>6574.7000000000007</v>
      </c>
      <c r="R84" s="129">
        <f t="shared" ref="R84:R87" si="75">G84-P84</f>
        <v>38134.5</v>
      </c>
    </row>
    <row r="85" spans="1:5117 5121:9214 9218:13311 13315:16383" ht="30" customHeight="1" x14ac:dyDescent="0.35">
      <c r="A85" s="40">
        <f>+A84+1</f>
        <v>62</v>
      </c>
      <c r="B85" s="145" t="s">
        <v>161</v>
      </c>
      <c r="C85" s="145" t="s">
        <v>55</v>
      </c>
      <c r="D85" s="152" t="s">
        <v>157</v>
      </c>
      <c r="E85" s="154" t="s">
        <v>89</v>
      </c>
      <c r="F85" s="143" t="s">
        <v>70</v>
      </c>
      <c r="G85" s="144">
        <v>43000</v>
      </c>
      <c r="H85" s="48"/>
      <c r="I85" s="129">
        <v>866.06</v>
      </c>
      <c r="J85" s="126">
        <f t="shared" si="71"/>
        <v>1234.0999999999999</v>
      </c>
      <c r="K85" s="131">
        <f t="shared" si="72"/>
        <v>3053</v>
      </c>
      <c r="L85" s="159">
        <f t="shared" ref="L85:L87" si="76">+G85*1.1%</f>
        <v>473.00000000000006</v>
      </c>
      <c r="M85" s="132">
        <f t="shared" si="73"/>
        <v>1307.2</v>
      </c>
      <c r="N85" s="127">
        <f t="shared" si="74"/>
        <v>3048.7000000000003</v>
      </c>
      <c r="O85" s="150">
        <v>0</v>
      </c>
      <c r="P85" s="129">
        <f>I85+J85+M85+O85</f>
        <v>3407.3599999999997</v>
      </c>
      <c r="Q85" s="129">
        <f>K85+L85+N85</f>
        <v>6574.7000000000007</v>
      </c>
      <c r="R85" s="129">
        <f t="shared" si="75"/>
        <v>39592.639999999999</v>
      </c>
    </row>
    <row r="86" spans="1:5117 5121:9214 9218:13311 13315:16383" ht="30" customHeight="1" x14ac:dyDescent="0.35">
      <c r="A86" s="40">
        <f>+A85+1</f>
        <v>63</v>
      </c>
      <c r="B86" s="145" t="s">
        <v>162</v>
      </c>
      <c r="C86" s="145" t="s">
        <v>50</v>
      </c>
      <c r="D86" s="152" t="s">
        <v>157</v>
      </c>
      <c r="E86" s="157" t="s">
        <v>163</v>
      </c>
      <c r="F86" s="143" t="s">
        <v>53</v>
      </c>
      <c r="G86" s="144">
        <v>60000</v>
      </c>
      <c r="H86" s="38"/>
      <c r="I86" s="130">
        <v>3486.68</v>
      </c>
      <c r="J86" s="126">
        <f t="shared" si="71"/>
        <v>1722</v>
      </c>
      <c r="K86" s="131">
        <f t="shared" si="72"/>
        <v>4260</v>
      </c>
      <c r="L86" s="159">
        <f t="shared" si="76"/>
        <v>660.00000000000011</v>
      </c>
      <c r="M86" s="132">
        <f t="shared" si="73"/>
        <v>1824</v>
      </c>
      <c r="N86" s="127">
        <f t="shared" si="74"/>
        <v>4254</v>
      </c>
      <c r="O86" s="150">
        <v>0</v>
      </c>
      <c r="P86" s="129">
        <f>I86+J86+M86+O86</f>
        <v>7032.68</v>
      </c>
      <c r="Q86" s="129">
        <f>K86+L86+N86</f>
        <v>9174</v>
      </c>
      <c r="R86" s="129">
        <f t="shared" si="75"/>
        <v>52967.32</v>
      </c>
    </row>
    <row r="87" spans="1:5117 5121:9214 9218:13311 13315:16383" ht="44.25" customHeight="1" x14ac:dyDescent="0.35">
      <c r="A87" s="40">
        <f>+A86+1</f>
        <v>64</v>
      </c>
      <c r="B87" s="151" t="s">
        <v>164</v>
      </c>
      <c r="C87" s="151" t="s">
        <v>55</v>
      </c>
      <c r="D87" s="151" t="s">
        <v>157</v>
      </c>
      <c r="E87" s="151" t="s">
        <v>165</v>
      </c>
      <c r="F87" s="123" t="s">
        <v>53</v>
      </c>
      <c r="G87" s="144">
        <v>60000</v>
      </c>
      <c r="H87" s="48"/>
      <c r="I87" s="130">
        <v>3486.68</v>
      </c>
      <c r="J87" s="126">
        <f t="shared" si="71"/>
        <v>1722</v>
      </c>
      <c r="K87" s="131">
        <f t="shared" si="72"/>
        <v>4260</v>
      </c>
      <c r="L87" s="159">
        <f t="shared" si="76"/>
        <v>660.00000000000011</v>
      </c>
      <c r="M87" s="132">
        <f t="shared" si="73"/>
        <v>1824</v>
      </c>
      <c r="N87" s="127">
        <f t="shared" si="74"/>
        <v>4254</v>
      </c>
      <c r="O87" s="127">
        <v>0</v>
      </c>
      <c r="P87" s="129">
        <f>I87+J87+M87+O87</f>
        <v>7032.68</v>
      </c>
      <c r="Q87" s="129">
        <f>K87+L87+N87</f>
        <v>9174</v>
      </c>
      <c r="R87" s="129">
        <f t="shared" si="75"/>
        <v>52967.32</v>
      </c>
    </row>
    <row r="88" spans="1:5117 5121:9214 9218:13311 13315:16383" ht="26.25" customHeight="1" x14ac:dyDescent="0.25">
      <c r="A88" s="211" t="s">
        <v>25</v>
      </c>
      <c r="B88" s="211"/>
      <c r="C88" s="211"/>
      <c r="D88" s="211"/>
      <c r="E88" s="212"/>
      <c r="F88" s="57"/>
      <c r="G88" s="58">
        <f t="shared" ref="G88:R88" si="77">SUM(G83:G87)</f>
        <v>366000</v>
      </c>
      <c r="H88" s="58">
        <f t="shared" si="77"/>
        <v>0</v>
      </c>
      <c r="I88" s="58">
        <f t="shared" si="77"/>
        <v>34667.03</v>
      </c>
      <c r="J88" s="58">
        <f t="shared" si="77"/>
        <v>10504.2</v>
      </c>
      <c r="K88" s="58">
        <f t="shared" si="77"/>
        <v>25986</v>
      </c>
      <c r="L88" s="58">
        <f t="shared" si="77"/>
        <v>3088.8880000000004</v>
      </c>
      <c r="M88" s="58">
        <f t="shared" si="77"/>
        <v>11126.4</v>
      </c>
      <c r="N88" s="58">
        <f t="shared" si="77"/>
        <v>25949.4</v>
      </c>
      <c r="O88" s="58">
        <f t="shared" si="77"/>
        <v>1715.46</v>
      </c>
      <c r="P88" s="58">
        <f t="shared" si="77"/>
        <v>58013.09</v>
      </c>
      <c r="Q88" s="58">
        <f t="shared" si="77"/>
        <v>55024.288</v>
      </c>
      <c r="R88" s="58">
        <f t="shared" si="77"/>
        <v>307986.91000000003</v>
      </c>
    </row>
    <row r="89" spans="1:5117 5121:9214 9218:13311 13315:16383" ht="16.5" customHeight="1" x14ac:dyDescent="0.25">
      <c r="A89" s="56"/>
      <c r="B89" s="59"/>
      <c r="C89" s="59"/>
      <c r="D89" s="59"/>
      <c r="E89" s="59"/>
      <c r="F89" s="60"/>
      <c r="G89" s="61"/>
      <c r="H89" s="61"/>
      <c r="I89" s="62"/>
      <c r="J89" s="63"/>
      <c r="K89" s="64"/>
      <c r="L89" s="58"/>
      <c r="M89" s="64"/>
      <c r="N89" s="64"/>
      <c r="O89" s="64"/>
      <c r="P89" s="65"/>
      <c r="Q89" s="66"/>
      <c r="R89" s="66"/>
    </row>
    <row r="90" spans="1:5117 5121:9214 9218:13311 13315:16383" ht="43.5" customHeight="1" x14ac:dyDescent="0.25">
      <c r="A90" s="194" t="s">
        <v>31</v>
      </c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</row>
    <row r="91" spans="1:5117 5121:9214 9218:13311 13315:16383" ht="26.25" customHeight="1" x14ac:dyDescent="0.35">
      <c r="A91" s="40">
        <v>65</v>
      </c>
      <c r="B91" s="122" t="s">
        <v>166</v>
      </c>
      <c r="C91" s="122" t="s">
        <v>55</v>
      </c>
      <c r="D91" s="122" t="s">
        <v>31</v>
      </c>
      <c r="E91" s="122" t="s">
        <v>167</v>
      </c>
      <c r="F91" s="123" t="s">
        <v>53</v>
      </c>
      <c r="G91" s="144">
        <v>210000</v>
      </c>
      <c r="H91" s="48"/>
      <c r="I91" s="130">
        <v>38154.769999999997</v>
      </c>
      <c r="J91" s="126">
        <f>+G91*2.87%</f>
        <v>6027</v>
      </c>
      <c r="K91" s="131">
        <f>G91*7.1/100</f>
        <v>14910</v>
      </c>
      <c r="L91" s="128">
        <f t="shared" ref="L91:L96" si="78">74808*1.1%</f>
        <v>822.88800000000003</v>
      </c>
      <c r="M91" s="127">
        <f>187020*3.04%</f>
        <v>5685.4080000000004</v>
      </c>
      <c r="N91" s="127">
        <f>187020*7.09%</f>
        <v>13259.718000000001</v>
      </c>
      <c r="O91" s="127">
        <v>0</v>
      </c>
      <c r="P91" s="129">
        <f>I91+J91+M91+O91</f>
        <v>49867.178</v>
      </c>
      <c r="Q91" s="129">
        <f>K91+L91+N91</f>
        <v>28992.606</v>
      </c>
      <c r="R91" s="129">
        <f>G91-P91</f>
        <v>160132.82199999999</v>
      </c>
    </row>
    <row r="92" spans="1:5117 5121:9214 9218:13311 13315:16383" ht="26.25" customHeight="1" x14ac:dyDescent="0.35">
      <c r="A92" s="40">
        <f t="shared" ref="A92:A128" si="79">+A91+1</f>
        <v>66</v>
      </c>
      <c r="B92" s="122" t="s">
        <v>168</v>
      </c>
      <c r="C92" s="122" t="s">
        <v>55</v>
      </c>
      <c r="D92" s="122" t="s">
        <v>31</v>
      </c>
      <c r="E92" s="122" t="s">
        <v>169</v>
      </c>
      <c r="F92" s="123" t="s">
        <v>57</v>
      </c>
      <c r="G92" s="144">
        <v>160000</v>
      </c>
      <c r="H92" s="48"/>
      <c r="I92" s="130">
        <v>26218.87</v>
      </c>
      <c r="J92" s="126">
        <f t="shared" ref="J92:J129" si="80">+G92*2.87%</f>
        <v>4592</v>
      </c>
      <c r="K92" s="131">
        <f t="shared" ref="K92:K129" si="81">G92*7.1/100</f>
        <v>11360</v>
      </c>
      <c r="L92" s="128">
        <f t="shared" si="78"/>
        <v>822.88800000000003</v>
      </c>
      <c r="M92" s="127">
        <f>+G92*3.04%</f>
        <v>4864</v>
      </c>
      <c r="N92" s="127">
        <f>+G92*7.09%</f>
        <v>11344</v>
      </c>
      <c r="O92" s="127">
        <v>0</v>
      </c>
      <c r="P92" s="129">
        <f>I92+J92+M92+O92</f>
        <v>35674.869999999995</v>
      </c>
      <c r="Q92" s="129">
        <f>K92+L92+N92</f>
        <v>23526.887999999999</v>
      </c>
      <c r="R92" s="129">
        <f t="shared" ref="R92:R129" si="82">G92-P92</f>
        <v>124325.13</v>
      </c>
    </row>
    <row r="93" spans="1:5117 5121:9214 9218:13311 13315:16383" ht="54.75" customHeight="1" x14ac:dyDescent="0.35">
      <c r="A93" s="40">
        <f t="shared" si="79"/>
        <v>67</v>
      </c>
      <c r="B93" s="122" t="s">
        <v>170</v>
      </c>
      <c r="C93" s="122" t="s">
        <v>55</v>
      </c>
      <c r="D93" s="122" t="s">
        <v>31</v>
      </c>
      <c r="E93" s="122" t="s">
        <v>171</v>
      </c>
      <c r="F93" s="123" t="s">
        <v>57</v>
      </c>
      <c r="G93" s="144">
        <v>160000</v>
      </c>
      <c r="H93" s="48"/>
      <c r="I93" s="130">
        <v>26218.87</v>
      </c>
      <c r="J93" s="126">
        <f t="shared" si="80"/>
        <v>4592</v>
      </c>
      <c r="K93" s="131">
        <f t="shared" si="81"/>
        <v>11360</v>
      </c>
      <c r="L93" s="128">
        <f t="shared" si="78"/>
        <v>822.88800000000003</v>
      </c>
      <c r="M93" s="127">
        <f t="shared" ref="M93:M129" si="83">+G93*3.04%</f>
        <v>4864</v>
      </c>
      <c r="N93" s="127">
        <f t="shared" ref="N93:N129" si="84">+G93*7.09%</f>
        <v>11344</v>
      </c>
      <c r="O93" s="127">
        <v>0</v>
      </c>
      <c r="P93" s="129">
        <f>I93+J93+M93+O93</f>
        <v>35674.869999999995</v>
      </c>
      <c r="Q93" s="129">
        <f>K93+L93+N93</f>
        <v>23526.887999999999</v>
      </c>
      <c r="R93" s="129">
        <f t="shared" si="82"/>
        <v>124325.13</v>
      </c>
    </row>
    <row r="94" spans="1:5117 5121:9214 9218:13311 13315:16383" ht="39.75" customHeight="1" x14ac:dyDescent="0.35">
      <c r="A94" s="40">
        <f t="shared" si="79"/>
        <v>68</v>
      </c>
      <c r="B94" s="122" t="s">
        <v>172</v>
      </c>
      <c r="C94" s="122" t="s">
        <v>55</v>
      </c>
      <c r="D94" s="122" t="s">
        <v>31</v>
      </c>
      <c r="E94" s="122" t="s">
        <v>173</v>
      </c>
      <c r="F94" s="123" t="s">
        <v>53</v>
      </c>
      <c r="G94" s="144">
        <v>140000</v>
      </c>
      <c r="H94" s="48"/>
      <c r="I94" s="130">
        <v>21085.5</v>
      </c>
      <c r="J94" s="126">
        <f t="shared" si="80"/>
        <v>4018</v>
      </c>
      <c r="K94" s="131">
        <f t="shared" si="81"/>
        <v>9940</v>
      </c>
      <c r="L94" s="128">
        <f t="shared" si="78"/>
        <v>822.88800000000003</v>
      </c>
      <c r="M94" s="127">
        <f t="shared" si="83"/>
        <v>4256</v>
      </c>
      <c r="N94" s="127">
        <f t="shared" si="84"/>
        <v>9926</v>
      </c>
      <c r="O94" s="150">
        <v>1715.46</v>
      </c>
      <c r="P94" s="129">
        <f>I94+J94+M94+O94</f>
        <v>31074.959999999999</v>
      </c>
      <c r="Q94" s="129">
        <f>K94+L94+N94</f>
        <v>20688.887999999999</v>
      </c>
      <c r="R94" s="129">
        <f t="shared" si="82"/>
        <v>108925.04000000001</v>
      </c>
    </row>
    <row r="95" spans="1:5117 5121:9214 9218:13311 13315:16383" ht="26.25" customHeight="1" x14ac:dyDescent="0.35">
      <c r="A95" s="40">
        <f t="shared" si="79"/>
        <v>69</v>
      </c>
      <c r="B95" s="122" t="s">
        <v>174</v>
      </c>
      <c r="C95" s="122" t="s">
        <v>50</v>
      </c>
      <c r="D95" s="122" t="s">
        <v>31</v>
      </c>
      <c r="E95" s="122" t="s">
        <v>175</v>
      </c>
      <c r="F95" s="123" t="s">
        <v>53</v>
      </c>
      <c r="G95" s="144">
        <v>90000</v>
      </c>
      <c r="H95" s="48"/>
      <c r="I95" s="130">
        <v>9753.1200000000008</v>
      </c>
      <c r="J95" s="126">
        <f t="shared" si="80"/>
        <v>2583</v>
      </c>
      <c r="K95" s="131">
        <f t="shared" si="81"/>
        <v>6390</v>
      </c>
      <c r="L95" s="128">
        <f t="shared" si="78"/>
        <v>822.88800000000003</v>
      </c>
      <c r="M95" s="127">
        <f t="shared" si="83"/>
        <v>2736</v>
      </c>
      <c r="N95" s="127">
        <f t="shared" si="84"/>
        <v>6381</v>
      </c>
      <c r="O95" s="127">
        <v>0</v>
      </c>
      <c r="P95" s="129">
        <f>I95+J95+M95+O95</f>
        <v>15072.12</v>
      </c>
      <c r="Q95" s="129">
        <f>K95+L95+N95</f>
        <v>13593.887999999999</v>
      </c>
      <c r="R95" s="129">
        <f t="shared" si="82"/>
        <v>74927.88</v>
      </c>
    </row>
    <row r="96" spans="1:5117 5121:9214 9218:13311 13315:16383" ht="26.25" customHeight="1" x14ac:dyDescent="0.35">
      <c r="A96" s="40">
        <f t="shared" si="79"/>
        <v>70</v>
      </c>
      <c r="B96" s="122" t="s">
        <v>176</v>
      </c>
      <c r="C96" s="122" t="s">
        <v>50</v>
      </c>
      <c r="D96" s="122" t="s">
        <v>31</v>
      </c>
      <c r="E96" s="122" t="s">
        <v>177</v>
      </c>
      <c r="F96" s="123" t="s">
        <v>53</v>
      </c>
      <c r="G96" s="144">
        <v>90000</v>
      </c>
      <c r="H96" s="48"/>
      <c r="I96" s="130">
        <v>9324.25</v>
      </c>
      <c r="J96" s="126">
        <f t="shared" si="80"/>
        <v>2583</v>
      </c>
      <c r="K96" s="131">
        <f t="shared" si="81"/>
        <v>6390</v>
      </c>
      <c r="L96" s="128">
        <f t="shared" si="78"/>
        <v>822.88800000000003</v>
      </c>
      <c r="M96" s="127">
        <f t="shared" si="83"/>
        <v>2736</v>
      </c>
      <c r="N96" s="127">
        <f t="shared" si="84"/>
        <v>6381</v>
      </c>
      <c r="O96" s="150">
        <v>1715.46</v>
      </c>
      <c r="P96" s="129">
        <f t="shared" ref="P96:P128" si="85">I96+J96+M96+O96</f>
        <v>16358.71</v>
      </c>
      <c r="Q96" s="129">
        <f t="shared" ref="Q96:Q129" si="86">K96+L96+N96</f>
        <v>13593.887999999999</v>
      </c>
      <c r="R96" s="129">
        <f t="shared" si="82"/>
        <v>73641.290000000008</v>
      </c>
    </row>
    <row r="97" spans="1:18" ht="26.25" customHeight="1" x14ac:dyDescent="0.35">
      <c r="A97" s="40">
        <f t="shared" si="79"/>
        <v>71</v>
      </c>
      <c r="B97" s="122" t="s">
        <v>178</v>
      </c>
      <c r="C97" s="122" t="s">
        <v>50</v>
      </c>
      <c r="D97" s="122" t="s">
        <v>31</v>
      </c>
      <c r="E97" s="122" t="s">
        <v>179</v>
      </c>
      <c r="F97" s="123" t="s">
        <v>53</v>
      </c>
      <c r="G97" s="144">
        <v>60000</v>
      </c>
      <c r="H97" s="48"/>
      <c r="I97" s="130">
        <v>3486.68</v>
      </c>
      <c r="J97" s="126">
        <f t="shared" si="80"/>
        <v>1722</v>
      </c>
      <c r="K97" s="131">
        <f t="shared" si="81"/>
        <v>4260</v>
      </c>
      <c r="L97" s="132">
        <f>+G97*1.1%</f>
        <v>660.00000000000011</v>
      </c>
      <c r="M97" s="127">
        <f t="shared" si="83"/>
        <v>1824</v>
      </c>
      <c r="N97" s="127">
        <f t="shared" si="84"/>
        <v>4254</v>
      </c>
      <c r="O97" s="127">
        <v>0</v>
      </c>
      <c r="P97" s="129">
        <f t="shared" si="85"/>
        <v>7032.68</v>
      </c>
      <c r="Q97" s="129">
        <f t="shared" si="86"/>
        <v>9174</v>
      </c>
      <c r="R97" s="129">
        <f t="shared" si="82"/>
        <v>52967.32</v>
      </c>
    </row>
    <row r="98" spans="1:18" ht="26.25" customHeight="1" x14ac:dyDescent="0.35">
      <c r="A98" s="40">
        <f t="shared" si="79"/>
        <v>72</v>
      </c>
      <c r="B98" s="122" t="s">
        <v>180</v>
      </c>
      <c r="C98" s="122" t="s">
        <v>50</v>
      </c>
      <c r="D98" s="122" t="s">
        <v>31</v>
      </c>
      <c r="E98" s="122" t="s">
        <v>181</v>
      </c>
      <c r="F98" s="123" t="s">
        <v>70</v>
      </c>
      <c r="G98" s="144">
        <v>34000</v>
      </c>
      <c r="H98" s="48"/>
      <c r="I98" s="130">
        <v>0</v>
      </c>
      <c r="J98" s="126">
        <f t="shared" si="80"/>
        <v>975.8</v>
      </c>
      <c r="K98" s="131">
        <f t="shared" si="81"/>
        <v>2414</v>
      </c>
      <c r="L98" s="132">
        <f>+G98*1.1%</f>
        <v>374.00000000000006</v>
      </c>
      <c r="M98" s="127">
        <f t="shared" si="83"/>
        <v>1033.5999999999999</v>
      </c>
      <c r="N98" s="127">
        <f t="shared" si="84"/>
        <v>2410.6000000000004</v>
      </c>
      <c r="O98" s="127">
        <v>0</v>
      </c>
      <c r="P98" s="129">
        <f t="shared" si="85"/>
        <v>2009.3999999999999</v>
      </c>
      <c r="Q98" s="129">
        <f t="shared" si="86"/>
        <v>5198.6000000000004</v>
      </c>
      <c r="R98" s="129">
        <f t="shared" si="82"/>
        <v>31990.6</v>
      </c>
    </row>
    <row r="99" spans="1:18" ht="26.25" customHeight="1" x14ac:dyDescent="0.35">
      <c r="A99" s="40">
        <f t="shared" si="79"/>
        <v>73</v>
      </c>
      <c r="B99" s="122" t="s">
        <v>182</v>
      </c>
      <c r="C99" s="122" t="s">
        <v>55</v>
      </c>
      <c r="D99" s="122" t="s">
        <v>31</v>
      </c>
      <c r="E99" s="122" t="s">
        <v>183</v>
      </c>
      <c r="F99" s="123" t="s">
        <v>70</v>
      </c>
      <c r="G99" s="144">
        <v>105000</v>
      </c>
      <c r="H99" s="48"/>
      <c r="I99" s="130">
        <f>12415.43+866.06</f>
        <v>13281.49</v>
      </c>
      <c r="J99" s="126">
        <f t="shared" si="80"/>
        <v>3013.5</v>
      </c>
      <c r="K99" s="131">
        <f t="shared" si="81"/>
        <v>7455</v>
      </c>
      <c r="L99" s="128">
        <f t="shared" ref="L99:L100" si="87">74808*1.1%</f>
        <v>822.88800000000003</v>
      </c>
      <c r="M99" s="127">
        <f t="shared" si="83"/>
        <v>3192</v>
      </c>
      <c r="N99" s="127">
        <f t="shared" si="84"/>
        <v>7444.5000000000009</v>
      </c>
      <c r="O99" s="127">
        <v>0</v>
      </c>
      <c r="P99" s="129">
        <f t="shared" si="85"/>
        <v>19486.989999999998</v>
      </c>
      <c r="Q99" s="129">
        <f t="shared" si="86"/>
        <v>15722.388000000003</v>
      </c>
      <c r="R99" s="129">
        <f t="shared" si="82"/>
        <v>85513.010000000009</v>
      </c>
    </row>
    <row r="100" spans="1:18" ht="26.25" customHeight="1" x14ac:dyDescent="0.35">
      <c r="A100" s="40">
        <f t="shared" si="79"/>
        <v>74</v>
      </c>
      <c r="B100" s="122" t="s">
        <v>184</v>
      </c>
      <c r="C100" s="122" t="s">
        <v>55</v>
      </c>
      <c r="D100" s="122" t="s">
        <v>31</v>
      </c>
      <c r="E100" s="122" t="s">
        <v>185</v>
      </c>
      <c r="F100" s="123" t="s">
        <v>70</v>
      </c>
      <c r="G100" s="144">
        <v>90000</v>
      </c>
      <c r="H100" s="48"/>
      <c r="I100" s="130">
        <v>9324.25</v>
      </c>
      <c r="J100" s="126">
        <f t="shared" si="80"/>
        <v>2583</v>
      </c>
      <c r="K100" s="131">
        <f t="shared" si="81"/>
        <v>6390</v>
      </c>
      <c r="L100" s="128">
        <f t="shared" si="87"/>
        <v>822.88800000000003</v>
      </c>
      <c r="M100" s="127">
        <f t="shared" si="83"/>
        <v>2736</v>
      </c>
      <c r="N100" s="127">
        <f t="shared" si="84"/>
        <v>6381</v>
      </c>
      <c r="O100" s="150">
        <v>1715.46</v>
      </c>
      <c r="P100" s="129">
        <f t="shared" si="85"/>
        <v>16358.71</v>
      </c>
      <c r="Q100" s="129">
        <f t="shared" si="86"/>
        <v>13593.887999999999</v>
      </c>
      <c r="R100" s="129">
        <f t="shared" si="82"/>
        <v>73641.290000000008</v>
      </c>
    </row>
    <row r="101" spans="1:18" ht="47.25" customHeight="1" x14ac:dyDescent="0.35">
      <c r="A101" s="40">
        <f t="shared" si="79"/>
        <v>75</v>
      </c>
      <c r="B101" s="122" t="s">
        <v>186</v>
      </c>
      <c r="C101" s="122" t="s">
        <v>55</v>
      </c>
      <c r="D101" s="122" t="s">
        <v>31</v>
      </c>
      <c r="E101" s="122" t="s">
        <v>187</v>
      </c>
      <c r="F101" s="123" t="s">
        <v>70</v>
      </c>
      <c r="G101" s="144">
        <v>43000</v>
      </c>
      <c r="H101" s="48"/>
      <c r="I101" s="130">
        <v>866.06</v>
      </c>
      <c r="J101" s="126">
        <f t="shared" si="80"/>
        <v>1234.0999999999999</v>
      </c>
      <c r="K101" s="131">
        <f t="shared" si="81"/>
        <v>3053</v>
      </c>
      <c r="L101" s="132">
        <f t="shared" ref="L101:L113" si="88">+G101*1.1%</f>
        <v>473.00000000000006</v>
      </c>
      <c r="M101" s="127">
        <f t="shared" si="83"/>
        <v>1307.2</v>
      </c>
      <c r="N101" s="127">
        <f t="shared" si="84"/>
        <v>3048.7000000000003</v>
      </c>
      <c r="O101" s="127">
        <v>0</v>
      </c>
      <c r="P101" s="129">
        <f t="shared" si="85"/>
        <v>3407.3599999999997</v>
      </c>
      <c r="Q101" s="129">
        <f t="shared" si="86"/>
        <v>6574.7000000000007</v>
      </c>
      <c r="R101" s="129">
        <f t="shared" si="82"/>
        <v>39592.639999999999</v>
      </c>
    </row>
    <row r="102" spans="1:18" ht="45" customHeight="1" x14ac:dyDescent="0.35">
      <c r="A102" s="40">
        <f t="shared" si="79"/>
        <v>76</v>
      </c>
      <c r="B102" s="122" t="s">
        <v>188</v>
      </c>
      <c r="C102" s="122" t="s">
        <v>50</v>
      </c>
      <c r="D102" s="122" t="s">
        <v>31</v>
      </c>
      <c r="E102" s="122" t="s">
        <v>189</v>
      </c>
      <c r="F102" s="123" t="s">
        <v>70</v>
      </c>
      <c r="G102" s="144">
        <v>30000</v>
      </c>
      <c r="H102" s="48"/>
      <c r="I102" s="130">
        <v>0</v>
      </c>
      <c r="J102" s="126">
        <f t="shared" si="80"/>
        <v>861</v>
      </c>
      <c r="K102" s="131">
        <f t="shared" si="81"/>
        <v>2130</v>
      </c>
      <c r="L102" s="132">
        <f t="shared" si="88"/>
        <v>330.00000000000006</v>
      </c>
      <c r="M102" s="127">
        <f t="shared" si="83"/>
        <v>912</v>
      </c>
      <c r="N102" s="127">
        <f t="shared" si="84"/>
        <v>2127</v>
      </c>
      <c r="O102" s="127">
        <v>0</v>
      </c>
      <c r="P102" s="129">
        <f t="shared" si="85"/>
        <v>1773</v>
      </c>
      <c r="Q102" s="129">
        <f t="shared" si="86"/>
        <v>4587</v>
      </c>
      <c r="R102" s="129">
        <f t="shared" si="82"/>
        <v>28227</v>
      </c>
    </row>
    <row r="103" spans="1:18" ht="26.25" customHeight="1" x14ac:dyDescent="0.35">
      <c r="A103" s="40">
        <f t="shared" si="79"/>
        <v>77</v>
      </c>
      <c r="B103" s="122" t="s">
        <v>190</v>
      </c>
      <c r="C103" s="122" t="s">
        <v>50</v>
      </c>
      <c r="D103" s="122" t="s">
        <v>31</v>
      </c>
      <c r="E103" s="122" t="s">
        <v>191</v>
      </c>
      <c r="F103" s="123" t="s">
        <v>70</v>
      </c>
      <c r="G103" s="144">
        <v>30000</v>
      </c>
      <c r="H103" s="48"/>
      <c r="I103" s="130">
        <v>0</v>
      </c>
      <c r="J103" s="126">
        <f t="shared" si="80"/>
        <v>861</v>
      </c>
      <c r="K103" s="131">
        <f t="shared" si="81"/>
        <v>2130</v>
      </c>
      <c r="L103" s="132">
        <f t="shared" si="88"/>
        <v>330.00000000000006</v>
      </c>
      <c r="M103" s="127">
        <f t="shared" si="83"/>
        <v>912</v>
      </c>
      <c r="N103" s="127">
        <f t="shared" si="84"/>
        <v>2127</v>
      </c>
      <c r="O103" s="127">
        <v>0</v>
      </c>
      <c r="P103" s="129">
        <f t="shared" si="85"/>
        <v>1773</v>
      </c>
      <c r="Q103" s="129">
        <f t="shared" si="86"/>
        <v>4587</v>
      </c>
      <c r="R103" s="129">
        <f t="shared" si="82"/>
        <v>28227</v>
      </c>
    </row>
    <row r="104" spans="1:18" ht="26.25" customHeight="1" x14ac:dyDescent="0.35">
      <c r="A104" s="40">
        <f t="shared" si="79"/>
        <v>78</v>
      </c>
      <c r="B104" s="122" t="s">
        <v>192</v>
      </c>
      <c r="C104" s="122" t="s">
        <v>50</v>
      </c>
      <c r="D104" s="122" t="s">
        <v>31</v>
      </c>
      <c r="E104" s="122" t="s">
        <v>193</v>
      </c>
      <c r="F104" s="123" t="s">
        <v>70</v>
      </c>
      <c r="G104" s="144">
        <v>34000</v>
      </c>
      <c r="H104" s="48"/>
      <c r="I104" s="130">
        <v>0</v>
      </c>
      <c r="J104" s="126">
        <f t="shared" si="80"/>
        <v>975.8</v>
      </c>
      <c r="K104" s="131">
        <f t="shared" si="81"/>
        <v>2414</v>
      </c>
      <c r="L104" s="132">
        <f t="shared" si="88"/>
        <v>374.00000000000006</v>
      </c>
      <c r="M104" s="127">
        <f t="shared" si="83"/>
        <v>1033.5999999999999</v>
      </c>
      <c r="N104" s="127">
        <f t="shared" si="84"/>
        <v>2410.6000000000004</v>
      </c>
      <c r="O104" s="127">
        <v>0</v>
      </c>
      <c r="P104" s="129">
        <f t="shared" si="85"/>
        <v>2009.3999999999999</v>
      </c>
      <c r="Q104" s="129">
        <f t="shared" si="86"/>
        <v>5198.6000000000004</v>
      </c>
      <c r="R104" s="129">
        <f t="shared" si="82"/>
        <v>31990.6</v>
      </c>
    </row>
    <row r="105" spans="1:18" ht="26.25" customHeight="1" x14ac:dyDescent="0.35">
      <c r="A105" s="40">
        <f t="shared" si="79"/>
        <v>79</v>
      </c>
      <c r="B105" s="122" t="s">
        <v>194</v>
      </c>
      <c r="C105" s="122" t="s">
        <v>50</v>
      </c>
      <c r="D105" s="122" t="s">
        <v>31</v>
      </c>
      <c r="E105" s="122" t="s">
        <v>193</v>
      </c>
      <c r="F105" s="123" t="s">
        <v>70</v>
      </c>
      <c r="G105" s="144">
        <v>34000</v>
      </c>
      <c r="H105" s="48"/>
      <c r="I105" s="130">
        <v>0</v>
      </c>
      <c r="J105" s="126">
        <f t="shared" si="80"/>
        <v>975.8</v>
      </c>
      <c r="K105" s="131">
        <f t="shared" si="81"/>
        <v>2414</v>
      </c>
      <c r="L105" s="132">
        <f t="shared" si="88"/>
        <v>374.00000000000006</v>
      </c>
      <c r="M105" s="127">
        <f t="shared" si="83"/>
        <v>1033.5999999999999</v>
      </c>
      <c r="N105" s="127">
        <f t="shared" si="84"/>
        <v>2410.6000000000004</v>
      </c>
      <c r="O105" s="150">
        <v>1715.46</v>
      </c>
      <c r="P105" s="129">
        <f t="shared" si="85"/>
        <v>3724.8599999999997</v>
      </c>
      <c r="Q105" s="129">
        <f t="shared" si="86"/>
        <v>5198.6000000000004</v>
      </c>
      <c r="R105" s="129">
        <f t="shared" si="82"/>
        <v>30275.14</v>
      </c>
    </row>
    <row r="106" spans="1:18" ht="26.25" customHeight="1" x14ac:dyDescent="0.35">
      <c r="A106" s="40">
        <f t="shared" si="79"/>
        <v>80</v>
      </c>
      <c r="B106" s="122" t="s">
        <v>195</v>
      </c>
      <c r="C106" s="122" t="s">
        <v>50</v>
      </c>
      <c r="D106" s="122" t="s">
        <v>31</v>
      </c>
      <c r="E106" s="122" t="s">
        <v>193</v>
      </c>
      <c r="F106" s="123" t="s">
        <v>70</v>
      </c>
      <c r="G106" s="144">
        <v>34000</v>
      </c>
      <c r="H106" s="48"/>
      <c r="I106" s="130">
        <v>0</v>
      </c>
      <c r="J106" s="126">
        <f t="shared" si="80"/>
        <v>975.8</v>
      </c>
      <c r="K106" s="131">
        <f t="shared" si="81"/>
        <v>2414</v>
      </c>
      <c r="L106" s="132">
        <f t="shared" si="88"/>
        <v>374.00000000000006</v>
      </c>
      <c r="M106" s="127">
        <f t="shared" si="83"/>
        <v>1033.5999999999999</v>
      </c>
      <c r="N106" s="127">
        <f t="shared" si="84"/>
        <v>2410.6000000000004</v>
      </c>
      <c r="O106" s="127">
        <v>0</v>
      </c>
      <c r="P106" s="129">
        <f t="shared" si="85"/>
        <v>2009.3999999999999</v>
      </c>
      <c r="Q106" s="129">
        <f t="shared" si="86"/>
        <v>5198.6000000000004</v>
      </c>
      <c r="R106" s="129">
        <f t="shared" si="82"/>
        <v>31990.6</v>
      </c>
    </row>
    <row r="107" spans="1:18" ht="26.25" customHeight="1" x14ac:dyDescent="0.35">
      <c r="A107" s="40">
        <f t="shared" si="79"/>
        <v>81</v>
      </c>
      <c r="B107" s="145" t="s">
        <v>196</v>
      </c>
      <c r="C107" s="145" t="s">
        <v>50</v>
      </c>
      <c r="D107" s="161" t="s">
        <v>197</v>
      </c>
      <c r="E107" s="153" t="s">
        <v>198</v>
      </c>
      <c r="F107" s="123" t="s">
        <v>70</v>
      </c>
      <c r="G107" s="144">
        <v>35000</v>
      </c>
      <c r="H107" s="48"/>
      <c r="I107" s="130">
        <v>0</v>
      </c>
      <c r="J107" s="126">
        <f t="shared" si="80"/>
        <v>1004.5</v>
      </c>
      <c r="K107" s="131">
        <f t="shared" si="81"/>
        <v>2485</v>
      </c>
      <c r="L107" s="132">
        <f t="shared" si="88"/>
        <v>385.00000000000006</v>
      </c>
      <c r="M107" s="127">
        <f t="shared" si="83"/>
        <v>1064</v>
      </c>
      <c r="N107" s="127">
        <f t="shared" si="84"/>
        <v>2481.5</v>
      </c>
      <c r="O107" s="127">
        <v>0</v>
      </c>
      <c r="P107" s="129">
        <f t="shared" si="85"/>
        <v>2068.5</v>
      </c>
      <c r="Q107" s="129">
        <f t="shared" si="86"/>
        <v>5351.5</v>
      </c>
      <c r="R107" s="129">
        <f t="shared" si="82"/>
        <v>32931.5</v>
      </c>
    </row>
    <row r="108" spans="1:18" ht="26.25" customHeight="1" x14ac:dyDescent="0.35">
      <c r="A108" s="40">
        <f t="shared" si="79"/>
        <v>82</v>
      </c>
      <c r="B108" s="145" t="s">
        <v>199</v>
      </c>
      <c r="C108" s="145" t="s">
        <v>55</v>
      </c>
      <c r="D108" s="161" t="s">
        <v>197</v>
      </c>
      <c r="E108" s="153" t="s">
        <v>198</v>
      </c>
      <c r="F108" s="123" t="s">
        <v>70</v>
      </c>
      <c r="G108" s="144">
        <v>35000</v>
      </c>
      <c r="H108" s="48"/>
      <c r="I108" s="130">
        <v>0</v>
      </c>
      <c r="J108" s="126">
        <f t="shared" si="80"/>
        <v>1004.5</v>
      </c>
      <c r="K108" s="131">
        <f t="shared" si="81"/>
        <v>2485</v>
      </c>
      <c r="L108" s="132">
        <f t="shared" si="88"/>
        <v>385.00000000000006</v>
      </c>
      <c r="M108" s="127">
        <f t="shared" si="83"/>
        <v>1064</v>
      </c>
      <c r="N108" s="127">
        <f t="shared" si="84"/>
        <v>2481.5</v>
      </c>
      <c r="O108" s="150">
        <v>0</v>
      </c>
      <c r="P108" s="129">
        <f t="shared" si="85"/>
        <v>2068.5</v>
      </c>
      <c r="Q108" s="129">
        <f t="shared" si="86"/>
        <v>5351.5</v>
      </c>
      <c r="R108" s="129">
        <f t="shared" si="82"/>
        <v>32931.5</v>
      </c>
    </row>
    <row r="109" spans="1:18" ht="26.25" customHeight="1" x14ac:dyDescent="0.35">
      <c r="A109" s="40">
        <f t="shared" si="79"/>
        <v>83</v>
      </c>
      <c r="B109" s="145" t="s">
        <v>200</v>
      </c>
      <c r="C109" s="145" t="s">
        <v>50</v>
      </c>
      <c r="D109" s="162" t="s">
        <v>197</v>
      </c>
      <c r="E109" s="163" t="s">
        <v>198</v>
      </c>
      <c r="F109" s="123" t="s">
        <v>70</v>
      </c>
      <c r="G109" s="144">
        <v>35000</v>
      </c>
      <c r="H109" s="48"/>
      <c r="I109" s="130">
        <v>0</v>
      </c>
      <c r="J109" s="126">
        <f t="shared" si="80"/>
        <v>1004.5</v>
      </c>
      <c r="K109" s="131">
        <f t="shared" si="81"/>
        <v>2485</v>
      </c>
      <c r="L109" s="132">
        <f t="shared" si="88"/>
        <v>385.00000000000006</v>
      </c>
      <c r="M109" s="127">
        <f t="shared" si="83"/>
        <v>1064</v>
      </c>
      <c r="N109" s="127">
        <f t="shared" si="84"/>
        <v>2481.5</v>
      </c>
      <c r="O109" s="127">
        <v>0</v>
      </c>
      <c r="P109" s="129">
        <f t="shared" si="85"/>
        <v>2068.5</v>
      </c>
      <c r="Q109" s="129">
        <f t="shared" si="86"/>
        <v>5351.5</v>
      </c>
      <c r="R109" s="129">
        <f t="shared" si="82"/>
        <v>32931.5</v>
      </c>
    </row>
    <row r="110" spans="1:18" ht="42" customHeight="1" x14ac:dyDescent="0.35">
      <c r="A110" s="40">
        <f t="shared" si="79"/>
        <v>84</v>
      </c>
      <c r="B110" s="145" t="s">
        <v>201</v>
      </c>
      <c r="C110" s="145" t="s">
        <v>50</v>
      </c>
      <c r="D110" s="161" t="s">
        <v>197</v>
      </c>
      <c r="E110" s="163" t="s">
        <v>202</v>
      </c>
      <c r="F110" s="123" t="s">
        <v>70</v>
      </c>
      <c r="G110" s="144">
        <v>60000</v>
      </c>
      <c r="H110" s="48"/>
      <c r="I110" s="130">
        <v>3486.68</v>
      </c>
      <c r="J110" s="126">
        <f t="shared" si="80"/>
        <v>1722</v>
      </c>
      <c r="K110" s="131">
        <f t="shared" si="81"/>
        <v>4260</v>
      </c>
      <c r="L110" s="132">
        <f t="shared" si="88"/>
        <v>660.00000000000011</v>
      </c>
      <c r="M110" s="127">
        <f t="shared" si="83"/>
        <v>1824</v>
      </c>
      <c r="N110" s="127">
        <f t="shared" si="84"/>
        <v>4254</v>
      </c>
      <c r="O110" s="127">
        <v>0</v>
      </c>
      <c r="P110" s="129">
        <f t="shared" si="85"/>
        <v>7032.68</v>
      </c>
      <c r="Q110" s="129">
        <f t="shared" si="86"/>
        <v>9174</v>
      </c>
      <c r="R110" s="129">
        <f t="shared" si="82"/>
        <v>52967.32</v>
      </c>
    </row>
    <row r="111" spans="1:18" ht="42" customHeight="1" x14ac:dyDescent="0.35">
      <c r="A111" s="40">
        <f t="shared" si="79"/>
        <v>85</v>
      </c>
      <c r="B111" s="145" t="s">
        <v>203</v>
      </c>
      <c r="C111" s="145" t="s">
        <v>55</v>
      </c>
      <c r="D111" s="162" t="s">
        <v>197</v>
      </c>
      <c r="E111" s="163" t="s">
        <v>198</v>
      </c>
      <c r="F111" s="123" t="s">
        <v>70</v>
      </c>
      <c r="G111" s="144">
        <v>35000</v>
      </c>
      <c r="H111" s="48"/>
      <c r="I111" s="130">
        <v>0</v>
      </c>
      <c r="J111" s="126">
        <f t="shared" si="80"/>
        <v>1004.5</v>
      </c>
      <c r="K111" s="131">
        <f t="shared" si="81"/>
        <v>2485</v>
      </c>
      <c r="L111" s="132">
        <f t="shared" si="88"/>
        <v>385.00000000000006</v>
      </c>
      <c r="M111" s="127">
        <f t="shared" si="83"/>
        <v>1064</v>
      </c>
      <c r="N111" s="127">
        <f t="shared" si="84"/>
        <v>2481.5</v>
      </c>
      <c r="O111" s="127">
        <v>0</v>
      </c>
      <c r="P111" s="129">
        <f t="shared" si="85"/>
        <v>2068.5</v>
      </c>
      <c r="Q111" s="129">
        <f t="shared" si="86"/>
        <v>5351.5</v>
      </c>
      <c r="R111" s="129">
        <f t="shared" si="82"/>
        <v>32931.5</v>
      </c>
    </row>
    <row r="112" spans="1:18" ht="42" customHeight="1" x14ac:dyDescent="0.35">
      <c r="A112" s="40">
        <f t="shared" si="79"/>
        <v>86</v>
      </c>
      <c r="B112" s="145" t="s">
        <v>204</v>
      </c>
      <c r="C112" s="145" t="s">
        <v>50</v>
      </c>
      <c r="D112" s="161" t="s">
        <v>197</v>
      </c>
      <c r="E112" s="153" t="s">
        <v>198</v>
      </c>
      <c r="F112" s="123" t="s">
        <v>70</v>
      </c>
      <c r="G112" s="144">
        <v>35000</v>
      </c>
      <c r="H112" s="48"/>
      <c r="I112" s="130">
        <v>0</v>
      </c>
      <c r="J112" s="126">
        <f t="shared" si="80"/>
        <v>1004.5</v>
      </c>
      <c r="K112" s="131">
        <f t="shared" si="81"/>
        <v>2485</v>
      </c>
      <c r="L112" s="132">
        <f t="shared" si="88"/>
        <v>385.00000000000006</v>
      </c>
      <c r="M112" s="127">
        <f t="shared" si="83"/>
        <v>1064</v>
      </c>
      <c r="N112" s="127">
        <f t="shared" si="84"/>
        <v>2481.5</v>
      </c>
      <c r="O112" s="127">
        <v>0</v>
      </c>
      <c r="P112" s="129">
        <f t="shared" si="85"/>
        <v>2068.5</v>
      </c>
      <c r="Q112" s="129">
        <f t="shared" si="86"/>
        <v>5351.5</v>
      </c>
      <c r="R112" s="129">
        <f t="shared" si="82"/>
        <v>32931.5</v>
      </c>
    </row>
    <row r="113" spans="1:18" ht="51" customHeight="1" x14ac:dyDescent="0.35">
      <c r="A113" s="40">
        <f t="shared" si="79"/>
        <v>87</v>
      </c>
      <c r="B113" s="145" t="s">
        <v>205</v>
      </c>
      <c r="C113" s="145" t="s">
        <v>50</v>
      </c>
      <c r="D113" s="161" t="s">
        <v>197</v>
      </c>
      <c r="E113" s="153" t="s">
        <v>191</v>
      </c>
      <c r="F113" s="123" t="s">
        <v>70</v>
      </c>
      <c r="G113" s="144">
        <v>27000</v>
      </c>
      <c r="H113" s="48"/>
      <c r="I113" s="130">
        <v>0</v>
      </c>
      <c r="J113" s="126">
        <f t="shared" si="80"/>
        <v>774.9</v>
      </c>
      <c r="K113" s="131">
        <f t="shared" si="81"/>
        <v>1917</v>
      </c>
      <c r="L113" s="132">
        <f t="shared" si="88"/>
        <v>297.00000000000006</v>
      </c>
      <c r="M113" s="127">
        <f t="shared" si="83"/>
        <v>820.8</v>
      </c>
      <c r="N113" s="127">
        <f t="shared" si="84"/>
        <v>1914.3000000000002</v>
      </c>
      <c r="O113" s="127">
        <v>0</v>
      </c>
      <c r="P113" s="129">
        <f t="shared" si="85"/>
        <v>1595.6999999999998</v>
      </c>
      <c r="Q113" s="129">
        <f t="shared" si="86"/>
        <v>4128.3</v>
      </c>
      <c r="R113" s="129">
        <f t="shared" si="82"/>
        <v>25404.3</v>
      </c>
    </row>
    <row r="114" spans="1:18" ht="51" customHeight="1" x14ac:dyDescent="0.35">
      <c r="A114" s="40">
        <f>+A113+1</f>
        <v>88</v>
      </c>
      <c r="B114" s="145" t="s">
        <v>206</v>
      </c>
      <c r="C114" s="145" t="s">
        <v>55</v>
      </c>
      <c r="D114" s="161" t="s">
        <v>197</v>
      </c>
      <c r="E114" s="153" t="s">
        <v>207</v>
      </c>
      <c r="F114" s="123" t="s">
        <v>62</v>
      </c>
      <c r="G114" s="144">
        <v>115000</v>
      </c>
      <c r="H114" s="48"/>
      <c r="I114" s="128">
        <v>15633.74</v>
      </c>
      <c r="J114" s="126">
        <f t="shared" si="80"/>
        <v>3300.5</v>
      </c>
      <c r="K114" s="131">
        <f t="shared" si="81"/>
        <v>8165</v>
      </c>
      <c r="L114" s="128">
        <f t="shared" ref="L114" si="89">74808*1.1%</f>
        <v>822.88800000000003</v>
      </c>
      <c r="M114" s="127">
        <f t="shared" si="83"/>
        <v>3496</v>
      </c>
      <c r="N114" s="127">
        <f t="shared" si="84"/>
        <v>8153.5000000000009</v>
      </c>
      <c r="O114" s="127">
        <v>0</v>
      </c>
      <c r="P114" s="129">
        <f t="shared" si="85"/>
        <v>22430.239999999998</v>
      </c>
      <c r="Q114" s="129">
        <f t="shared" si="86"/>
        <v>17141.388000000003</v>
      </c>
      <c r="R114" s="129">
        <f t="shared" si="82"/>
        <v>92569.760000000009</v>
      </c>
    </row>
    <row r="115" spans="1:18" ht="51" customHeight="1" x14ac:dyDescent="0.35">
      <c r="A115" s="40">
        <f>+A114+1</f>
        <v>89</v>
      </c>
      <c r="B115" s="145" t="s">
        <v>208</v>
      </c>
      <c r="C115" s="145" t="s">
        <v>55</v>
      </c>
      <c r="D115" s="161" t="s">
        <v>197</v>
      </c>
      <c r="E115" s="153" t="s">
        <v>209</v>
      </c>
      <c r="F115" s="123" t="s">
        <v>70</v>
      </c>
      <c r="G115" s="144">
        <v>43000</v>
      </c>
      <c r="H115" s="48"/>
      <c r="I115" s="128">
        <v>866.06</v>
      </c>
      <c r="J115" s="126">
        <f t="shared" si="80"/>
        <v>1234.0999999999999</v>
      </c>
      <c r="K115" s="131">
        <f t="shared" si="81"/>
        <v>3053</v>
      </c>
      <c r="L115" s="132">
        <f t="shared" ref="L115:L121" si="90">+G115*1.1%</f>
        <v>473.00000000000006</v>
      </c>
      <c r="M115" s="127">
        <f t="shared" si="83"/>
        <v>1307.2</v>
      </c>
      <c r="N115" s="127">
        <f t="shared" si="84"/>
        <v>3048.7000000000003</v>
      </c>
      <c r="O115" s="127">
        <v>0</v>
      </c>
      <c r="P115" s="144">
        <f t="shared" si="85"/>
        <v>3407.3599999999997</v>
      </c>
      <c r="Q115" s="144">
        <f t="shared" si="86"/>
        <v>6574.7000000000007</v>
      </c>
      <c r="R115" s="129">
        <f t="shared" si="82"/>
        <v>39592.639999999999</v>
      </c>
    </row>
    <row r="116" spans="1:18" ht="51" customHeight="1" x14ac:dyDescent="0.35">
      <c r="A116" s="40">
        <f t="shared" si="79"/>
        <v>90</v>
      </c>
      <c r="B116" s="145" t="s">
        <v>210</v>
      </c>
      <c r="C116" s="145" t="s">
        <v>50</v>
      </c>
      <c r="D116" s="161" t="s">
        <v>197</v>
      </c>
      <c r="E116" s="153" t="s">
        <v>181</v>
      </c>
      <c r="F116" s="123" t="s">
        <v>70</v>
      </c>
      <c r="G116" s="144">
        <v>34000</v>
      </c>
      <c r="H116" s="48"/>
      <c r="I116" s="130">
        <v>0</v>
      </c>
      <c r="J116" s="126">
        <f t="shared" si="80"/>
        <v>975.8</v>
      </c>
      <c r="K116" s="131">
        <f t="shared" si="81"/>
        <v>2414</v>
      </c>
      <c r="L116" s="132">
        <f t="shared" si="90"/>
        <v>374.00000000000006</v>
      </c>
      <c r="M116" s="127">
        <f t="shared" si="83"/>
        <v>1033.5999999999999</v>
      </c>
      <c r="N116" s="127">
        <f t="shared" si="84"/>
        <v>2410.6000000000004</v>
      </c>
      <c r="O116" s="127">
        <v>0</v>
      </c>
      <c r="P116" s="144">
        <f t="shared" si="85"/>
        <v>2009.3999999999999</v>
      </c>
      <c r="Q116" s="144">
        <f t="shared" si="86"/>
        <v>5198.6000000000004</v>
      </c>
      <c r="R116" s="129">
        <f t="shared" si="82"/>
        <v>31990.6</v>
      </c>
    </row>
    <row r="117" spans="1:18" ht="51" customHeight="1" x14ac:dyDescent="0.35">
      <c r="A117" s="40">
        <f t="shared" si="79"/>
        <v>91</v>
      </c>
      <c r="B117" s="145" t="s">
        <v>211</v>
      </c>
      <c r="C117" s="145" t="s">
        <v>55</v>
      </c>
      <c r="D117" s="161" t="s">
        <v>197</v>
      </c>
      <c r="E117" s="153" t="s">
        <v>212</v>
      </c>
      <c r="F117" s="123" t="s">
        <v>70</v>
      </c>
      <c r="G117" s="144">
        <v>40000</v>
      </c>
      <c r="H117" s="48"/>
      <c r="I117" s="130">
        <v>442.65</v>
      </c>
      <c r="J117" s="126">
        <f t="shared" si="80"/>
        <v>1148</v>
      </c>
      <c r="K117" s="131">
        <f t="shared" si="81"/>
        <v>2840</v>
      </c>
      <c r="L117" s="132">
        <f t="shared" si="90"/>
        <v>440.00000000000006</v>
      </c>
      <c r="M117" s="127">
        <f t="shared" si="83"/>
        <v>1216</v>
      </c>
      <c r="N117" s="127">
        <f t="shared" si="84"/>
        <v>2836</v>
      </c>
      <c r="O117" s="127">
        <v>0</v>
      </c>
      <c r="P117" s="129">
        <f t="shared" si="85"/>
        <v>2806.65</v>
      </c>
      <c r="Q117" s="129">
        <f t="shared" si="86"/>
        <v>6116</v>
      </c>
      <c r="R117" s="129">
        <f t="shared" si="82"/>
        <v>37193.35</v>
      </c>
    </row>
    <row r="118" spans="1:18" ht="51" customHeight="1" x14ac:dyDescent="0.35">
      <c r="A118" s="40">
        <f t="shared" si="79"/>
        <v>92</v>
      </c>
      <c r="B118" s="145" t="s">
        <v>213</v>
      </c>
      <c r="C118" s="145" t="s">
        <v>50</v>
      </c>
      <c r="D118" s="161" t="s">
        <v>197</v>
      </c>
      <c r="E118" s="153" t="s">
        <v>193</v>
      </c>
      <c r="F118" s="123" t="s">
        <v>70</v>
      </c>
      <c r="G118" s="144">
        <v>34000</v>
      </c>
      <c r="H118" s="48"/>
      <c r="I118" s="130">
        <v>0</v>
      </c>
      <c r="J118" s="126">
        <f t="shared" si="80"/>
        <v>975.8</v>
      </c>
      <c r="K118" s="131">
        <f t="shared" si="81"/>
        <v>2414</v>
      </c>
      <c r="L118" s="132">
        <f t="shared" si="90"/>
        <v>374.00000000000006</v>
      </c>
      <c r="M118" s="127">
        <f t="shared" si="83"/>
        <v>1033.5999999999999</v>
      </c>
      <c r="N118" s="127">
        <f t="shared" si="84"/>
        <v>2410.6000000000004</v>
      </c>
      <c r="O118" s="127">
        <v>0</v>
      </c>
      <c r="P118" s="129">
        <f t="shared" si="85"/>
        <v>2009.3999999999999</v>
      </c>
      <c r="Q118" s="129">
        <f t="shared" si="86"/>
        <v>5198.6000000000004</v>
      </c>
      <c r="R118" s="129">
        <f t="shared" si="82"/>
        <v>31990.6</v>
      </c>
    </row>
    <row r="119" spans="1:18" ht="51" customHeight="1" x14ac:dyDescent="0.35">
      <c r="A119" s="40">
        <f t="shared" si="79"/>
        <v>93</v>
      </c>
      <c r="B119" s="145" t="s">
        <v>214</v>
      </c>
      <c r="C119" s="145" t="s">
        <v>50</v>
      </c>
      <c r="D119" s="161" t="s">
        <v>197</v>
      </c>
      <c r="E119" s="122" t="s">
        <v>189</v>
      </c>
      <c r="F119" s="123" t="s">
        <v>70</v>
      </c>
      <c r="G119" s="144">
        <v>30000</v>
      </c>
      <c r="H119" s="48"/>
      <c r="I119" s="130">
        <v>0</v>
      </c>
      <c r="J119" s="126">
        <f t="shared" si="80"/>
        <v>861</v>
      </c>
      <c r="K119" s="131">
        <f t="shared" si="81"/>
        <v>2130</v>
      </c>
      <c r="L119" s="132">
        <f t="shared" si="90"/>
        <v>330.00000000000006</v>
      </c>
      <c r="M119" s="127">
        <f t="shared" si="83"/>
        <v>912</v>
      </c>
      <c r="N119" s="127">
        <f t="shared" si="84"/>
        <v>2127</v>
      </c>
      <c r="O119" s="127">
        <v>0</v>
      </c>
      <c r="P119" s="129">
        <f t="shared" si="85"/>
        <v>1773</v>
      </c>
      <c r="Q119" s="129">
        <f t="shared" si="86"/>
        <v>4587</v>
      </c>
      <c r="R119" s="129">
        <f t="shared" si="82"/>
        <v>28227</v>
      </c>
    </row>
    <row r="120" spans="1:18" ht="51" customHeight="1" x14ac:dyDescent="0.35">
      <c r="A120" s="40">
        <f t="shared" si="79"/>
        <v>94</v>
      </c>
      <c r="B120" s="145" t="s">
        <v>215</v>
      </c>
      <c r="C120" s="145" t="s">
        <v>55</v>
      </c>
      <c r="D120" s="161" t="s">
        <v>197</v>
      </c>
      <c r="E120" s="122" t="s">
        <v>212</v>
      </c>
      <c r="F120" s="123" t="s">
        <v>70</v>
      </c>
      <c r="G120" s="144">
        <v>40000</v>
      </c>
      <c r="H120" s="48"/>
      <c r="I120" s="130">
        <v>442.65</v>
      </c>
      <c r="J120" s="126">
        <f t="shared" si="80"/>
        <v>1148</v>
      </c>
      <c r="K120" s="131">
        <f t="shared" si="81"/>
        <v>2840</v>
      </c>
      <c r="L120" s="132">
        <f t="shared" si="90"/>
        <v>440.00000000000006</v>
      </c>
      <c r="M120" s="127">
        <f t="shared" si="83"/>
        <v>1216</v>
      </c>
      <c r="N120" s="127">
        <f t="shared" si="84"/>
        <v>2836</v>
      </c>
      <c r="O120" s="127">
        <v>0</v>
      </c>
      <c r="P120" s="129">
        <f t="shared" si="85"/>
        <v>2806.65</v>
      </c>
      <c r="Q120" s="129">
        <f t="shared" si="86"/>
        <v>6116</v>
      </c>
      <c r="R120" s="129">
        <f t="shared" si="82"/>
        <v>37193.35</v>
      </c>
    </row>
    <row r="121" spans="1:18" ht="51" customHeight="1" x14ac:dyDescent="0.35">
      <c r="A121" s="40">
        <f t="shared" si="79"/>
        <v>95</v>
      </c>
      <c r="B121" s="145" t="s">
        <v>216</v>
      </c>
      <c r="C121" s="145" t="s">
        <v>55</v>
      </c>
      <c r="D121" s="161" t="s">
        <v>197</v>
      </c>
      <c r="E121" s="122" t="s">
        <v>198</v>
      </c>
      <c r="F121" s="123" t="s">
        <v>70</v>
      </c>
      <c r="G121" s="144">
        <v>35000</v>
      </c>
      <c r="H121" s="48"/>
      <c r="I121" s="130">
        <v>0</v>
      </c>
      <c r="J121" s="126">
        <f t="shared" si="80"/>
        <v>1004.5</v>
      </c>
      <c r="K121" s="131">
        <f t="shared" si="81"/>
        <v>2485</v>
      </c>
      <c r="L121" s="132">
        <f t="shared" si="90"/>
        <v>385.00000000000006</v>
      </c>
      <c r="M121" s="127">
        <f t="shared" si="83"/>
        <v>1064</v>
      </c>
      <c r="N121" s="127">
        <f t="shared" si="84"/>
        <v>2481.5</v>
      </c>
      <c r="O121" s="127">
        <v>0</v>
      </c>
      <c r="P121" s="129">
        <f t="shared" si="85"/>
        <v>2068.5</v>
      </c>
      <c r="Q121" s="129">
        <f t="shared" si="86"/>
        <v>5351.5</v>
      </c>
      <c r="R121" s="129">
        <f t="shared" si="82"/>
        <v>32931.5</v>
      </c>
    </row>
    <row r="122" spans="1:18" ht="51" customHeight="1" x14ac:dyDescent="0.35">
      <c r="A122" s="40">
        <f t="shared" si="79"/>
        <v>96</v>
      </c>
      <c r="B122" s="145" t="s">
        <v>217</v>
      </c>
      <c r="C122" s="145" t="s">
        <v>55</v>
      </c>
      <c r="D122" s="161" t="s">
        <v>197</v>
      </c>
      <c r="E122" s="122" t="s">
        <v>218</v>
      </c>
      <c r="F122" s="123" t="s">
        <v>57</v>
      </c>
      <c r="G122" s="144">
        <v>90000</v>
      </c>
      <c r="H122" s="48"/>
      <c r="I122" s="130">
        <v>8895.39</v>
      </c>
      <c r="J122" s="126">
        <f t="shared" si="80"/>
        <v>2583</v>
      </c>
      <c r="K122" s="131">
        <f t="shared" si="81"/>
        <v>6390</v>
      </c>
      <c r="L122" s="144">
        <f>74808*1.1%</f>
        <v>822.88800000000003</v>
      </c>
      <c r="M122" s="127">
        <f t="shared" si="83"/>
        <v>2736</v>
      </c>
      <c r="N122" s="127">
        <f t="shared" si="84"/>
        <v>6381</v>
      </c>
      <c r="O122" s="127">
        <f>1715.46*2</f>
        <v>3430.92</v>
      </c>
      <c r="P122" s="129">
        <f t="shared" si="85"/>
        <v>17645.309999999998</v>
      </c>
      <c r="Q122" s="129">
        <f t="shared" si="86"/>
        <v>13593.887999999999</v>
      </c>
      <c r="R122" s="129">
        <f t="shared" si="82"/>
        <v>72354.69</v>
      </c>
    </row>
    <row r="123" spans="1:18" ht="51" customHeight="1" x14ac:dyDescent="0.35">
      <c r="A123" s="40">
        <f t="shared" si="79"/>
        <v>97</v>
      </c>
      <c r="B123" s="145" t="s">
        <v>219</v>
      </c>
      <c r="C123" s="145" t="s">
        <v>50</v>
      </c>
      <c r="D123" s="161" t="s">
        <v>197</v>
      </c>
      <c r="E123" s="122" t="s">
        <v>218</v>
      </c>
      <c r="F123" s="123" t="s">
        <v>57</v>
      </c>
      <c r="G123" s="144">
        <v>90000</v>
      </c>
      <c r="H123" s="48"/>
      <c r="I123" s="130">
        <v>9753.1200000000008</v>
      </c>
      <c r="J123" s="126">
        <f t="shared" si="80"/>
        <v>2583</v>
      </c>
      <c r="K123" s="131">
        <f t="shared" si="81"/>
        <v>6390</v>
      </c>
      <c r="L123" s="144">
        <f>74808*1.1%</f>
        <v>822.88800000000003</v>
      </c>
      <c r="M123" s="127">
        <f t="shared" si="83"/>
        <v>2736</v>
      </c>
      <c r="N123" s="127">
        <f t="shared" si="84"/>
        <v>6381</v>
      </c>
      <c r="O123" s="127">
        <v>0</v>
      </c>
      <c r="P123" s="129">
        <f t="shared" si="85"/>
        <v>15072.12</v>
      </c>
      <c r="Q123" s="129">
        <f t="shared" si="86"/>
        <v>13593.887999999999</v>
      </c>
      <c r="R123" s="129">
        <f t="shared" si="82"/>
        <v>74927.88</v>
      </c>
    </row>
    <row r="124" spans="1:18" ht="51" customHeight="1" x14ac:dyDescent="0.35">
      <c r="A124" s="40">
        <f t="shared" si="79"/>
        <v>98</v>
      </c>
      <c r="B124" s="145" t="s">
        <v>220</v>
      </c>
      <c r="C124" s="145" t="s">
        <v>50</v>
      </c>
      <c r="D124" s="161" t="s">
        <v>197</v>
      </c>
      <c r="E124" s="122" t="s">
        <v>191</v>
      </c>
      <c r="F124" s="123" t="s">
        <v>70</v>
      </c>
      <c r="G124" s="144">
        <v>27000</v>
      </c>
      <c r="H124" s="48"/>
      <c r="I124" s="130">
        <v>0</v>
      </c>
      <c r="J124" s="126">
        <f t="shared" si="80"/>
        <v>774.9</v>
      </c>
      <c r="K124" s="131">
        <f t="shared" si="81"/>
        <v>1917</v>
      </c>
      <c r="L124" s="132">
        <f t="shared" ref="L124:L129" si="91">+G124*1.1%</f>
        <v>297.00000000000006</v>
      </c>
      <c r="M124" s="127">
        <f t="shared" si="83"/>
        <v>820.8</v>
      </c>
      <c r="N124" s="127">
        <f t="shared" si="84"/>
        <v>1914.3000000000002</v>
      </c>
      <c r="O124" s="127">
        <v>0</v>
      </c>
      <c r="P124" s="129">
        <f t="shared" si="85"/>
        <v>1595.6999999999998</v>
      </c>
      <c r="Q124" s="129">
        <f t="shared" si="86"/>
        <v>4128.3</v>
      </c>
      <c r="R124" s="129">
        <f t="shared" si="82"/>
        <v>25404.3</v>
      </c>
    </row>
    <row r="125" spans="1:18" ht="51" customHeight="1" x14ac:dyDescent="0.35">
      <c r="A125" s="40">
        <f t="shared" si="79"/>
        <v>99</v>
      </c>
      <c r="B125" s="145" t="s">
        <v>221</v>
      </c>
      <c r="C125" s="145" t="s">
        <v>50</v>
      </c>
      <c r="D125" s="161" t="s">
        <v>197</v>
      </c>
      <c r="E125" s="153" t="s">
        <v>209</v>
      </c>
      <c r="F125" s="123" t="s">
        <v>70</v>
      </c>
      <c r="G125" s="144">
        <v>43000</v>
      </c>
      <c r="H125" s="48"/>
      <c r="I125" s="130">
        <v>866.06</v>
      </c>
      <c r="J125" s="126">
        <f t="shared" si="80"/>
        <v>1234.0999999999999</v>
      </c>
      <c r="K125" s="131">
        <f t="shared" si="81"/>
        <v>3053</v>
      </c>
      <c r="L125" s="132">
        <f t="shared" si="91"/>
        <v>473.00000000000006</v>
      </c>
      <c r="M125" s="127">
        <f t="shared" si="83"/>
        <v>1307.2</v>
      </c>
      <c r="N125" s="127">
        <f t="shared" si="84"/>
        <v>3048.7000000000003</v>
      </c>
      <c r="O125" s="127">
        <v>0</v>
      </c>
      <c r="P125" s="129">
        <f t="shared" si="85"/>
        <v>3407.3599999999997</v>
      </c>
      <c r="Q125" s="129">
        <f t="shared" si="86"/>
        <v>6574.7000000000007</v>
      </c>
      <c r="R125" s="129">
        <f t="shared" si="82"/>
        <v>39592.639999999999</v>
      </c>
    </row>
    <row r="126" spans="1:18" ht="51" customHeight="1" x14ac:dyDescent="0.35">
      <c r="A126" s="40">
        <f t="shared" si="79"/>
        <v>100</v>
      </c>
      <c r="B126" s="145" t="s">
        <v>222</v>
      </c>
      <c r="C126" s="145" t="s">
        <v>50</v>
      </c>
      <c r="D126" s="161" t="s">
        <v>197</v>
      </c>
      <c r="E126" s="153" t="s">
        <v>181</v>
      </c>
      <c r="F126" s="123" t="s">
        <v>70</v>
      </c>
      <c r="G126" s="144">
        <v>34000</v>
      </c>
      <c r="H126" s="48"/>
      <c r="I126" s="130">
        <v>0</v>
      </c>
      <c r="J126" s="126">
        <f t="shared" si="80"/>
        <v>975.8</v>
      </c>
      <c r="K126" s="131">
        <f t="shared" si="81"/>
        <v>2414</v>
      </c>
      <c r="L126" s="132">
        <f t="shared" si="91"/>
        <v>374.00000000000006</v>
      </c>
      <c r="M126" s="127">
        <f t="shared" si="83"/>
        <v>1033.5999999999999</v>
      </c>
      <c r="N126" s="127">
        <f t="shared" si="84"/>
        <v>2410.6000000000004</v>
      </c>
      <c r="O126" s="127">
        <v>0</v>
      </c>
      <c r="P126" s="129">
        <f t="shared" si="85"/>
        <v>2009.3999999999999</v>
      </c>
      <c r="Q126" s="129">
        <f t="shared" si="86"/>
        <v>5198.6000000000004</v>
      </c>
      <c r="R126" s="129">
        <f t="shared" si="82"/>
        <v>31990.6</v>
      </c>
    </row>
    <row r="127" spans="1:18" ht="51" customHeight="1" x14ac:dyDescent="0.35">
      <c r="A127" s="40">
        <f t="shared" si="79"/>
        <v>101</v>
      </c>
      <c r="B127" s="145" t="s">
        <v>223</v>
      </c>
      <c r="C127" s="145" t="s">
        <v>50</v>
      </c>
      <c r="D127" s="161" t="s">
        <v>197</v>
      </c>
      <c r="E127" s="153" t="s">
        <v>193</v>
      </c>
      <c r="F127" s="123" t="s">
        <v>70</v>
      </c>
      <c r="G127" s="144">
        <v>34000</v>
      </c>
      <c r="H127" s="48"/>
      <c r="I127" s="130">
        <v>0</v>
      </c>
      <c r="J127" s="126">
        <f t="shared" si="80"/>
        <v>975.8</v>
      </c>
      <c r="K127" s="131">
        <f t="shared" si="81"/>
        <v>2414</v>
      </c>
      <c r="L127" s="132">
        <f t="shared" si="91"/>
        <v>374.00000000000006</v>
      </c>
      <c r="M127" s="127">
        <f t="shared" si="83"/>
        <v>1033.5999999999999</v>
      </c>
      <c r="N127" s="127">
        <f t="shared" si="84"/>
        <v>2410.6000000000004</v>
      </c>
      <c r="O127" s="127">
        <v>0</v>
      </c>
      <c r="P127" s="129">
        <f t="shared" si="85"/>
        <v>2009.3999999999999</v>
      </c>
      <c r="Q127" s="129">
        <f t="shared" si="86"/>
        <v>5198.6000000000004</v>
      </c>
      <c r="R127" s="129">
        <f t="shared" si="82"/>
        <v>31990.6</v>
      </c>
    </row>
    <row r="128" spans="1:18" ht="51" customHeight="1" x14ac:dyDescent="0.35">
      <c r="A128" s="40">
        <f t="shared" si="79"/>
        <v>102</v>
      </c>
      <c r="B128" s="145" t="s">
        <v>224</v>
      </c>
      <c r="C128" s="145"/>
      <c r="D128" s="161"/>
      <c r="E128" s="153" t="s">
        <v>193</v>
      </c>
      <c r="F128" s="123" t="s">
        <v>70</v>
      </c>
      <c r="G128" s="144">
        <v>34000</v>
      </c>
      <c r="H128" s="48"/>
      <c r="I128" s="130">
        <v>0</v>
      </c>
      <c r="J128" s="126">
        <f t="shared" si="80"/>
        <v>975.8</v>
      </c>
      <c r="K128" s="131">
        <f t="shared" si="81"/>
        <v>2414</v>
      </c>
      <c r="L128" s="132">
        <f t="shared" si="91"/>
        <v>374.00000000000006</v>
      </c>
      <c r="M128" s="127">
        <f t="shared" si="83"/>
        <v>1033.5999999999999</v>
      </c>
      <c r="N128" s="127">
        <f t="shared" si="84"/>
        <v>2410.6000000000004</v>
      </c>
      <c r="O128" s="127">
        <v>0</v>
      </c>
      <c r="P128" s="129">
        <f t="shared" si="85"/>
        <v>2009.3999999999999</v>
      </c>
      <c r="Q128" s="129">
        <f t="shared" si="86"/>
        <v>5198.6000000000004</v>
      </c>
      <c r="R128" s="129">
        <f t="shared" si="82"/>
        <v>31990.6</v>
      </c>
    </row>
    <row r="129" spans="1:18" ht="51" customHeight="1" x14ac:dyDescent="0.35">
      <c r="A129" s="40">
        <f>+A128+1</f>
        <v>103</v>
      </c>
      <c r="B129" s="122" t="s">
        <v>225</v>
      </c>
      <c r="C129" s="122" t="s">
        <v>50</v>
      </c>
      <c r="D129" s="161" t="s">
        <v>197</v>
      </c>
      <c r="E129" s="122" t="s">
        <v>189</v>
      </c>
      <c r="F129" s="123" t="s">
        <v>70</v>
      </c>
      <c r="G129" s="144">
        <v>30000</v>
      </c>
      <c r="H129" s="48"/>
      <c r="I129" s="130">
        <v>0</v>
      </c>
      <c r="J129" s="126">
        <f t="shared" si="80"/>
        <v>861</v>
      </c>
      <c r="K129" s="131">
        <f t="shared" si="81"/>
        <v>2130</v>
      </c>
      <c r="L129" s="132">
        <f t="shared" si="91"/>
        <v>330.00000000000006</v>
      </c>
      <c r="M129" s="127">
        <f t="shared" si="83"/>
        <v>912</v>
      </c>
      <c r="N129" s="127">
        <f t="shared" si="84"/>
        <v>2127</v>
      </c>
      <c r="O129" s="127">
        <v>0</v>
      </c>
      <c r="P129" s="129">
        <f>I129+J129+M129+O129</f>
        <v>1773</v>
      </c>
      <c r="Q129" s="129">
        <f t="shared" si="86"/>
        <v>4587</v>
      </c>
      <c r="R129" s="129">
        <f t="shared" si="82"/>
        <v>28227</v>
      </c>
    </row>
    <row r="130" spans="1:18" ht="24.75" customHeight="1" x14ac:dyDescent="0.25">
      <c r="A130" s="210" t="s">
        <v>25</v>
      </c>
      <c r="B130" s="210"/>
      <c r="C130" s="210"/>
      <c r="D130" s="210"/>
      <c r="E130" s="210"/>
      <c r="F130" s="41"/>
      <c r="G130" s="49">
        <f t="shared" ref="G130:R130" si="92">SUM(G91:G129)</f>
        <v>2359000</v>
      </c>
      <c r="H130" s="49">
        <f t="shared" si="92"/>
        <v>0</v>
      </c>
      <c r="I130" s="49">
        <f t="shared" si="92"/>
        <v>198100.20999999996</v>
      </c>
      <c r="J130" s="49">
        <f t="shared" si="92"/>
        <v>67703.300000000017</v>
      </c>
      <c r="K130" s="49">
        <f t="shared" si="92"/>
        <v>167489</v>
      </c>
      <c r="L130" s="49">
        <f t="shared" si="92"/>
        <v>20260.768</v>
      </c>
      <c r="M130" s="49">
        <f t="shared" si="92"/>
        <v>71015.008000000002</v>
      </c>
      <c r="N130" s="49">
        <f t="shared" si="92"/>
        <v>165623.81800000003</v>
      </c>
      <c r="O130" s="49">
        <f t="shared" si="92"/>
        <v>10292.76</v>
      </c>
      <c r="P130" s="49">
        <f t="shared" si="92"/>
        <v>347111.27800000005</v>
      </c>
      <c r="Q130" s="49">
        <f t="shared" si="92"/>
        <v>353373.58599999989</v>
      </c>
      <c r="R130" s="49">
        <f t="shared" si="92"/>
        <v>2011888.7220000005</v>
      </c>
    </row>
    <row r="131" spans="1:18" ht="43.5" customHeight="1" x14ac:dyDescent="0.25">
      <c r="A131" s="194" t="s">
        <v>32</v>
      </c>
      <c r="B131" s="194"/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</row>
    <row r="132" spans="1:18" ht="30.75" customHeight="1" x14ac:dyDescent="0.35">
      <c r="A132" s="40">
        <v>104</v>
      </c>
      <c r="B132" s="145" t="s">
        <v>226</v>
      </c>
      <c r="C132" s="145" t="s">
        <v>55</v>
      </c>
      <c r="D132" s="122" t="s">
        <v>32</v>
      </c>
      <c r="E132" s="157" t="s">
        <v>227</v>
      </c>
      <c r="F132" s="143" t="s">
        <v>53</v>
      </c>
      <c r="G132" s="144">
        <v>210000</v>
      </c>
      <c r="H132" s="48"/>
      <c r="I132" s="129">
        <v>37725.9</v>
      </c>
      <c r="J132" s="126">
        <f>G132*2.87/100</f>
        <v>6027</v>
      </c>
      <c r="K132" s="131">
        <f>G132*7.1/100</f>
        <v>14910</v>
      </c>
      <c r="L132" s="128">
        <f t="shared" ref="L132:L141" si="93">74808*1.1%</f>
        <v>822.88800000000003</v>
      </c>
      <c r="M132" s="127">
        <f>187020*3.04%</f>
        <v>5685.4080000000004</v>
      </c>
      <c r="N132" s="127">
        <f>187020*7.09%</f>
        <v>13259.718000000001</v>
      </c>
      <c r="O132" s="150">
        <v>1715.46</v>
      </c>
      <c r="P132" s="129">
        <f t="shared" ref="P132:P195" si="94">I132+J132+M132+O132</f>
        <v>51153.768000000004</v>
      </c>
      <c r="Q132" s="129">
        <f t="shared" ref="Q132:Q195" si="95">K132+L132+N132</f>
        <v>28992.606</v>
      </c>
      <c r="R132" s="129">
        <f>G132-P132</f>
        <v>158846.23199999999</v>
      </c>
    </row>
    <row r="133" spans="1:18" ht="48" customHeight="1" x14ac:dyDescent="0.35">
      <c r="A133" s="40">
        <f t="shared" ref="A133:A195" si="96">+A132+1</f>
        <v>105</v>
      </c>
      <c r="B133" s="145" t="s">
        <v>228</v>
      </c>
      <c r="C133" s="145" t="s">
        <v>55</v>
      </c>
      <c r="D133" s="122" t="s">
        <v>32</v>
      </c>
      <c r="E133" s="157" t="s">
        <v>229</v>
      </c>
      <c r="F133" s="143" t="s">
        <v>53</v>
      </c>
      <c r="G133" s="144">
        <v>140000</v>
      </c>
      <c r="H133" s="48"/>
      <c r="I133" s="129">
        <v>21085.5</v>
      </c>
      <c r="J133" s="126">
        <f t="shared" ref="J133:J195" si="97">G133*2.87/100</f>
        <v>4018</v>
      </c>
      <c r="K133" s="131">
        <f t="shared" ref="K133:K195" si="98">G133*7.1/100</f>
        <v>9940</v>
      </c>
      <c r="L133" s="128">
        <f t="shared" si="93"/>
        <v>822.88800000000003</v>
      </c>
      <c r="M133" s="132">
        <f>G133*3.04/100</f>
        <v>4256</v>
      </c>
      <c r="N133" s="127">
        <f>+G133*7.09%</f>
        <v>9926</v>
      </c>
      <c r="O133" s="150">
        <v>1715.46</v>
      </c>
      <c r="P133" s="129">
        <f t="shared" si="94"/>
        <v>31074.959999999999</v>
      </c>
      <c r="Q133" s="129">
        <f t="shared" si="95"/>
        <v>20688.887999999999</v>
      </c>
      <c r="R133" s="129">
        <f t="shared" ref="R133:R195" si="99">G133-P133</f>
        <v>108925.04000000001</v>
      </c>
    </row>
    <row r="134" spans="1:18" ht="45" customHeight="1" x14ac:dyDescent="0.35">
      <c r="A134" s="40">
        <f t="shared" si="96"/>
        <v>106</v>
      </c>
      <c r="B134" s="145" t="s">
        <v>230</v>
      </c>
      <c r="C134" s="145" t="s">
        <v>55</v>
      </c>
      <c r="D134" s="122" t="s">
        <v>32</v>
      </c>
      <c r="E134" s="157" t="s">
        <v>231</v>
      </c>
      <c r="F134" s="143" t="s">
        <v>53</v>
      </c>
      <c r="G134" s="144">
        <v>100000</v>
      </c>
      <c r="H134" s="48"/>
      <c r="I134" s="129">
        <v>12105.37</v>
      </c>
      <c r="J134" s="126">
        <f t="shared" si="97"/>
        <v>2870</v>
      </c>
      <c r="K134" s="131">
        <f t="shared" si="98"/>
        <v>7100</v>
      </c>
      <c r="L134" s="128">
        <f t="shared" si="93"/>
        <v>822.88800000000003</v>
      </c>
      <c r="M134" s="132">
        <f t="shared" ref="M134:M195" si="100">G134*3.04/100</f>
        <v>3040</v>
      </c>
      <c r="N134" s="127">
        <f t="shared" ref="N134:N195" si="101">+G134*7.09%</f>
        <v>7090.0000000000009</v>
      </c>
      <c r="O134" s="150">
        <v>0</v>
      </c>
      <c r="P134" s="129">
        <f t="shared" si="94"/>
        <v>18015.370000000003</v>
      </c>
      <c r="Q134" s="129">
        <f t="shared" si="95"/>
        <v>15012.888000000001</v>
      </c>
      <c r="R134" s="129">
        <f t="shared" si="99"/>
        <v>81984.63</v>
      </c>
    </row>
    <row r="135" spans="1:18" ht="47.25" customHeight="1" x14ac:dyDescent="0.35">
      <c r="A135" s="40">
        <f t="shared" si="96"/>
        <v>107</v>
      </c>
      <c r="B135" s="145" t="s">
        <v>232</v>
      </c>
      <c r="C135" s="145" t="s">
        <v>55</v>
      </c>
      <c r="D135" s="122" t="s">
        <v>32</v>
      </c>
      <c r="E135" s="157" t="s">
        <v>231</v>
      </c>
      <c r="F135" s="143" t="s">
        <v>53</v>
      </c>
      <c r="G135" s="144">
        <v>100000</v>
      </c>
      <c r="H135" s="48"/>
      <c r="I135" s="129">
        <v>11247.64</v>
      </c>
      <c r="J135" s="126">
        <f t="shared" si="97"/>
        <v>2870</v>
      </c>
      <c r="K135" s="131">
        <f t="shared" si="98"/>
        <v>7100</v>
      </c>
      <c r="L135" s="128">
        <f t="shared" si="93"/>
        <v>822.88800000000003</v>
      </c>
      <c r="M135" s="132">
        <f t="shared" si="100"/>
        <v>3040</v>
      </c>
      <c r="N135" s="127">
        <f t="shared" si="101"/>
        <v>7090.0000000000009</v>
      </c>
      <c r="O135" s="150">
        <f>1715.46*2</f>
        <v>3430.92</v>
      </c>
      <c r="P135" s="129">
        <f t="shared" si="94"/>
        <v>20588.559999999998</v>
      </c>
      <c r="Q135" s="129">
        <f t="shared" si="95"/>
        <v>15012.888000000001</v>
      </c>
      <c r="R135" s="129">
        <f t="shared" si="99"/>
        <v>79411.44</v>
      </c>
    </row>
    <row r="136" spans="1:18" ht="51" customHeight="1" x14ac:dyDescent="0.35">
      <c r="A136" s="40">
        <f t="shared" si="96"/>
        <v>108</v>
      </c>
      <c r="B136" s="145" t="s">
        <v>233</v>
      </c>
      <c r="C136" s="145" t="s">
        <v>55</v>
      </c>
      <c r="D136" s="122" t="s">
        <v>32</v>
      </c>
      <c r="E136" s="157" t="s">
        <v>234</v>
      </c>
      <c r="F136" s="143" t="s">
        <v>57</v>
      </c>
      <c r="G136" s="144">
        <v>100000</v>
      </c>
      <c r="H136" s="48"/>
      <c r="I136" s="129">
        <v>12105.37</v>
      </c>
      <c r="J136" s="126">
        <f t="shared" si="97"/>
        <v>2870</v>
      </c>
      <c r="K136" s="131">
        <f t="shared" si="98"/>
        <v>7100</v>
      </c>
      <c r="L136" s="128">
        <f t="shared" si="93"/>
        <v>822.88800000000003</v>
      </c>
      <c r="M136" s="132">
        <f t="shared" si="100"/>
        <v>3040</v>
      </c>
      <c r="N136" s="127">
        <f t="shared" si="101"/>
        <v>7090.0000000000009</v>
      </c>
      <c r="O136" s="150">
        <v>0</v>
      </c>
      <c r="P136" s="129">
        <f t="shared" si="94"/>
        <v>18015.370000000003</v>
      </c>
      <c r="Q136" s="129">
        <f t="shared" si="95"/>
        <v>15012.888000000001</v>
      </c>
      <c r="R136" s="129">
        <f t="shared" si="99"/>
        <v>81984.63</v>
      </c>
    </row>
    <row r="137" spans="1:18" ht="30" customHeight="1" x14ac:dyDescent="0.35">
      <c r="A137" s="40">
        <f t="shared" si="96"/>
        <v>109</v>
      </c>
      <c r="B137" s="145" t="s">
        <v>235</v>
      </c>
      <c r="C137" s="145" t="s">
        <v>55</v>
      </c>
      <c r="D137" s="122" t="s">
        <v>32</v>
      </c>
      <c r="E137" s="157" t="s">
        <v>236</v>
      </c>
      <c r="F137" s="143" t="s">
        <v>53</v>
      </c>
      <c r="G137" s="144">
        <v>100000</v>
      </c>
      <c r="H137" s="48"/>
      <c r="I137" s="129">
        <f>5795.99+6309.38</f>
        <v>12105.369999999999</v>
      </c>
      <c r="J137" s="126">
        <f t="shared" si="97"/>
        <v>2870</v>
      </c>
      <c r="K137" s="131">
        <f t="shared" si="98"/>
        <v>7100</v>
      </c>
      <c r="L137" s="128">
        <f t="shared" si="93"/>
        <v>822.88800000000003</v>
      </c>
      <c r="M137" s="132">
        <f t="shared" si="100"/>
        <v>3040</v>
      </c>
      <c r="N137" s="127">
        <f t="shared" si="101"/>
        <v>7090.0000000000009</v>
      </c>
      <c r="O137" s="150">
        <v>0</v>
      </c>
      <c r="P137" s="129">
        <f t="shared" si="94"/>
        <v>18015.37</v>
      </c>
      <c r="Q137" s="129">
        <f t="shared" si="95"/>
        <v>15012.888000000001</v>
      </c>
      <c r="R137" s="129">
        <f t="shared" si="99"/>
        <v>81984.63</v>
      </c>
    </row>
    <row r="138" spans="1:18" ht="30" customHeight="1" x14ac:dyDescent="0.35">
      <c r="A138" s="40">
        <f t="shared" si="96"/>
        <v>110</v>
      </c>
      <c r="B138" s="145" t="s">
        <v>237</v>
      </c>
      <c r="C138" s="145" t="s">
        <v>55</v>
      </c>
      <c r="D138" s="122" t="s">
        <v>32</v>
      </c>
      <c r="E138" s="157" t="s">
        <v>238</v>
      </c>
      <c r="F138" s="143" t="s">
        <v>53</v>
      </c>
      <c r="G138" s="144">
        <v>90000</v>
      </c>
      <c r="H138" s="48"/>
      <c r="I138" s="129">
        <v>9324.25</v>
      </c>
      <c r="J138" s="126">
        <f t="shared" si="97"/>
        <v>2583</v>
      </c>
      <c r="K138" s="131">
        <f t="shared" si="98"/>
        <v>6390</v>
      </c>
      <c r="L138" s="128">
        <f t="shared" si="93"/>
        <v>822.88800000000003</v>
      </c>
      <c r="M138" s="132">
        <f t="shared" si="100"/>
        <v>2736</v>
      </c>
      <c r="N138" s="127">
        <f t="shared" si="101"/>
        <v>6381</v>
      </c>
      <c r="O138" s="150">
        <v>1715.46</v>
      </c>
      <c r="P138" s="129">
        <f t="shared" si="94"/>
        <v>16358.71</v>
      </c>
      <c r="Q138" s="129">
        <f t="shared" si="95"/>
        <v>13593.887999999999</v>
      </c>
      <c r="R138" s="129">
        <f t="shared" si="99"/>
        <v>73641.290000000008</v>
      </c>
    </row>
    <row r="139" spans="1:18" ht="45" customHeight="1" x14ac:dyDescent="0.35">
      <c r="A139" s="40">
        <f>+A138+1</f>
        <v>111</v>
      </c>
      <c r="B139" s="145" t="s">
        <v>239</v>
      </c>
      <c r="C139" s="145" t="s">
        <v>55</v>
      </c>
      <c r="D139" s="122" t="s">
        <v>32</v>
      </c>
      <c r="E139" s="157" t="s">
        <v>240</v>
      </c>
      <c r="F139" s="143" t="s">
        <v>57</v>
      </c>
      <c r="G139" s="144">
        <v>90000</v>
      </c>
      <c r="H139" s="48"/>
      <c r="I139" s="129">
        <v>9753.1200000000008</v>
      </c>
      <c r="J139" s="126">
        <f t="shared" si="97"/>
        <v>2583</v>
      </c>
      <c r="K139" s="131">
        <f t="shared" si="98"/>
        <v>6390</v>
      </c>
      <c r="L139" s="128">
        <f t="shared" si="93"/>
        <v>822.88800000000003</v>
      </c>
      <c r="M139" s="132">
        <f t="shared" si="100"/>
        <v>2736</v>
      </c>
      <c r="N139" s="127">
        <f t="shared" si="101"/>
        <v>6381</v>
      </c>
      <c r="O139" s="150">
        <v>0</v>
      </c>
      <c r="P139" s="129">
        <f t="shared" si="94"/>
        <v>15072.12</v>
      </c>
      <c r="Q139" s="129">
        <f t="shared" si="95"/>
        <v>13593.887999999999</v>
      </c>
      <c r="R139" s="129">
        <f t="shared" si="99"/>
        <v>74927.88</v>
      </c>
    </row>
    <row r="140" spans="1:18" ht="30" customHeight="1" x14ac:dyDescent="0.35">
      <c r="A140" s="40">
        <f t="shared" si="96"/>
        <v>112</v>
      </c>
      <c r="B140" s="145" t="s">
        <v>241</v>
      </c>
      <c r="C140" s="145" t="s">
        <v>55</v>
      </c>
      <c r="D140" s="122" t="s">
        <v>32</v>
      </c>
      <c r="E140" s="157" t="s">
        <v>240</v>
      </c>
      <c r="F140" s="143" t="s">
        <v>57</v>
      </c>
      <c r="G140" s="144">
        <v>90000</v>
      </c>
      <c r="H140" s="48"/>
      <c r="I140" s="129">
        <v>9324.25</v>
      </c>
      <c r="J140" s="126">
        <f t="shared" si="97"/>
        <v>2583</v>
      </c>
      <c r="K140" s="131">
        <f t="shared" si="98"/>
        <v>6390</v>
      </c>
      <c r="L140" s="128">
        <f t="shared" si="93"/>
        <v>822.88800000000003</v>
      </c>
      <c r="M140" s="132">
        <f t="shared" si="100"/>
        <v>2736</v>
      </c>
      <c r="N140" s="127">
        <f t="shared" si="101"/>
        <v>6381</v>
      </c>
      <c r="O140" s="150">
        <v>1715.46</v>
      </c>
      <c r="P140" s="129">
        <f t="shared" si="94"/>
        <v>16358.71</v>
      </c>
      <c r="Q140" s="129">
        <f t="shared" si="95"/>
        <v>13593.887999999999</v>
      </c>
      <c r="R140" s="129">
        <f t="shared" si="99"/>
        <v>73641.290000000008</v>
      </c>
    </row>
    <row r="141" spans="1:18" ht="47.25" customHeight="1" x14ac:dyDescent="0.35">
      <c r="A141" s="40">
        <f t="shared" si="96"/>
        <v>113</v>
      </c>
      <c r="B141" s="145" t="s">
        <v>242</v>
      </c>
      <c r="C141" s="145" t="s">
        <v>55</v>
      </c>
      <c r="D141" s="122" t="s">
        <v>32</v>
      </c>
      <c r="E141" s="157" t="s">
        <v>240</v>
      </c>
      <c r="F141" s="143" t="s">
        <v>57</v>
      </c>
      <c r="G141" s="144">
        <v>90000</v>
      </c>
      <c r="H141" s="48"/>
      <c r="I141" s="129">
        <v>9753.1200000000008</v>
      </c>
      <c r="J141" s="126">
        <f t="shared" si="97"/>
        <v>2583</v>
      </c>
      <c r="K141" s="131">
        <f t="shared" si="98"/>
        <v>6390</v>
      </c>
      <c r="L141" s="128">
        <f t="shared" si="93"/>
        <v>822.88800000000003</v>
      </c>
      <c r="M141" s="132">
        <f t="shared" si="100"/>
        <v>2736</v>
      </c>
      <c r="N141" s="127">
        <f t="shared" si="101"/>
        <v>6381</v>
      </c>
      <c r="O141" s="150">
        <v>0</v>
      </c>
      <c r="P141" s="129">
        <f t="shared" si="94"/>
        <v>15072.12</v>
      </c>
      <c r="Q141" s="129">
        <f t="shared" si="95"/>
        <v>13593.887999999999</v>
      </c>
      <c r="R141" s="129">
        <f t="shared" si="99"/>
        <v>74927.88</v>
      </c>
    </row>
    <row r="142" spans="1:18" ht="30" customHeight="1" x14ac:dyDescent="0.35">
      <c r="A142" s="40">
        <f t="shared" si="96"/>
        <v>114</v>
      </c>
      <c r="B142" s="145" t="s">
        <v>243</v>
      </c>
      <c r="C142" s="145" t="s">
        <v>55</v>
      </c>
      <c r="D142" s="122" t="s">
        <v>32</v>
      </c>
      <c r="E142" s="157" t="s">
        <v>244</v>
      </c>
      <c r="F142" s="143" t="s">
        <v>53</v>
      </c>
      <c r="G142" s="144">
        <v>40000</v>
      </c>
      <c r="H142" s="48"/>
      <c r="I142" s="129">
        <v>442.65</v>
      </c>
      <c r="J142" s="126">
        <f t="shared" si="97"/>
        <v>1148</v>
      </c>
      <c r="K142" s="131">
        <f t="shared" si="98"/>
        <v>2840</v>
      </c>
      <c r="L142" s="132">
        <f>+G142*1.1%</f>
        <v>440.00000000000006</v>
      </c>
      <c r="M142" s="132">
        <f t="shared" si="100"/>
        <v>1216</v>
      </c>
      <c r="N142" s="127">
        <f t="shared" si="101"/>
        <v>2836</v>
      </c>
      <c r="O142" s="150">
        <v>0</v>
      </c>
      <c r="P142" s="129">
        <f t="shared" si="94"/>
        <v>2806.65</v>
      </c>
      <c r="Q142" s="129">
        <f t="shared" si="95"/>
        <v>6116</v>
      </c>
      <c r="R142" s="129">
        <f t="shared" si="99"/>
        <v>37193.35</v>
      </c>
    </row>
    <row r="143" spans="1:18" ht="45" customHeight="1" x14ac:dyDescent="0.35">
      <c r="A143" s="40">
        <f>+A142+1</f>
        <v>115</v>
      </c>
      <c r="B143" s="145" t="s">
        <v>245</v>
      </c>
      <c r="C143" s="145" t="s">
        <v>55</v>
      </c>
      <c r="D143" s="122" t="s">
        <v>32</v>
      </c>
      <c r="E143" s="157" t="s">
        <v>246</v>
      </c>
      <c r="F143" s="143" t="s">
        <v>53</v>
      </c>
      <c r="G143" s="144">
        <v>60000</v>
      </c>
      <c r="H143" s="48"/>
      <c r="I143" s="129">
        <v>3486.68</v>
      </c>
      <c r="J143" s="126">
        <f t="shared" si="97"/>
        <v>1722</v>
      </c>
      <c r="K143" s="131">
        <f t="shared" si="98"/>
        <v>4260</v>
      </c>
      <c r="L143" s="132">
        <f t="shared" ref="L143:L152" si="102">+G143*1.1%</f>
        <v>660.00000000000011</v>
      </c>
      <c r="M143" s="132">
        <f t="shared" si="100"/>
        <v>1824</v>
      </c>
      <c r="N143" s="127">
        <f t="shared" si="101"/>
        <v>4254</v>
      </c>
      <c r="O143" s="150">
        <v>0</v>
      </c>
      <c r="P143" s="129">
        <f t="shared" si="94"/>
        <v>7032.68</v>
      </c>
      <c r="Q143" s="129">
        <f t="shared" si="95"/>
        <v>9174</v>
      </c>
      <c r="R143" s="129">
        <f t="shared" si="99"/>
        <v>52967.32</v>
      </c>
    </row>
    <row r="144" spans="1:18" ht="48.75" customHeight="1" x14ac:dyDescent="0.35">
      <c r="A144" s="40">
        <f t="shared" si="96"/>
        <v>116</v>
      </c>
      <c r="B144" s="145" t="s">
        <v>247</v>
      </c>
      <c r="C144" s="145" t="s">
        <v>55</v>
      </c>
      <c r="D144" s="122" t="s">
        <v>32</v>
      </c>
      <c r="E144" s="157" t="s">
        <v>248</v>
      </c>
      <c r="F144" s="143" t="s">
        <v>53</v>
      </c>
      <c r="G144" s="144">
        <v>43000</v>
      </c>
      <c r="H144" s="48"/>
      <c r="I144" s="129">
        <v>866.06</v>
      </c>
      <c r="J144" s="126">
        <f t="shared" si="97"/>
        <v>1234.0999999999999</v>
      </c>
      <c r="K144" s="131">
        <f t="shared" si="98"/>
        <v>3053</v>
      </c>
      <c r="L144" s="132">
        <f t="shared" si="102"/>
        <v>473.00000000000006</v>
      </c>
      <c r="M144" s="132">
        <f t="shared" si="100"/>
        <v>1307.2</v>
      </c>
      <c r="N144" s="127">
        <f t="shared" si="101"/>
        <v>3048.7000000000003</v>
      </c>
      <c r="O144" s="150">
        <v>0</v>
      </c>
      <c r="P144" s="129">
        <f t="shared" si="94"/>
        <v>3407.3599999999997</v>
      </c>
      <c r="Q144" s="129">
        <f t="shared" si="95"/>
        <v>6574.7000000000007</v>
      </c>
      <c r="R144" s="129">
        <f t="shared" si="99"/>
        <v>39592.639999999999</v>
      </c>
    </row>
    <row r="145" spans="1:18" ht="30" customHeight="1" x14ac:dyDescent="0.35">
      <c r="A145" s="40">
        <f t="shared" si="96"/>
        <v>117</v>
      </c>
      <c r="B145" s="145" t="s">
        <v>249</v>
      </c>
      <c r="C145" s="145" t="s">
        <v>55</v>
      </c>
      <c r="D145" s="122" t="s">
        <v>32</v>
      </c>
      <c r="E145" s="157" t="s">
        <v>250</v>
      </c>
      <c r="F145" s="143" t="s">
        <v>53</v>
      </c>
      <c r="G145" s="144">
        <v>43000</v>
      </c>
      <c r="H145" s="48"/>
      <c r="I145" s="129">
        <v>866.06</v>
      </c>
      <c r="J145" s="126">
        <f t="shared" si="97"/>
        <v>1234.0999999999999</v>
      </c>
      <c r="K145" s="131">
        <f t="shared" si="98"/>
        <v>3053</v>
      </c>
      <c r="L145" s="132">
        <f t="shared" si="102"/>
        <v>473.00000000000006</v>
      </c>
      <c r="M145" s="132">
        <f t="shared" si="100"/>
        <v>1307.2</v>
      </c>
      <c r="N145" s="127">
        <f t="shared" si="101"/>
        <v>3048.7000000000003</v>
      </c>
      <c r="O145" s="150">
        <v>0</v>
      </c>
      <c r="P145" s="129">
        <f t="shared" si="94"/>
        <v>3407.3599999999997</v>
      </c>
      <c r="Q145" s="129">
        <f t="shared" si="95"/>
        <v>6574.7000000000007</v>
      </c>
      <c r="R145" s="129">
        <f t="shared" si="99"/>
        <v>39592.639999999999</v>
      </c>
    </row>
    <row r="146" spans="1:18" ht="30" customHeight="1" x14ac:dyDescent="0.35">
      <c r="A146" s="40">
        <f t="shared" si="96"/>
        <v>118</v>
      </c>
      <c r="B146" s="145" t="s">
        <v>251</v>
      </c>
      <c r="C146" s="145" t="s">
        <v>55</v>
      </c>
      <c r="D146" s="122" t="s">
        <v>32</v>
      </c>
      <c r="E146" s="157" t="s">
        <v>246</v>
      </c>
      <c r="F146" s="143" t="s">
        <v>57</v>
      </c>
      <c r="G146" s="144">
        <v>60000</v>
      </c>
      <c r="H146" s="48"/>
      <c r="I146" s="129">
        <v>2800.49</v>
      </c>
      <c r="J146" s="126">
        <f t="shared" si="97"/>
        <v>1722</v>
      </c>
      <c r="K146" s="131">
        <f t="shared" si="98"/>
        <v>4260</v>
      </c>
      <c r="L146" s="132">
        <f t="shared" si="102"/>
        <v>660.00000000000011</v>
      </c>
      <c r="M146" s="132">
        <f t="shared" si="100"/>
        <v>1824</v>
      </c>
      <c r="N146" s="127">
        <f t="shared" si="101"/>
        <v>4254</v>
      </c>
      <c r="O146" s="150">
        <f>1715.46*2</f>
        <v>3430.92</v>
      </c>
      <c r="P146" s="129">
        <f t="shared" si="94"/>
        <v>9777.41</v>
      </c>
      <c r="Q146" s="129">
        <f t="shared" si="95"/>
        <v>9174</v>
      </c>
      <c r="R146" s="129">
        <f t="shared" si="99"/>
        <v>50222.59</v>
      </c>
    </row>
    <row r="147" spans="1:18" ht="30" customHeight="1" x14ac:dyDescent="0.35">
      <c r="A147" s="40">
        <f t="shared" si="96"/>
        <v>119</v>
      </c>
      <c r="B147" s="145" t="s">
        <v>252</v>
      </c>
      <c r="C147" s="145" t="s">
        <v>50</v>
      </c>
      <c r="D147" s="122" t="s">
        <v>32</v>
      </c>
      <c r="E147" s="157" t="s">
        <v>246</v>
      </c>
      <c r="F147" s="143" t="s">
        <v>57</v>
      </c>
      <c r="G147" s="144">
        <v>60000</v>
      </c>
      <c r="H147" s="48"/>
      <c r="I147" s="129">
        <v>3486.68</v>
      </c>
      <c r="J147" s="126">
        <f t="shared" si="97"/>
        <v>1722</v>
      </c>
      <c r="K147" s="131">
        <f t="shared" si="98"/>
        <v>4260</v>
      </c>
      <c r="L147" s="132">
        <f t="shared" si="102"/>
        <v>660.00000000000011</v>
      </c>
      <c r="M147" s="132">
        <f t="shared" si="100"/>
        <v>1824</v>
      </c>
      <c r="N147" s="127">
        <f t="shared" si="101"/>
        <v>4254</v>
      </c>
      <c r="O147" s="150">
        <v>0</v>
      </c>
      <c r="P147" s="129">
        <f t="shared" si="94"/>
        <v>7032.68</v>
      </c>
      <c r="Q147" s="129">
        <f t="shared" si="95"/>
        <v>9174</v>
      </c>
      <c r="R147" s="129">
        <f t="shared" si="99"/>
        <v>52967.32</v>
      </c>
    </row>
    <row r="148" spans="1:18" ht="30" customHeight="1" x14ac:dyDescent="0.35">
      <c r="A148" s="40">
        <f t="shared" si="96"/>
        <v>120</v>
      </c>
      <c r="B148" s="145" t="s">
        <v>253</v>
      </c>
      <c r="C148" s="145" t="s">
        <v>55</v>
      </c>
      <c r="D148" s="122" t="s">
        <v>32</v>
      </c>
      <c r="E148" s="157" t="s">
        <v>246</v>
      </c>
      <c r="F148" s="143" t="s">
        <v>57</v>
      </c>
      <c r="G148" s="144">
        <v>60000</v>
      </c>
      <c r="H148" s="48"/>
      <c r="I148" s="129">
        <v>3486.68</v>
      </c>
      <c r="J148" s="126">
        <f t="shared" si="97"/>
        <v>1722</v>
      </c>
      <c r="K148" s="131">
        <f t="shared" si="98"/>
        <v>4260</v>
      </c>
      <c r="L148" s="132">
        <f t="shared" si="102"/>
        <v>660.00000000000011</v>
      </c>
      <c r="M148" s="132">
        <f t="shared" si="100"/>
        <v>1824</v>
      </c>
      <c r="N148" s="127">
        <f t="shared" si="101"/>
        <v>4254</v>
      </c>
      <c r="O148" s="150">
        <v>0</v>
      </c>
      <c r="P148" s="129">
        <f t="shared" si="94"/>
        <v>7032.68</v>
      </c>
      <c r="Q148" s="129">
        <f t="shared" si="95"/>
        <v>9174</v>
      </c>
      <c r="R148" s="129">
        <f t="shared" si="99"/>
        <v>52967.32</v>
      </c>
    </row>
    <row r="149" spans="1:18" ht="35.25" customHeight="1" x14ac:dyDescent="0.35">
      <c r="A149" s="40">
        <f t="shared" si="96"/>
        <v>121</v>
      </c>
      <c r="B149" s="145" t="s">
        <v>254</v>
      </c>
      <c r="C149" s="145" t="s">
        <v>55</v>
      </c>
      <c r="D149" s="122" t="s">
        <v>32</v>
      </c>
      <c r="E149" s="157" t="s">
        <v>246</v>
      </c>
      <c r="F149" s="143" t="s">
        <v>57</v>
      </c>
      <c r="G149" s="144">
        <v>60000</v>
      </c>
      <c r="H149" s="48"/>
      <c r="I149" s="129">
        <v>3486.68</v>
      </c>
      <c r="J149" s="126">
        <f t="shared" si="97"/>
        <v>1722</v>
      </c>
      <c r="K149" s="131">
        <f t="shared" si="98"/>
        <v>4260</v>
      </c>
      <c r="L149" s="132">
        <f t="shared" si="102"/>
        <v>660.00000000000011</v>
      </c>
      <c r="M149" s="132">
        <f t="shared" si="100"/>
        <v>1824</v>
      </c>
      <c r="N149" s="127">
        <f t="shared" si="101"/>
        <v>4254</v>
      </c>
      <c r="O149" s="150">
        <v>0</v>
      </c>
      <c r="P149" s="129">
        <f t="shared" si="94"/>
        <v>7032.68</v>
      </c>
      <c r="Q149" s="129">
        <f t="shared" si="95"/>
        <v>9174</v>
      </c>
      <c r="R149" s="129">
        <f t="shared" si="99"/>
        <v>52967.32</v>
      </c>
    </row>
    <row r="150" spans="1:18" ht="39.75" customHeight="1" x14ac:dyDescent="0.35">
      <c r="A150" s="40">
        <f t="shared" si="96"/>
        <v>122</v>
      </c>
      <c r="B150" s="145" t="s">
        <v>255</v>
      </c>
      <c r="C150" s="145" t="s">
        <v>55</v>
      </c>
      <c r="D150" s="122" t="s">
        <v>32</v>
      </c>
      <c r="E150" s="157" t="s">
        <v>246</v>
      </c>
      <c r="F150" s="143" t="s">
        <v>57</v>
      </c>
      <c r="G150" s="144">
        <v>60000</v>
      </c>
      <c r="H150" s="48"/>
      <c r="I150" s="129">
        <v>3143.58</v>
      </c>
      <c r="J150" s="126">
        <f t="shared" si="97"/>
        <v>1722</v>
      </c>
      <c r="K150" s="131">
        <f t="shared" si="98"/>
        <v>4260</v>
      </c>
      <c r="L150" s="132">
        <f t="shared" si="102"/>
        <v>660.00000000000011</v>
      </c>
      <c r="M150" s="132">
        <f t="shared" si="100"/>
        <v>1824</v>
      </c>
      <c r="N150" s="127">
        <f t="shared" si="101"/>
        <v>4254</v>
      </c>
      <c r="O150" s="150">
        <v>1715.46</v>
      </c>
      <c r="P150" s="129">
        <f t="shared" si="94"/>
        <v>8405.0400000000009</v>
      </c>
      <c r="Q150" s="129">
        <f t="shared" si="95"/>
        <v>9174</v>
      </c>
      <c r="R150" s="129">
        <f t="shared" si="99"/>
        <v>51594.96</v>
      </c>
    </row>
    <row r="151" spans="1:18" ht="30" customHeight="1" x14ac:dyDescent="0.35">
      <c r="A151" s="40">
        <f t="shared" si="96"/>
        <v>123</v>
      </c>
      <c r="B151" s="145" t="s">
        <v>256</v>
      </c>
      <c r="C151" s="145" t="s">
        <v>50</v>
      </c>
      <c r="D151" s="122" t="s">
        <v>32</v>
      </c>
      <c r="E151" s="157" t="s">
        <v>246</v>
      </c>
      <c r="F151" s="143" t="s">
        <v>57</v>
      </c>
      <c r="G151" s="144">
        <v>60000</v>
      </c>
      <c r="H151" s="48"/>
      <c r="I151" s="129">
        <v>3486.68</v>
      </c>
      <c r="J151" s="126">
        <f t="shared" si="97"/>
        <v>1722</v>
      </c>
      <c r="K151" s="131">
        <f t="shared" si="98"/>
        <v>4260</v>
      </c>
      <c r="L151" s="132">
        <f t="shared" si="102"/>
        <v>660.00000000000011</v>
      </c>
      <c r="M151" s="132">
        <f t="shared" si="100"/>
        <v>1824</v>
      </c>
      <c r="N151" s="127">
        <f t="shared" si="101"/>
        <v>4254</v>
      </c>
      <c r="O151" s="150">
        <v>0</v>
      </c>
      <c r="P151" s="129">
        <f t="shared" si="94"/>
        <v>7032.68</v>
      </c>
      <c r="Q151" s="129">
        <f t="shared" si="95"/>
        <v>9174</v>
      </c>
      <c r="R151" s="129">
        <f t="shared" si="99"/>
        <v>52967.32</v>
      </c>
    </row>
    <row r="152" spans="1:18" ht="30" customHeight="1" x14ac:dyDescent="0.35">
      <c r="A152" s="40">
        <f t="shared" si="96"/>
        <v>124</v>
      </c>
      <c r="B152" s="145" t="s">
        <v>257</v>
      </c>
      <c r="C152" s="145" t="s">
        <v>50</v>
      </c>
      <c r="D152" s="122" t="s">
        <v>32</v>
      </c>
      <c r="E152" s="157" t="s">
        <v>258</v>
      </c>
      <c r="F152" s="143" t="s">
        <v>70</v>
      </c>
      <c r="G152" s="144">
        <v>43000</v>
      </c>
      <c r="H152" s="48"/>
      <c r="I152" s="129">
        <v>351.42</v>
      </c>
      <c r="J152" s="126">
        <f t="shared" si="97"/>
        <v>1234.0999999999999</v>
      </c>
      <c r="K152" s="131">
        <f t="shared" si="98"/>
        <v>3053</v>
      </c>
      <c r="L152" s="132">
        <f t="shared" si="102"/>
        <v>473.00000000000006</v>
      </c>
      <c r="M152" s="132">
        <f t="shared" si="100"/>
        <v>1307.2</v>
      </c>
      <c r="N152" s="127">
        <f t="shared" si="101"/>
        <v>3048.7000000000003</v>
      </c>
      <c r="O152" s="150">
        <f>1715.46*2</f>
        <v>3430.92</v>
      </c>
      <c r="P152" s="129">
        <f t="shared" si="94"/>
        <v>6323.64</v>
      </c>
      <c r="Q152" s="129">
        <f t="shared" si="95"/>
        <v>6574.7000000000007</v>
      </c>
      <c r="R152" s="129">
        <f t="shared" si="99"/>
        <v>36676.36</v>
      </c>
    </row>
    <row r="153" spans="1:18" ht="30" customHeight="1" x14ac:dyDescent="0.35">
      <c r="A153" s="40">
        <f t="shared" si="96"/>
        <v>125</v>
      </c>
      <c r="B153" s="145" t="s">
        <v>259</v>
      </c>
      <c r="C153" s="145" t="s">
        <v>55</v>
      </c>
      <c r="D153" s="122" t="s">
        <v>32</v>
      </c>
      <c r="E153" s="157" t="s">
        <v>260</v>
      </c>
      <c r="F153" s="143" t="s">
        <v>70</v>
      </c>
      <c r="G153" s="144">
        <v>90000</v>
      </c>
      <c r="H153" s="48"/>
      <c r="I153" s="129">
        <f>19.25+9733.87</f>
        <v>9753.1200000000008</v>
      </c>
      <c r="J153" s="126">
        <f t="shared" si="97"/>
        <v>2583</v>
      </c>
      <c r="K153" s="131">
        <f t="shared" si="98"/>
        <v>6390</v>
      </c>
      <c r="L153" s="128">
        <f t="shared" ref="L153" si="103">74808*1.1%</f>
        <v>822.88800000000003</v>
      </c>
      <c r="M153" s="132">
        <f t="shared" si="100"/>
        <v>2736</v>
      </c>
      <c r="N153" s="127">
        <f t="shared" si="101"/>
        <v>6381</v>
      </c>
      <c r="O153" s="150">
        <v>0</v>
      </c>
      <c r="P153" s="129">
        <f t="shared" si="94"/>
        <v>15072.12</v>
      </c>
      <c r="Q153" s="129">
        <f t="shared" si="95"/>
        <v>13593.887999999999</v>
      </c>
      <c r="R153" s="129">
        <f t="shared" si="99"/>
        <v>74927.88</v>
      </c>
    </row>
    <row r="154" spans="1:18" ht="30" customHeight="1" x14ac:dyDescent="0.35">
      <c r="A154" s="40">
        <f t="shared" si="96"/>
        <v>126</v>
      </c>
      <c r="B154" s="145" t="s">
        <v>261</v>
      </c>
      <c r="C154" s="145" t="s">
        <v>55</v>
      </c>
      <c r="D154" s="122" t="s">
        <v>32</v>
      </c>
      <c r="E154" s="157" t="s">
        <v>250</v>
      </c>
      <c r="F154" s="143" t="s">
        <v>70</v>
      </c>
      <c r="G154" s="144">
        <v>43000</v>
      </c>
      <c r="H154" s="48"/>
      <c r="I154" s="129">
        <v>866.06</v>
      </c>
      <c r="J154" s="126">
        <f t="shared" si="97"/>
        <v>1234.0999999999999</v>
      </c>
      <c r="K154" s="131">
        <f t="shared" si="98"/>
        <v>3053</v>
      </c>
      <c r="L154" s="132">
        <f>+G154*1.1%</f>
        <v>473.00000000000006</v>
      </c>
      <c r="M154" s="132">
        <f t="shared" si="100"/>
        <v>1307.2</v>
      </c>
      <c r="N154" s="127">
        <f t="shared" si="101"/>
        <v>3048.7000000000003</v>
      </c>
      <c r="O154" s="150">
        <v>0</v>
      </c>
      <c r="P154" s="129">
        <f t="shared" si="94"/>
        <v>3407.3599999999997</v>
      </c>
      <c r="Q154" s="129">
        <f t="shared" si="95"/>
        <v>6574.7000000000007</v>
      </c>
      <c r="R154" s="129">
        <f t="shared" si="99"/>
        <v>39592.639999999999</v>
      </c>
    </row>
    <row r="155" spans="1:18" ht="30" customHeight="1" x14ac:dyDescent="0.35">
      <c r="A155" s="40">
        <f t="shared" si="96"/>
        <v>127</v>
      </c>
      <c r="B155" s="145" t="s">
        <v>262</v>
      </c>
      <c r="C155" s="145" t="s">
        <v>55</v>
      </c>
      <c r="D155" s="122" t="s">
        <v>32</v>
      </c>
      <c r="E155" s="157" t="s">
        <v>260</v>
      </c>
      <c r="F155" s="143" t="s">
        <v>70</v>
      </c>
      <c r="G155" s="144">
        <v>75000</v>
      </c>
      <c r="H155" s="48"/>
      <c r="I155" s="129">
        <v>5966.28</v>
      </c>
      <c r="J155" s="126">
        <f t="shared" si="97"/>
        <v>2152.5</v>
      </c>
      <c r="K155" s="131">
        <f t="shared" si="98"/>
        <v>5325</v>
      </c>
      <c r="L155" s="128">
        <f t="shared" ref="L155" si="104">74808*1.1%</f>
        <v>822.88800000000003</v>
      </c>
      <c r="M155" s="132">
        <f t="shared" si="100"/>
        <v>2280</v>
      </c>
      <c r="N155" s="127">
        <f t="shared" si="101"/>
        <v>5317.5</v>
      </c>
      <c r="O155" s="150">
        <v>1715.46</v>
      </c>
      <c r="P155" s="129">
        <f t="shared" si="94"/>
        <v>12114.239999999998</v>
      </c>
      <c r="Q155" s="129">
        <f t="shared" si="95"/>
        <v>11465.387999999999</v>
      </c>
      <c r="R155" s="129">
        <f t="shared" si="99"/>
        <v>62885.760000000002</v>
      </c>
    </row>
    <row r="156" spans="1:18" ht="30" customHeight="1" x14ac:dyDescent="0.35">
      <c r="A156" s="40">
        <f t="shared" si="96"/>
        <v>128</v>
      </c>
      <c r="B156" s="145" t="s">
        <v>263</v>
      </c>
      <c r="C156" s="145" t="s">
        <v>55</v>
      </c>
      <c r="D156" s="122" t="s">
        <v>32</v>
      </c>
      <c r="E156" s="157" t="s">
        <v>264</v>
      </c>
      <c r="F156" s="143" t="s">
        <v>70</v>
      </c>
      <c r="G156" s="144">
        <v>40000</v>
      </c>
      <c r="H156" s="48"/>
      <c r="I156" s="129">
        <v>185.33</v>
      </c>
      <c r="J156" s="126">
        <f t="shared" si="97"/>
        <v>1148</v>
      </c>
      <c r="K156" s="131">
        <f t="shared" si="98"/>
        <v>2840</v>
      </c>
      <c r="L156" s="132">
        <f t="shared" ref="L156:L157" si="105">+G156*1.1%</f>
        <v>440.00000000000006</v>
      </c>
      <c r="M156" s="132">
        <f t="shared" si="100"/>
        <v>1216</v>
      </c>
      <c r="N156" s="127">
        <f t="shared" si="101"/>
        <v>2836</v>
      </c>
      <c r="O156" s="150">
        <v>1715.46</v>
      </c>
      <c r="P156" s="129">
        <f t="shared" si="94"/>
        <v>4264.79</v>
      </c>
      <c r="Q156" s="129">
        <f t="shared" si="95"/>
        <v>6116</v>
      </c>
      <c r="R156" s="129">
        <f t="shared" si="99"/>
        <v>35735.21</v>
      </c>
    </row>
    <row r="157" spans="1:18" ht="30" customHeight="1" x14ac:dyDescent="0.35">
      <c r="A157" s="40">
        <f t="shared" si="96"/>
        <v>129</v>
      </c>
      <c r="B157" s="145" t="s">
        <v>265</v>
      </c>
      <c r="C157" s="145" t="s">
        <v>50</v>
      </c>
      <c r="D157" s="122" t="s">
        <v>32</v>
      </c>
      <c r="E157" s="157" t="s">
        <v>248</v>
      </c>
      <c r="F157" s="143" t="s">
        <v>70</v>
      </c>
      <c r="G157" s="144">
        <v>43000</v>
      </c>
      <c r="H157" s="48"/>
      <c r="I157" s="129">
        <v>866.06</v>
      </c>
      <c r="J157" s="126">
        <f t="shared" si="97"/>
        <v>1234.0999999999999</v>
      </c>
      <c r="K157" s="131">
        <f t="shared" si="98"/>
        <v>3053</v>
      </c>
      <c r="L157" s="132">
        <f t="shared" si="105"/>
        <v>473.00000000000006</v>
      </c>
      <c r="M157" s="132">
        <f t="shared" si="100"/>
        <v>1307.2</v>
      </c>
      <c r="N157" s="127">
        <f t="shared" si="101"/>
        <v>3048.7000000000003</v>
      </c>
      <c r="O157" s="150">
        <v>0</v>
      </c>
      <c r="P157" s="129">
        <f t="shared" si="94"/>
        <v>3407.3599999999997</v>
      </c>
      <c r="Q157" s="129">
        <f t="shared" si="95"/>
        <v>6574.7000000000007</v>
      </c>
      <c r="R157" s="129">
        <f t="shared" si="99"/>
        <v>39592.639999999999</v>
      </c>
    </row>
    <row r="158" spans="1:18" ht="30" customHeight="1" x14ac:dyDescent="0.35">
      <c r="A158" s="40">
        <f t="shared" si="96"/>
        <v>130</v>
      </c>
      <c r="B158" s="145" t="s">
        <v>266</v>
      </c>
      <c r="C158" s="145" t="s">
        <v>55</v>
      </c>
      <c r="D158" s="122" t="s">
        <v>32</v>
      </c>
      <c r="E158" s="157" t="s">
        <v>267</v>
      </c>
      <c r="F158" s="143" t="s">
        <v>70</v>
      </c>
      <c r="G158" s="144">
        <v>100000</v>
      </c>
      <c r="H158" s="48"/>
      <c r="I158" s="129">
        <f>19.25+12086.12</f>
        <v>12105.37</v>
      </c>
      <c r="J158" s="126">
        <f t="shared" si="97"/>
        <v>2870</v>
      </c>
      <c r="K158" s="131">
        <f t="shared" si="98"/>
        <v>7100</v>
      </c>
      <c r="L158" s="128">
        <f t="shared" ref="L158" si="106">74808*1.1%</f>
        <v>822.88800000000003</v>
      </c>
      <c r="M158" s="132">
        <f t="shared" si="100"/>
        <v>3040</v>
      </c>
      <c r="N158" s="127">
        <f t="shared" si="101"/>
        <v>7090.0000000000009</v>
      </c>
      <c r="O158" s="150">
        <v>0</v>
      </c>
      <c r="P158" s="129">
        <f t="shared" si="94"/>
        <v>18015.370000000003</v>
      </c>
      <c r="Q158" s="129">
        <f t="shared" si="95"/>
        <v>15012.888000000001</v>
      </c>
      <c r="R158" s="129">
        <f t="shared" si="99"/>
        <v>81984.63</v>
      </c>
    </row>
    <row r="159" spans="1:18" ht="30" customHeight="1" x14ac:dyDescent="0.35">
      <c r="A159" s="40">
        <f t="shared" si="96"/>
        <v>131</v>
      </c>
      <c r="B159" s="145" t="s">
        <v>268</v>
      </c>
      <c r="C159" s="145" t="s">
        <v>55</v>
      </c>
      <c r="D159" s="122" t="s">
        <v>32</v>
      </c>
      <c r="E159" s="157" t="s">
        <v>248</v>
      </c>
      <c r="F159" s="143" t="s">
        <v>70</v>
      </c>
      <c r="G159" s="144">
        <v>43000</v>
      </c>
      <c r="H159" s="48"/>
      <c r="I159" s="129">
        <v>866.06</v>
      </c>
      <c r="J159" s="126">
        <f t="shared" si="97"/>
        <v>1234.0999999999999</v>
      </c>
      <c r="K159" s="131">
        <f t="shared" si="98"/>
        <v>3053</v>
      </c>
      <c r="L159" s="132">
        <f t="shared" ref="L159:L165" si="107">+G159*1.1%</f>
        <v>473.00000000000006</v>
      </c>
      <c r="M159" s="132">
        <f t="shared" si="100"/>
        <v>1307.2</v>
      </c>
      <c r="N159" s="127">
        <f t="shared" si="101"/>
        <v>3048.7000000000003</v>
      </c>
      <c r="O159" s="150">
        <v>0</v>
      </c>
      <c r="P159" s="129">
        <f t="shared" si="94"/>
        <v>3407.3599999999997</v>
      </c>
      <c r="Q159" s="129">
        <f t="shared" si="95"/>
        <v>6574.7000000000007</v>
      </c>
      <c r="R159" s="129">
        <f t="shared" si="99"/>
        <v>39592.639999999999</v>
      </c>
    </row>
    <row r="160" spans="1:18" ht="30" customHeight="1" x14ac:dyDescent="0.35">
      <c r="A160" s="40">
        <f t="shared" si="96"/>
        <v>132</v>
      </c>
      <c r="B160" s="145" t="s">
        <v>269</v>
      </c>
      <c r="C160" s="145" t="s">
        <v>55</v>
      </c>
      <c r="D160" s="122" t="s">
        <v>32</v>
      </c>
      <c r="E160" s="157" t="s">
        <v>264</v>
      </c>
      <c r="F160" s="143" t="s">
        <v>70</v>
      </c>
      <c r="G160" s="144">
        <v>16000</v>
      </c>
      <c r="H160" s="48"/>
      <c r="I160" s="129">
        <v>0</v>
      </c>
      <c r="J160" s="126">
        <f t="shared" si="97"/>
        <v>459.2</v>
      </c>
      <c r="K160" s="131">
        <f t="shared" si="98"/>
        <v>1136</v>
      </c>
      <c r="L160" s="132">
        <f t="shared" si="107"/>
        <v>176.00000000000003</v>
      </c>
      <c r="M160" s="132">
        <f t="shared" si="100"/>
        <v>486.4</v>
      </c>
      <c r="N160" s="127">
        <f t="shared" si="101"/>
        <v>1134.4000000000001</v>
      </c>
      <c r="O160" s="150">
        <v>0</v>
      </c>
      <c r="P160" s="129">
        <f t="shared" si="94"/>
        <v>945.59999999999991</v>
      </c>
      <c r="Q160" s="129">
        <f t="shared" si="95"/>
        <v>2446.4</v>
      </c>
      <c r="R160" s="129">
        <f t="shared" si="99"/>
        <v>15054.4</v>
      </c>
    </row>
    <row r="161" spans="1:18" ht="30" customHeight="1" x14ac:dyDescent="0.35">
      <c r="A161" s="40">
        <f t="shared" si="96"/>
        <v>133</v>
      </c>
      <c r="B161" s="145" t="s">
        <v>270</v>
      </c>
      <c r="C161" s="145" t="s">
        <v>55</v>
      </c>
      <c r="D161" s="122" t="s">
        <v>32</v>
      </c>
      <c r="E161" s="157" t="s">
        <v>264</v>
      </c>
      <c r="F161" s="143" t="s">
        <v>70</v>
      </c>
      <c r="G161" s="144">
        <v>40000</v>
      </c>
      <c r="H161" s="48"/>
      <c r="I161" s="129">
        <v>442.65</v>
      </c>
      <c r="J161" s="126">
        <f t="shared" si="97"/>
        <v>1148</v>
      </c>
      <c r="K161" s="131">
        <f t="shared" si="98"/>
        <v>2840</v>
      </c>
      <c r="L161" s="132">
        <f t="shared" si="107"/>
        <v>440.00000000000006</v>
      </c>
      <c r="M161" s="132">
        <f t="shared" si="100"/>
        <v>1216</v>
      </c>
      <c r="N161" s="127">
        <f t="shared" si="101"/>
        <v>2836</v>
      </c>
      <c r="O161" s="150">
        <v>0</v>
      </c>
      <c r="P161" s="129">
        <f t="shared" si="94"/>
        <v>2806.65</v>
      </c>
      <c r="Q161" s="129">
        <f t="shared" si="95"/>
        <v>6116</v>
      </c>
      <c r="R161" s="129">
        <f t="shared" si="99"/>
        <v>37193.35</v>
      </c>
    </row>
    <row r="162" spans="1:18" ht="30" customHeight="1" x14ac:dyDescent="0.35">
      <c r="A162" s="40">
        <f t="shared" si="96"/>
        <v>134</v>
      </c>
      <c r="B162" s="145" t="s">
        <v>271</v>
      </c>
      <c r="C162" s="145" t="s">
        <v>50</v>
      </c>
      <c r="D162" s="122" t="s">
        <v>32</v>
      </c>
      <c r="E162" s="157" t="s">
        <v>264</v>
      </c>
      <c r="F162" s="143" t="s">
        <v>70</v>
      </c>
      <c r="G162" s="144">
        <v>40000</v>
      </c>
      <c r="H162" s="48"/>
      <c r="I162" s="129">
        <v>185.33</v>
      </c>
      <c r="J162" s="126">
        <f t="shared" si="97"/>
        <v>1148</v>
      </c>
      <c r="K162" s="131">
        <f t="shared" si="98"/>
        <v>2840</v>
      </c>
      <c r="L162" s="132">
        <f t="shared" si="107"/>
        <v>440.00000000000006</v>
      </c>
      <c r="M162" s="132">
        <f t="shared" si="100"/>
        <v>1216</v>
      </c>
      <c r="N162" s="127">
        <f t="shared" si="101"/>
        <v>2836</v>
      </c>
      <c r="O162" s="150">
        <v>1715.46</v>
      </c>
      <c r="P162" s="129">
        <f t="shared" si="94"/>
        <v>4264.79</v>
      </c>
      <c r="Q162" s="129">
        <f t="shared" si="95"/>
        <v>6116</v>
      </c>
      <c r="R162" s="129">
        <f t="shared" si="99"/>
        <v>35735.21</v>
      </c>
    </row>
    <row r="163" spans="1:18" ht="23.25" customHeight="1" x14ac:dyDescent="0.35">
      <c r="A163" s="40">
        <f t="shared" si="96"/>
        <v>135</v>
      </c>
      <c r="B163" s="145" t="s">
        <v>272</v>
      </c>
      <c r="C163" s="145" t="s">
        <v>55</v>
      </c>
      <c r="D163" s="122" t="s">
        <v>32</v>
      </c>
      <c r="E163" s="157" t="s">
        <v>273</v>
      </c>
      <c r="F163" s="143" t="s">
        <v>70</v>
      </c>
      <c r="G163" s="144">
        <v>40000</v>
      </c>
      <c r="H163" s="48"/>
      <c r="I163" s="129">
        <v>442.65</v>
      </c>
      <c r="J163" s="126">
        <f t="shared" si="97"/>
        <v>1148</v>
      </c>
      <c r="K163" s="131">
        <f t="shared" si="98"/>
        <v>2840</v>
      </c>
      <c r="L163" s="132">
        <f t="shared" si="107"/>
        <v>440.00000000000006</v>
      </c>
      <c r="M163" s="132">
        <f t="shared" si="100"/>
        <v>1216</v>
      </c>
      <c r="N163" s="127">
        <f t="shared" si="101"/>
        <v>2836</v>
      </c>
      <c r="O163" s="150">
        <v>0</v>
      </c>
      <c r="P163" s="129">
        <f t="shared" si="94"/>
        <v>2806.65</v>
      </c>
      <c r="Q163" s="129">
        <f t="shared" si="95"/>
        <v>6116</v>
      </c>
      <c r="R163" s="129">
        <f t="shared" si="99"/>
        <v>37193.35</v>
      </c>
    </row>
    <row r="164" spans="1:18" ht="30" customHeight="1" x14ac:dyDescent="0.35">
      <c r="A164" s="40">
        <f t="shared" si="96"/>
        <v>136</v>
      </c>
      <c r="B164" s="145" t="s">
        <v>274</v>
      </c>
      <c r="C164" s="145" t="s">
        <v>55</v>
      </c>
      <c r="D164" s="122" t="s">
        <v>32</v>
      </c>
      <c r="E164" s="157" t="s">
        <v>275</v>
      </c>
      <c r="F164" s="143" t="s">
        <v>70</v>
      </c>
      <c r="G164" s="144">
        <v>43000</v>
      </c>
      <c r="H164" s="48"/>
      <c r="I164" s="129">
        <v>608.74</v>
      </c>
      <c r="J164" s="126">
        <f t="shared" si="97"/>
        <v>1234.0999999999999</v>
      </c>
      <c r="K164" s="131">
        <f t="shared" si="98"/>
        <v>3053</v>
      </c>
      <c r="L164" s="132">
        <f t="shared" si="107"/>
        <v>473.00000000000006</v>
      </c>
      <c r="M164" s="132">
        <f t="shared" si="100"/>
        <v>1307.2</v>
      </c>
      <c r="N164" s="127">
        <f t="shared" si="101"/>
        <v>3048.7000000000003</v>
      </c>
      <c r="O164" s="150">
        <v>1715.46</v>
      </c>
      <c r="P164" s="129">
        <f t="shared" si="94"/>
        <v>4865.5</v>
      </c>
      <c r="Q164" s="129">
        <f t="shared" si="95"/>
        <v>6574.7000000000007</v>
      </c>
      <c r="R164" s="129">
        <f t="shared" si="99"/>
        <v>38134.5</v>
      </c>
    </row>
    <row r="165" spans="1:18" ht="24" x14ac:dyDescent="0.35">
      <c r="A165" s="40">
        <f t="shared" si="96"/>
        <v>137</v>
      </c>
      <c r="B165" s="122" t="s">
        <v>276</v>
      </c>
      <c r="C165" s="122" t="s">
        <v>55</v>
      </c>
      <c r="D165" s="122" t="s">
        <v>32</v>
      </c>
      <c r="E165" s="122" t="s">
        <v>89</v>
      </c>
      <c r="F165" s="143" t="s">
        <v>70</v>
      </c>
      <c r="G165" s="144">
        <v>43000</v>
      </c>
      <c r="H165" s="48"/>
      <c r="I165" s="130">
        <v>351.42</v>
      </c>
      <c r="J165" s="126">
        <f t="shared" si="97"/>
        <v>1234.0999999999999</v>
      </c>
      <c r="K165" s="131">
        <f t="shared" si="98"/>
        <v>3053</v>
      </c>
      <c r="L165" s="132">
        <f t="shared" si="107"/>
        <v>473.00000000000006</v>
      </c>
      <c r="M165" s="132">
        <f t="shared" si="100"/>
        <v>1307.2</v>
      </c>
      <c r="N165" s="127">
        <f t="shared" si="101"/>
        <v>3048.7000000000003</v>
      </c>
      <c r="O165" s="150">
        <f>1715.46*2</f>
        <v>3430.92</v>
      </c>
      <c r="P165" s="129">
        <f t="shared" si="94"/>
        <v>6323.64</v>
      </c>
      <c r="Q165" s="129">
        <f t="shared" si="95"/>
        <v>6574.7000000000007</v>
      </c>
      <c r="R165" s="129">
        <f t="shared" si="99"/>
        <v>36676.36</v>
      </c>
    </row>
    <row r="166" spans="1:18" ht="24" x14ac:dyDescent="0.35">
      <c r="A166" s="40">
        <f t="shared" si="96"/>
        <v>138</v>
      </c>
      <c r="B166" s="122" t="s">
        <v>277</v>
      </c>
      <c r="C166" s="122" t="s">
        <v>55</v>
      </c>
      <c r="D166" s="122" t="s">
        <v>32</v>
      </c>
      <c r="E166" s="122" t="s">
        <v>278</v>
      </c>
      <c r="F166" s="143" t="s">
        <v>57</v>
      </c>
      <c r="G166" s="144">
        <v>100000</v>
      </c>
      <c r="H166" s="48"/>
      <c r="I166" s="130">
        <v>12105.37</v>
      </c>
      <c r="J166" s="126">
        <f t="shared" si="97"/>
        <v>2870</v>
      </c>
      <c r="K166" s="131">
        <f t="shared" si="98"/>
        <v>7100</v>
      </c>
      <c r="L166" s="132">
        <f>74808*1.1%</f>
        <v>822.88800000000003</v>
      </c>
      <c r="M166" s="132">
        <f t="shared" si="100"/>
        <v>3040</v>
      </c>
      <c r="N166" s="127">
        <f t="shared" si="101"/>
        <v>7090.0000000000009</v>
      </c>
      <c r="O166" s="150">
        <v>0</v>
      </c>
      <c r="P166" s="129">
        <f t="shared" si="94"/>
        <v>18015.370000000003</v>
      </c>
      <c r="Q166" s="129">
        <f t="shared" si="95"/>
        <v>15012.888000000001</v>
      </c>
      <c r="R166" s="129">
        <f t="shared" si="99"/>
        <v>81984.63</v>
      </c>
    </row>
    <row r="167" spans="1:18" ht="24" x14ac:dyDescent="0.35">
      <c r="A167" s="40">
        <f t="shared" si="96"/>
        <v>139</v>
      </c>
      <c r="B167" s="122" t="s">
        <v>279</v>
      </c>
      <c r="C167" s="122" t="s">
        <v>55</v>
      </c>
      <c r="D167" s="122" t="s">
        <v>32</v>
      </c>
      <c r="E167" s="122" t="s">
        <v>280</v>
      </c>
      <c r="F167" s="143" t="s">
        <v>70</v>
      </c>
      <c r="G167" s="144">
        <v>75000</v>
      </c>
      <c r="H167" s="48"/>
      <c r="I167" s="130">
        <f>160.38+6149</f>
        <v>6309.38</v>
      </c>
      <c r="J167" s="126">
        <f t="shared" si="97"/>
        <v>2152.5</v>
      </c>
      <c r="K167" s="131">
        <f t="shared" si="98"/>
        <v>5325</v>
      </c>
      <c r="L167" s="132">
        <f>74808*1.1%</f>
        <v>822.88800000000003</v>
      </c>
      <c r="M167" s="132">
        <f t="shared" si="100"/>
        <v>2280</v>
      </c>
      <c r="N167" s="127">
        <f t="shared" si="101"/>
        <v>5317.5</v>
      </c>
      <c r="O167" s="150">
        <v>0</v>
      </c>
      <c r="P167" s="129">
        <f t="shared" si="94"/>
        <v>10741.880000000001</v>
      </c>
      <c r="Q167" s="129">
        <f t="shared" si="95"/>
        <v>11465.387999999999</v>
      </c>
      <c r="R167" s="129">
        <f t="shared" si="99"/>
        <v>64258.119999999995</v>
      </c>
    </row>
    <row r="168" spans="1:18" ht="24.75" customHeight="1" x14ac:dyDescent="0.35">
      <c r="A168" s="40">
        <f t="shared" si="96"/>
        <v>140</v>
      </c>
      <c r="B168" s="145" t="s">
        <v>281</v>
      </c>
      <c r="C168" s="145" t="s">
        <v>55</v>
      </c>
      <c r="D168" s="122" t="s">
        <v>32</v>
      </c>
      <c r="E168" s="145" t="s">
        <v>89</v>
      </c>
      <c r="F168" s="143" t="s">
        <v>70</v>
      </c>
      <c r="G168" s="144">
        <v>43000</v>
      </c>
      <c r="H168" s="48"/>
      <c r="I168" s="129">
        <v>608.74</v>
      </c>
      <c r="J168" s="126">
        <f t="shared" si="97"/>
        <v>1234.0999999999999</v>
      </c>
      <c r="K168" s="131">
        <f t="shared" si="98"/>
        <v>3053</v>
      </c>
      <c r="L168" s="132">
        <f t="shared" ref="L168:L195" si="108">+G168*1.1%</f>
        <v>473.00000000000006</v>
      </c>
      <c r="M168" s="132">
        <f t="shared" si="100"/>
        <v>1307.2</v>
      </c>
      <c r="N168" s="127">
        <f t="shared" si="101"/>
        <v>3048.7000000000003</v>
      </c>
      <c r="O168" s="150">
        <v>1715.46</v>
      </c>
      <c r="P168" s="129">
        <f t="shared" si="94"/>
        <v>4865.5</v>
      </c>
      <c r="Q168" s="129">
        <f t="shared" si="95"/>
        <v>6574.7000000000007</v>
      </c>
      <c r="R168" s="129">
        <f t="shared" si="99"/>
        <v>38134.5</v>
      </c>
    </row>
    <row r="169" spans="1:18" ht="39.75" customHeight="1" x14ac:dyDescent="0.35">
      <c r="A169" s="40">
        <f t="shared" si="96"/>
        <v>141</v>
      </c>
      <c r="B169" s="145" t="s">
        <v>282</v>
      </c>
      <c r="C169" s="145" t="s">
        <v>55</v>
      </c>
      <c r="D169" s="122" t="s">
        <v>32</v>
      </c>
      <c r="E169" s="157" t="s">
        <v>244</v>
      </c>
      <c r="F169" s="143" t="s">
        <v>53</v>
      </c>
      <c r="G169" s="144">
        <v>40000</v>
      </c>
      <c r="H169" s="48"/>
      <c r="I169" s="129">
        <v>442.65</v>
      </c>
      <c r="J169" s="126">
        <f t="shared" si="97"/>
        <v>1148</v>
      </c>
      <c r="K169" s="131">
        <f t="shared" si="98"/>
        <v>2840</v>
      </c>
      <c r="L169" s="132">
        <f t="shared" si="108"/>
        <v>440.00000000000006</v>
      </c>
      <c r="M169" s="132">
        <f t="shared" si="100"/>
        <v>1216</v>
      </c>
      <c r="N169" s="127">
        <f t="shared" si="101"/>
        <v>2836</v>
      </c>
      <c r="O169" s="150">
        <v>0</v>
      </c>
      <c r="P169" s="129">
        <f t="shared" si="94"/>
        <v>2806.65</v>
      </c>
      <c r="Q169" s="129">
        <f t="shared" si="95"/>
        <v>6116</v>
      </c>
      <c r="R169" s="129">
        <f t="shared" si="99"/>
        <v>37193.35</v>
      </c>
    </row>
    <row r="170" spans="1:18" ht="39.75" customHeight="1" x14ac:dyDescent="0.35">
      <c r="A170" s="40">
        <f t="shared" si="96"/>
        <v>142</v>
      </c>
      <c r="B170" s="145" t="s">
        <v>283</v>
      </c>
      <c r="C170" s="145" t="s">
        <v>55</v>
      </c>
      <c r="D170" s="122" t="s">
        <v>32</v>
      </c>
      <c r="E170" s="157" t="s">
        <v>244</v>
      </c>
      <c r="F170" s="143" t="s">
        <v>53</v>
      </c>
      <c r="G170" s="144">
        <v>40000</v>
      </c>
      <c r="H170" s="48"/>
      <c r="I170" s="129">
        <v>442.65</v>
      </c>
      <c r="J170" s="126">
        <f t="shared" si="97"/>
        <v>1148</v>
      </c>
      <c r="K170" s="131">
        <f t="shared" si="98"/>
        <v>2840</v>
      </c>
      <c r="L170" s="132">
        <f t="shared" si="108"/>
        <v>440.00000000000006</v>
      </c>
      <c r="M170" s="132">
        <f t="shared" si="100"/>
        <v>1216</v>
      </c>
      <c r="N170" s="127">
        <f t="shared" si="101"/>
        <v>2836</v>
      </c>
      <c r="O170" s="150">
        <v>0</v>
      </c>
      <c r="P170" s="129">
        <f t="shared" si="94"/>
        <v>2806.65</v>
      </c>
      <c r="Q170" s="129">
        <f t="shared" si="95"/>
        <v>6116</v>
      </c>
      <c r="R170" s="129">
        <f t="shared" si="99"/>
        <v>37193.35</v>
      </c>
    </row>
    <row r="171" spans="1:18" ht="39.75" customHeight="1" x14ac:dyDescent="0.35">
      <c r="A171" s="40">
        <f t="shared" si="96"/>
        <v>143</v>
      </c>
      <c r="B171" s="145" t="s">
        <v>284</v>
      </c>
      <c r="C171" s="145" t="s">
        <v>50</v>
      </c>
      <c r="D171" s="122" t="s">
        <v>32</v>
      </c>
      <c r="E171" s="157" t="s">
        <v>244</v>
      </c>
      <c r="F171" s="143" t="s">
        <v>53</v>
      </c>
      <c r="G171" s="144">
        <v>40000</v>
      </c>
      <c r="H171" s="48"/>
      <c r="I171" s="129">
        <v>442.65</v>
      </c>
      <c r="J171" s="126">
        <f t="shared" si="97"/>
        <v>1148</v>
      </c>
      <c r="K171" s="131">
        <f t="shared" si="98"/>
        <v>2840</v>
      </c>
      <c r="L171" s="132">
        <f t="shared" si="108"/>
        <v>440.00000000000006</v>
      </c>
      <c r="M171" s="132">
        <f t="shared" si="100"/>
        <v>1216</v>
      </c>
      <c r="N171" s="127">
        <f t="shared" si="101"/>
        <v>2836</v>
      </c>
      <c r="O171" s="150">
        <v>0</v>
      </c>
      <c r="P171" s="129">
        <f t="shared" si="94"/>
        <v>2806.65</v>
      </c>
      <c r="Q171" s="129">
        <f t="shared" si="95"/>
        <v>6116</v>
      </c>
      <c r="R171" s="129">
        <f t="shared" si="99"/>
        <v>37193.35</v>
      </c>
    </row>
    <row r="172" spans="1:18" ht="39.75" customHeight="1" x14ac:dyDescent="0.35">
      <c r="A172" s="40">
        <f t="shared" si="96"/>
        <v>144</v>
      </c>
      <c r="B172" s="145" t="s">
        <v>285</v>
      </c>
      <c r="C172" s="145" t="s">
        <v>55</v>
      </c>
      <c r="D172" s="122" t="s">
        <v>32</v>
      </c>
      <c r="E172" s="157" t="s">
        <v>244</v>
      </c>
      <c r="F172" s="143" t="s">
        <v>53</v>
      </c>
      <c r="G172" s="144">
        <v>40000</v>
      </c>
      <c r="H172" s="48"/>
      <c r="I172" s="129">
        <v>442.65</v>
      </c>
      <c r="J172" s="126">
        <f t="shared" si="97"/>
        <v>1148</v>
      </c>
      <c r="K172" s="131">
        <f t="shared" si="98"/>
        <v>2840</v>
      </c>
      <c r="L172" s="132">
        <f t="shared" si="108"/>
        <v>440.00000000000006</v>
      </c>
      <c r="M172" s="132">
        <f t="shared" si="100"/>
        <v>1216</v>
      </c>
      <c r="N172" s="127">
        <f t="shared" si="101"/>
        <v>2836</v>
      </c>
      <c r="O172" s="150">
        <v>0</v>
      </c>
      <c r="P172" s="129">
        <f t="shared" si="94"/>
        <v>2806.65</v>
      </c>
      <c r="Q172" s="129">
        <f t="shared" si="95"/>
        <v>6116</v>
      </c>
      <c r="R172" s="129">
        <f t="shared" si="99"/>
        <v>37193.35</v>
      </c>
    </row>
    <row r="173" spans="1:18" ht="39.75" customHeight="1" x14ac:dyDescent="0.35">
      <c r="A173" s="40">
        <f t="shared" si="96"/>
        <v>145</v>
      </c>
      <c r="B173" s="145" t="s">
        <v>286</v>
      </c>
      <c r="C173" s="145" t="s">
        <v>50</v>
      </c>
      <c r="D173" s="122" t="s">
        <v>32</v>
      </c>
      <c r="E173" s="157" t="s">
        <v>244</v>
      </c>
      <c r="F173" s="143" t="s">
        <v>53</v>
      </c>
      <c r="G173" s="144">
        <v>40000</v>
      </c>
      <c r="H173" s="48"/>
      <c r="I173" s="129">
        <v>442.65</v>
      </c>
      <c r="J173" s="126">
        <f t="shared" si="97"/>
        <v>1148</v>
      </c>
      <c r="K173" s="131">
        <f t="shared" si="98"/>
        <v>2840</v>
      </c>
      <c r="L173" s="132">
        <f t="shared" si="108"/>
        <v>440.00000000000006</v>
      </c>
      <c r="M173" s="132">
        <f t="shared" si="100"/>
        <v>1216</v>
      </c>
      <c r="N173" s="127">
        <f t="shared" si="101"/>
        <v>2836</v>
      </c>
      <c r="O173" s="150">
        <v>0</v>
      </c>
      <c r="P173" s="129">
        <f t="shared" si="94"/>
        <v>2806.65</v>
      </c>
      <c r="Q173" s="129">
        <f t="shared" si="95"/>
        <v>6116</v>
      </c>
      <c r="R173" s="129">
        <f t="shared" si="99"/>
        <v>37193.35</v>
      </c>
    </row>
    <row r="174" spans="1:18" ht="39.75" customHeight="1" x14ac:dyDescent="0.35">
      <c r="A174" s="40">
        <f t="shared" si="96"/>
        <v>146</v>
      </c>
      <c r="B174" s="145" t="s">
        <v>287</v>
      </c>
      <c r="C174" s="145" t="s">
        <v>50</v>
      </c>
      <c r="D174" s="122" t="s">
        <v>32</v>
      </c>
      <c r="E174" s="157" t="s">
        <v>244</v>
      </c>
      <c r="F174" s="143" t="s">
        <v>53</v>
      </c>
      <c r="G174" s="144">
        <v>40000</v>
      </c>
      <c r="H174" s="48"/>
      <c r="I174" s="129">
        <v>442.65</v>
      </c>
      <c r="J174" s="126">
        <f t="shared" si="97"/>
        <v>1148</v>
      </c>
      <c r="K174" s="131">
        <f t="shared" si="98"/>
        <v>2840</v>
      </c>
      <c r="L174" s="132">
        <f t="shared" si="108"/>
        <v>440.00000000000006</v>
      </c>
      <c r="M174" s="132">
        <f t="shared" si="100"/>
        <v>1216</v>
      </c>
      <c r="N174" s="127">
        <f t="shared" si="101"/>
        <v>2836</v>
      </c>
      <c r="O174" s="150">
        <v>0</v>
      </c>
      <c r="P174" s="129">
        <f t="shared" si="94"/>
        <v>2806.65</v>
      </c>
      <c r="Q174" s="129">
        <f t="shared" si="95"/>
        <v>6116</v>
      </c>
      <c r="R174" s="129">
        <f t="shared" si="99"/>
        <v>37193.35</v>
      </c>
    </row>
    <row r="175" spans="1:18" ht="39.75" customHeight="1" x14ac:dyDescent="0.35">
      <c r="A175" s="40">
        <f t="shared" si="96"/>
        <v>147</v>
      </c>
      <c r="B175" s="145" t="s">
        <v>288</v>
      </c>
      <c r="C175" s="145" t="s">
        <v>55</v>
      </c>
      <c r="D175" s="122" t="s">
        <v>32</v>
      </c>
      <c r="E175" s="157" t="s">
        <v>244</v>
      </c>
      <c r="F175" s="143" t="s">
        <v>53</v>
      </c>
      <c r="G175" s="144">
        <v>40000</v>
      </c>
      <c r="H175" s="48"/>
      <c r="I175" s="129">
        <v>442.65</v>
      </c>
      <c r="J175" s="126">
        <f t="shared" si="97"/>
        <v>1148</v>
      </c>
      <c r="K175" s="131">
        <f t="shared" si="98"/>
        <v>2840</v>
      </c>
      <c r="L175" s="132">
        <f t="shared" si="108"/>
        <v>440.00000000000006</v>
      </c>
      <c r="M175" s="132">
        <f t="shared" si="100"/>
        <v>1216</v>
      </c>
      <c r="N175" s="127">
        <f t="shared" si="101"/>
        <v>2836</v>
      </c>
      <c r="O175" s="150">
        <v>0</v>
      </c>
      <c r="P175" s="129">
        <f t="shared" si="94"/>
        <v>2806.65</v>
      </c>
      <c r="Q175" s="129">
        <f t="shared" si="95"/>
        <v>6116</v>
      </c>
      <c r="R175" s="129">
        <f t="shared" si="99"/>
        <v>37193.35</v>
      </c>
    </row>
    <row r="176" spans="1:18" ht="39.75" customHeight="1" x14ac:dyDescent="0.35">
      <c r="A176" s="40">
        <f t="shared" si="96"/>
        <v>148</v>
      </c>
      <c r="B176" s="145" t="s">
        <v>289</v>
      </c>
      <c r="C176" s="145" t="s">
        <v>50</v>
      </c>
      <c r="D176" s="122" t="s">
        <v>32</v>
      </c>
      <c r="E176" s="157" t="s">
        <v>244</v>
      </c>
      <c r="F176" s="143" t="s">
        <v>53</v>
      </c>
      <c r="G176" s="144">
        <v>40000</v>
      </c>
      <c r="H176" s="48"/>
      <c r="I176" s="129">
        <v>442.65</v>
      </c>
      <c r="J176" s="126">
        <f t="shared" si="97"/>
        <v>1148</v>
      </c>
      <c r="K176" s="131">
        <f t="shared" si="98"/>
        <v>2840</v>
      </c>
      <c r="L176" s="132">
        <f t="shared" si="108"/>
        <v>440.00000000000006</v>
      </c>
      <c r="M176" s="132">
        <f t="shared" si="100"/>
        <v>1216</v>
      </c>
      <c r="N176" s="127">
        <f t="shared" si="101"/>
        <v>2836</v>
      </c>
      <c r="O176" s="150">
        <v>0</v>
      </c>
      <c r="P176" s="129">
        <f t="shared" si="94"/>
        <v>2806.65</v>
      </c>
      <c r="Q176" s="129">
        <f t="shared" si="95"/>
        <v>6116</v>
      </c>
      <c r="R176" s="129">
        <f t="shared" si="99"/>
        <v>37193.35</v>
      </c>
    </row>
    <row r="177" spans="1:18" ht="39.75" customHeight="1" x14ac:dyDescent="0.35">
      <c r="A177" s="40">
        <f t="shared" si="96"/>
        <v>149</v>
      </c>
      <c r="B177" s="145" t="s">
        <v>290</v>
      </c>
      <c r="C177" s="145" t="s">
        <v>50</v>
      </c>
      <c r="D177" s="122" t="s">
        <v>32</v>
      </c>
      <c r="E177" s="157" t="s">
        <v>244</v>
      </c>
      <c r="F177" s="143" t="s">
        <v>53</v>
      </c>
      <c r="G177" s="144">
        <v>40000</v>
      </c>
      <c r="H177" s="48"/>
      <c r="I177" s="129">
        <v>442.65</v>
      </c>
      <c r="J177" s="126">
        <f t="shared" si="97"/>
        <v>1148</v>
      </c>
      <c r="K177" s="131">
        <f t="shared" si="98"/>
        <v>2840</v>
      </c>
      <c r="L177" s="132">
        <f t="shared" si="108"/>
        <v>440.00000000000006</v>
      </c>
      <c r="M177" s="132">
        <f t="shared" si="100"/>
        <v>1216</v>
      </c>
      <c r="N177" s="127">
        <f t="shared" si="101"/>
        <v>2836</v>
      </c>
      <c r="O177" s="150">
        <v>0</v>
      </c>
      <c r="P177" s="129">
        <f t="shared" si="94"/>
        <v>2806.65</v>
      </c>
      <c r="Q177" s="129">
        <f t="shared" si="95"/>
        <v>6116</v>
      </c>
      <c r="R177" s="129">
        <f t="shared" si="99"/>
        <v>37193.35</v>
      </c>
    </row>
    <row r="178" spans="1:18" ht="39.75" customHeight="1" x14ac:dyDescent="0.35">
      <c r="A178" s="40">
        <f t="shared" si="96"/>
        <v>150</v>
      </c>
      <c r="B178" s="145" t="s">
        <v>291</v>
      </c>
      <c r="C178" s="145" t="s">
        <v>55</v>
      </c>
      <c r="D178" s="122" t="s">
        <v>32</v>
      </c>
      <c r="E178" s="157" t="s">
        <v>292</v>
      </c>
      <c r="F178" s="143" t="s">
        <v>57</v>
      </c>
      <c r="G178" s="144">
        <v>60000</v>
      </c>
      <c r="H178" s="48"/>
      <c r="I178" s="129">
        <v>3486.68</v>
      </c>
      <c r="J178" s="126">
        <f t="shared" si="97"/>
        <v>1722</v>
      </c>
      <c r="K178" s="131">
        <f t="shared" si="98"/>
        <v>4260</v>
      </c>
      <c r="L178" s="132">
        <f t="shared" si="108"/>
        <v>660.00000000000011</v>
      </c>
      <c r="M178" s="132">
        <f t="shared" si="100"/>
        <v>1824</v>
      </c>
      <c r="N178" s="127">
        <f t="shared" si="101"/>
        <v>4254</v>
      </c>
      <c r="O178" s="150">
        <v>0</v>
      </c>
      <c r="P178" s="129">
        <f t="shared" si="94"/>
        <v>7032.68</v>
      </c>
      <c r="Q178" s="129">
        <f t="shared" si="95"/>
        <v>9174</v>
      </c>
      <c r="R178" s="129">
        <f t="shared" si="99"/>
        <v>52967.32</v>
      </c>
    </row>
    <row r="179" spans="1:18" ht="39.75" customHeight="1" x14ac:dyDescent="0.35">
      <c r="A179" s="40">
        <f t="shared" si="96"/>
        <v>151</v>
      </c>
      <c r="B179" s="145" t="s">
        <v>293</v>
      </c>
      <c r="C179" s="145" t="s">
        <v>55</v>
      </c>
      <c r="D179" s="122" t="s">
        <v>32</v>
      </c>
      <c r="E179" s="157" t="s">
        <v>292</v>
      </c>
      <c r="F179" s="143" t="s">
        <v>57</v>
      </c>
      <c r="G179" s="144">
        <v>60000</v>
      </c>
      <c r="H179" s="48"/>
      <c r="I179" s="129">
        <v>3486.68</v>
      </c>
      <c r="J179" s="126">
        <f t="shared" si="97"/>
        <v>1722</v>
      </c>
      <c r="K179" s="131">
        <f t="shared" si="98"/>
        <v>4260</v>
      </c>
      <c r="L179" s="132">
        <f t="shared" si="108"/>
        <v>660.00000000000011</v>
      </c>
      <c r="M179" s="132">
        <f t="shared" si="100"/>
        <v>1824</v>
      </c>
      <c r="N179" s="127">
        <f t="shared" si="101"/>
        <v>4254</v>
      </c>
      <c r="O179" s="150">
        <v>0</v>
      </c>
      <c r="P179" s="129">
        <f t="shared" si="94"/>
        <v>7032.68</v>
      </c>
      <c r="Q179" s="129">
        <f t="shared" si="95"/>
        <v>9174</v>
      </c>
      <c r="R179" s="129">
        <f t="shared" si="99"/>
        <v>52967.32</v>
      </c>
    </row>
    <row r="180" spans="1:18" ht="39.75" customHeight="1" x14ac:dyDescent="0.35">
      <c r="A180" s="40">
        <f t="shared" si="96"/>
        <v>152</v>
      </c>
      <c r="B180" s="145" t="s">
        <v>294</v>
      </c>
      <c r="C180" s="145" t="s">
        <v>55</v>
      </c>
      <c r="D180" s="122" t="s">
        <v>32</v>
      </c>
      <c r="E180" s="157" t="s">
        <v>246</v>
      </c>
      <c r="F180" s="143" t="s">
        <v>57</v>
      </c>
      <c r="G180" s="144">
        <v>60000</v>
      </c>
      <c r="H180" s="48"/>
      <c r="I180" s="129">
        <v>3486.68</v>
      </c>
      <c r="J180" s="126">
        <f t="shared" si="97"/>
        <v>1722</v>
      </c>
      <c r="K180" s="131">
        <f t="shared" si="98"/>
        <v>4260</v>
      </c>
      <c r="L180" s="132">
        <f t="shared" si="108"/>
        <v>660.00000000000011</v>
      </c>
      <c r="M180" s="132">
        <f t="shared" si="100"/>
        <v>1824</v>
      </c>
      <c r="N180" s="127">
        <f t="shared" si="101"/>
        <v>4254</v>
      </c>
      <c r="O180" s="150">
        <v>0</v>
      </c>
      <c r="P180" s="129">
        <f t="shared" si="94"/>
        <v>7032.68</v>
      </c>
      <c r="Q180" s="129">
        <f t="shared" si="95"/>
        <v>9174</v>
      </c>
      <c r="R180" s="129">
        <f t="shared" si="99"/>
        <v>52967.32</v>
      </c>
    </row>
    <row r="181" spans="1:18" ht="39.75" customHeight="1" x14ac:dyDescent="0.35">
      <c r="A181" s="40">
        <f t="shared" si="96"/>
        <v>153</v>
      </c>
      <c r="B181" s="145" t="s">
        <v>295</v>
      </c>
      <c r="C181" s="145" t="s">
        <v>55</v>
      </c>
      <c r="D181" s="122" t="s">
        <v>32</v>
      </c>
      <c r="E181" s="157" t="s">
        <v>246</v>
      </c>
      <c r="F181" s="143" t="s">
        <v>57</v>
      </c>
      <c r="G181" s="144">
        <v>60000</v>
      </c>
      <c r="H181" s="48"/>
      <c r="I181" s="129">
        <v>3486.68</v>
      </c>
      <c r="J181" s="126">
        <f t="shared" si="97"/>
        <v>1722</v>
      </c>
      <c r="K181" s="131">
        <f t="shared" si="98"/>
        <v>4260</v>
      </c>
      <c r="L181" s="132">
        <f t="shared" si="108"/>
        <v>660.00000000000011</v>
      </c>
      <c r="M181" s="132">
        <f t="shared" si="100"/>
        <v>1824</v>
      </c>
      <c r="N181" s="127">
        <f t="shared" si="101"/>
        <v>4254</v>
      </c>
      <c r="O181" s="150">
        <v>0</v>
      </c>
      <c r="P181" s="129">
        <f t="shared" si="94"/>
        <v>7032.68</v>
      </c>
      <c r="Q181" s="129">
        <f t="shared" si="95"/>
        <v>9174</v>
      </c>
      <c r="R181" s="129">
        <f t="shared" si="99"/>
        <v>52967.32</v>
      </c>
    </row>
    <row r="182" spans="1:18" ht="39.75" customHeight="1" x14ac:dyDescent="0.35">
      <c r="A182" s="40">
        <f t="shared" si="96"/>
        <v>154</v>
      </c>
      <c r="B182" s="145" t="s">
        <v>296</v>
      </c>
      <c r="C182" s="145" t="s">
        <v>55</v>
      </c>
      <c r="D182" s="122" t="s">
        <v>32</v>
      </c>
      <c r="E182" s="157" t="s">
        <v>246</v>
      </c>
      <c r="F182" s="143" t="s">
        <v>57</v>
      </c>
      <c r="G182" s="144">
        <v>60000</v>
      </c>
      <c r="H182" s="48"/>
      <c r="I182" s="129">
        <v>3486.68</v>
      </c>
      <c r="J182" s="126">
        <f t="shared" si="97"/>
        <v>1722</v>
      </c>
      <c r="K182" s="131">
        <f t="shared" si="98"/>
        <v>4260</v>
      </c>
      <c r="L182" s="132">
        <f t="shared" si="108"/>
        <v>660.00000000000011</v>
      </c>
      <c r="M182" s="132">
        <f t="shared" si="100"/>
        <v>1824</v>
      </c>
      <c r="N182" s="127">
        <f t="shared" si="101"/>
        <v>4254</v>
      </c>
      <c r="O182" s="150">
        <v>0</v>
      </c>
      <c r="P182" s="129">
        <f t="shared" si="94"/>
        <v>7032.68</v>
      </c>
      <c r="Q182" s="129">
        <f t="shared" si="95"/>
        <v>9174</v>
      </c>
      <c r="R182" s="129">
        <f t="shared" si="99"/>
        <v>52967.32</v>
      </c>
    </row>
    <row r="183" spans="1:18" ht="39.75" customHeight="1" x14ac:dyDescent="0.35">
      <c r="A183" s="40">
        <f t="shared" si="96"/>
        <v>155</v>
      </c>
      <c r="B183" s="145" t="s">
        <v>297</v>
      </c>
      <c r="C183" s="145" t="s">
        <v>55</v>
      </c>
      <c r="D183" s="122" t="s">
        <v>32</v>
      </c>
      <c r="E183" s="157" t="s">
        <v>264</v>
      </c>
      <c r="F183" s="143" t="s">
        <v>53</v>
      </c>
      <c r="G183" s="144">
        <v>40000</v>
      </c>
      <c r="H183" s="48"/>
      <c r="I183" s="129">
        <v>442.65</v>
      </c>
      <c r="J183" s="126">
        <f t="shared" si="97"/>
        <v>1148</v>
      </c>
      <c r="K183" s="131">
        <f t="shared" si="98"/>
        <v>2840</v>
      </c>
      <c r="L183" s="132">
        <f t="shared" si="108"/>
        <v>440.00000000000006</v>
      </c>
      <c r="M183" s="132">
        <f t="shared" si="100"/>
        <v>1216</v>
      </c>
      <c r="N183" s="127">
        <f t="shared" si="101"/>
        <v>2836</v>
      </c>
      <c r="O183" s="150">
        <v>0</v>
      </c>
      <c r="P183" s="129">
        <f t="shared" si="94"/>
        <v>2806.65</v>
      </c>
      <c r="Q183" s="129">
        <f t="shared" si="95"/>
        <v>6116</v>
      </c>
      <c r="R183" s="129">
        <f t="shared" si="99"/>
        <v>37193.35</v>
      </c>
    </row>
    <row r="184" spans="1:18" ht="39.75" customHeight="1" x14ac:dyDescent="0.35">
      <c r="A184" s="40">
        <f t="shared" si="96"/>
        <v>156</v>
      </c>
      <c r="B184" s="145" t="s">
        <v>298</v>
      </c>
      <c r="C184" s="145" t="s">
        <v>55</v>
      </c>
      <c r="D184" s="122" t="s">
        <v>32</v>
      </c>
      <c r="E184" s="157" t="s">
        <v>244</v>
      </c>
      <c r="F184" s="143" t="s">
        <v>53</v>
      </c>
      <c r="G184" s="144">
        <v>40000</v>
      </c>
      <c r="H184" s="48"/>
      <c r="I184" s="129">
        <v>442.65</v>
      </c>
      <c r="J184" s="126">
        <f t="shared" si="97"/>
        <v>1148</v>
      </c>
      <c r="K184" s="131">
        <f t="shared" si="98"/>
        <v>2840</v>
      </c>
      <c r="L184" s="132">
        <f t="shared" si="108"/>
        <v>440.00000000000006</v>
      </c>
      <c r="M184" s="132">
        <f t="shared" si="100"/>
        <v>1216</v>
      </c>
      <c r="N184" s="127">
        <f t="shared" si="101"/>
        <v>2836</v>
      </c>
      <c r="O184" s="150">
        <v>0</v>
      </c>
      <c r="P184" s="129">
        <f t="shared" si="94"/>
        <v>2806.65</v>
      </c>
      <c r="Q184" s="129">
        <f t="shared" si="95"/>
        <v>6116</v>
      </c>
      <c r="R184" s="129">
        <f t="shared" si="99"/>
        <v>37193.35</v>
      </c>
    </row>
    <row r="185" spans="1:18" ht="39.75" customHeight="1" x14ac:dyDescent="0.35">
      <c r="A185" s="40">
        <f t="shared" si="96"/>
        <v>157</v>
      </c>
      <c r="B185" s="145" t="s">
        <v>299</v>
      </c>
      <c r="C185" s="145" t="s">
        <v>50</v>
      </c>
      <c r="D185" s="122" t="s">
        <v>32</v>
      </c>
      <c r="E185" s="157" t="s">
        <v>244</v>
      </c>
      <c r="F185" s="143" t="s">
        <v>53</v>
      </c>
      <c r="G185" s="144">
        <v>40000</v>
      </c>
      <c r="H185" s="48"/>
      <c r="I185" s="129">
        <v>442.65</v>
      </c>
      <c r="J185" s="126">
        <f t="shared" si="97"/>
        <v>1148</v>
      </c>
      <c r="K185" s="131">
        <f t="shared" si="98"/>
        <v>2840</v>
      </c>
      <c r="L185" s="132">
        <f t="shared" si="108"/>
        <v>440.00000000000006</v>
      </c>
      <c r="M185" s="132">
        <f t="shared" si="100"/>
        <v>1216</v>
      </c>
      <c r="N185" s="127">
        <f t="shared" si="101"/>
        <v>2836</v>
      </c>
      <c r="O185" s="150">
        <v>0</v>
      </c>
      <c r="P185" s="129">
        <f t="shared" si="94"/>
        <v>2806.65</v>
      </c>
      <c r="Q185" s="129">
        <f t="shared" si="95"/>
        <v>6116</v>
      </c>
      <c r="R185" s="129">
        <f t="shared" si="99"/>
        <v>37193.35</v>
      </c>
    </row>
    <row r="186" spans="1:18" ht="39.75" customHeight="1" x14ac:dyDescent="0.35">
      <c r="A186" s="40">
        <f t="shared" si="96"/>
        <v>158</v>
      </c>
      <c r="B186" s="145" t="s">
        <v>300</v>
      </c>
      <c r="C186" s="145" t="s">
        <v>50</v>
      </c>
      <c r="D186" s="122" t="s">
        <v>32</v>
      </c>
      <c r="E186" s="157" t="s">
        <v>244</v>
      </c>
      <c r="F186" s="143" t="s">
        <v>53</v>
      </c>
      <c r="G186" s="144">
        <v>40000</v>
      </c>
      <c r="H186" s="48"/>
      <c r="I186" s="129">
        <v>442.65</v>
      </c>
      <c r="J186" s="126">
        <f t="shared" si="97"/>
        <v>1148</v>
      </c>
      <c r="K186" s="131">
        <f t="shared" si="98"/>
        <v>2840</v>
      </c>
      <c r="L186" s="132">
        <f t="shared" si="108"/>
        <v>440.00000000000006</v>
      </c>
      <c r="M186" s="132">
        <f t="shared" si="100"/>
        <v>1216</v>
      </c>
      <c r="N186" s="127">
        <f t="shared" si="101"/>
        <v>2836</v>
      </c>
      <c r="O186" s="150">
        <v>0</v>
      </c>
      <c r="P186" s="129">
        <f t="shared" si="94"/>
        <v>2806.65</v>
      </c>
      <c r="Q186" s="129">
        <f t="shared" si="95"/>
        <v>6116</v>
      </c>
      <c r="R186" s="129">
        <f t="shared" si="99"/>
        <v>37193.35</v>
      </c>
    </row>
    <row r="187" spans="1:18" ht="39.75" customHeight="1" x14ac:dyDescent="0.35">
      <c r="A187" s="40">
        <f t="shared" si="96"/>
        <v>159</v>
      </c>
      <c r="B187" s="145" t="s">
        <v>301</v>
      </c>
      <c r="C187" s="145" t="s">
        <v>55</v>
      </c>
      <c r="D187" s="122" t="s">
        <v>32</v>
      </c>
      <c r="E187" s="157" t="s">
        <v>244</v>
      </c>
      <c r="F187" s="143" t="s">
        <v>53</v>
      </c>
      <c r="G187" s="144">
        <v>40000</v>
      </c>
      <c r="H187" s="48"/>
      <c r="I187" s="129">
        <v>185.33</v>
      </c>
      <c r="J187" s="126">
        <f t="shared" si="97"/>
        <v>1148</v>
      </c>
      <c r="K187" s="131">
        <f t="shared" si="98"/>
        <v>2840</v>
      </c>
      <c r="L187" s="132">
        <f t="shared" si="108"/>
        <v>440.00000000000006</v>
      </c>
      <c r="M187" s="132">
        <f t="shared" si="100"/>
        <v>1216</v>
      </c>
      <c r="N187" s="127">
        <f t="shared" si="101"/>
        <v>2836</v>
      </c>
      <c r="O187" s="150">
        <v>1715.46</v>
      </c>
      <c r="P187" s="129">
        <f t="shared" si="94"/>
        <v>4264.79</v>
      </c>
      <c r="Q187" s="129">
        <f t="shared" si="95"/>
        <v>6116</v>
      </c>
      <c r="R187" s="129">
        <f t="shared" si="99"/>
        <v>35735.21</v>
      </c>
    </row>
    <row r="188" spans="1:18" ht="39.75" customHeight="1" x14ac:dyDescent="0.35">
      <c r="A188" s="40">
        <f t="shared" si="96"/>
        <v>160</v>
      </c>
      <c r="B188" s="145" t="s">
        <v>302</v>
      </c>
      <c r="C188" s="145" t="s">
        <v>55</v>
      </c>
      <c r="D188" s="122" t="s">
        <v>32</v>
      </c>
      <c r="E188" s="157" t="s">
        <v>244</v>
      </c>
      <c r="F188" s="143" t="s">
        <v>53</v>
      </c>
      <c r="G188" s="144">
        <v>40000</v>
      </c>
      <c r="H188" s="48"/>
      <c r="I188" s="129">
        <v>442.65</v>
      </c>
      <c r="J188" s="126">
        <f t="shared" si="97"/>
        <v>1148</v>
      </c>
      <c r="K188" s="131">
        <f t="shared" si="98"/>
        <v>2840</v>
      </c>
      <c r="L188" s="132">
        <f t="shared" si="108"/>
        <v>440.00000000000006</v>
      </c>
      <c r="M188" s="132">
        <f t="shared" si="100"/>
        <v>1216</v>
      </c>
      <c r="N188" s="127">
        <f t="shared" si="101"/>
        <v>2836</v>
      </c>
      <c r="O188" s="150">
        <v>0</v>
      </c>
      <c r="P188" s="129">
        <f t="shared" si="94"/>
        <v>2806.65</v>
      </c>
      <c r="Q188" s="129">
        <f t="shared" si="95"/>
        <v>6116</v>
      </c>
      <c r="R188" s="129">
        <f t="shared" si="99"/>
        <v>37193.35</v>
      </c>
    </row>
    <row r="189" spans="1:18" ht="39.75" customHeight="1" x14ac:dyDescent="0.35">
      <c r="A189" s="40">
        <f t="shared" si="96"/>
        <v>161</v>
      </c>
      <c r="B189" s="145" t="s">
        <v>303</v>
      </c>
      <c r="C189" s="145" t="s">
        <v>55</v>
      </c>
      <c r="D189" s="122" t="s">
        <v>32</v>
      </c>
      <c r="E189" s="157" t="s">
        <v>212</v>
      </c>
      <c r="F189" s="143" t="s">
        <v>53</v>
      </c>
      <c r="G189" s="144">
        <v>40000</v>
      </c>
      <c r="H189" s="48"/>
      <c r="I189" s="129">
        <v>185.33</v>
      </c>
      <c r="J189" s="126">
        <f t="shared" si="97"/>
        <v>1148</v>
      </c>
      <c r="K189" s="131">
        <f t="shared" si="98"/>
        <v>2840</v>
      </c>
      <c r="L189" s="132">
        <f t="shared" si="108"/>
        <v>440.00000000000006</v>
      </c>
      <c r="M189" s="132">
        <f t="shared" si="100"/>
        <v>1216</v>
      </c>
      <c r="N189" s="127">
        <f t="shared" si="101"/>
        <v>2836</v>
      </c>
      <c r="O189" s="150">
        <v>1715.46</v>
      </c>
      <c r="P189" s="129">
        <f t="shared" si="94"/>
        <v>4264.79</v>
      </c>
      <c r="Q189" s="129">
        <f t="shared" si="95"/>
        <v>6116</v>
      </c>
      <c r="R189" s="129">
        <f t="shared" si="99"/>
        <v>35735.21</v>
      </c>
    </row>
    <row r="190" spans="1:18" ht="39.75" customHeight="1" x14ac:dyDescent="0.35">
      <c r="A190" s="40">
        <f t="shared" si="96"/>
        <v>162</v>
      </c>
      <c r="B190" s="145" t="s">
        <v>304</v>
      </c>
      <c r="C190" s="145" t="s">
        <v>55</v>
      </c>
      <c r="D190" s="122" t="s">
        <v>32</v>
      </c>
      <c r="E190" s="157" t="s">
        <v>244</v>
      </c>
      <c r="F190" s="143" t="s">
        <v>53</v>
      </c>
      <c r="G190" s="144">
        <v>40000</v>
      </c>
      <c r="H190" s="48"/>
      <c r="I190" s="129">
        <v>442.65</v>
      </c>
      <c r="J190" s="126">
        <f t="shared" si="97"/>
        <v>1148</v>
      </c>
      <c r="K190" s="131">
        <f t="shared" si="98"/>
        <v>2840</v>
      </c>
      <c r="L190" s="132">
        <f t="shared" si="108"/>
        <v>440.00000000000006</v>
      </c>
      <c r="M190" s="132">
        <f t="shared" si="100"/>
        <v>1216</v>
      </c>
      <c r="N190" s="127">
        <f t="shared" si="101"/>
        <v>2836</v>
      </c>
      <c r="O190" s="150">
        <v>0</v>
      </c>
      <c r="P190" s="129">
        <f t="shared" si="94"/>
        <v>2806.65</v>
      </c>
      <c r="Q190" s="129">
        <f t="shared" si="95"/>
        <v>6116</v>
      </c>
      <c r="R190" s="129">
        <f t="shared" si="99"/>
        <v>37193.35</v>
      </c>
    </row>
    <row r="191" spans="1:18" ht="39.75" customHeight="1" x14ac:dyDescent="0.35">
      <c r="A191" s="40">
        <f t="shared" si="96"/>
        <v>163</v>
      </c>
      <c r="B191" s="145" t="s">
        <v>305</v>
      </c>
      <c r="C191" s="145" t="s">
        <v>50</v>
      </c>
      <c r="D191" s="122" t="s">
        <v>32</v>
      </c>
      <c r="E191" s="157" t="s">
        <v>244</v>
      </c>
      <c r="F191" s="123" t="s">
        <v>53</v>
      </c>
      <c r="G191" s="144">
        <v>40000</v>
      </c>
      <c r="H191" s="48"/>
      <c r="I191" s="129">
        <v>442.65</v>
      </c>
      <c r="J191" s="126">
        <f t="shared" si="97"/>
        <v>1148</v>
      </c>
      <c r="K191" s="131">
        <f t="shared" si="98"/>
        <v>2840</v>
      </c>
      <c r="L191" s="132">
        <f t="shared" si="108"/>
        <v>440.00000000000006</v>
      </c>
      <c r="M191" s="132">
        <f t="shared" si="100"/>
        <v>1216</v>
      </c>
      <c r="N191" s="127">
        <f t="shared" si="101"/>
        <v>2836</v>
      </c>
      <c r="O191" s="127">
        <v>0</v>
      </c>
      <c r="P191" s="129">
        <f>I191+J191+M191+O191</f>
        <v>2806.65</v>
      </c>
      <c r="Q191" s="129">
        <f>K191+L191+N191</f>
        <v>6116</v>
      </c>
      <c r="R191" s="129">
        <f t="shared" si="99"/>
        <v>37193.35</v>
      </c>
    </row>
    <row r="192" spans="1:18" ht="51" customHeight="1" x14ac:dyDescent="0.35">
      <c r="A192" s="40">
        <f t="shared" si="96"/>
        <v>164</v>
      </c>
      <c r="B192" s="145" t="s">
        <v>306</v>
      </c>
      <c r="C192" s="145" t="s">
        <v>50</v>
      </c>
      <c r="D192" s="122" t="s">
        <v>32</v>
      </c>
      <c r="E192" s="157" t="s">
        <v>244</v>
      </c>
      <c r="F192" s="123" t="s">
        <v>53</v>
      </c>
      <c r="G192" s="144">
        <v>40000</v>
      </c>
      <c r="H192" s="48"/>
      <c r="I192" s="129">
        <v>442.65</v>
      </c>
      <c r="J192" s="126">
        <f t="shared" si="97"/>
        <v>1148</v>
      </c>
      <c r="K192" s="131">
        <f t="shared" si="98"/>
        <v>2840</v>
      </c>
      <c r="L192" s="132">
        <f t="shared" si="108"/>
        <v>440.00000000000006</v>
      </c>
      <c r="M192" s="132">
        <f t="shared" si="100"/>
        <v>1216</v>
      </c>
      <c r="N192" s="127">
        <f t="shared" si="101"/>
        <v>2836</v>
      </c>
      <c r="O192" s="127">
        <v>0</v>
      </c>
      <c r="P192" s="129">
        <f t="shared" ref="P192:P194" si="109">I192+J192+M192+O192</f>
        <v>2806.65</v>
      </c>
      <c r="Q192" s="129">
        <f t="shared" ref="Q192:Q194" si="110">K192+L192+N192</f>
        <v>6116</v>
      </c>
      <c r="R192" s="129">
        <f t="shared" si="99"/>
        <v>37193.35</v>
      </c>
    </row>
    <row r="193" spans="1:18" ht="51" customHeight="1" x14ac:dyDescent="0.35">
      <c r="A193" s="40">
        <f t="shared" si="96"/>
        <v>165</v>
      </c>
      <c r="B193" s="145" t="s">
        <v>307</v>
      </c>
      <c r="C193" s="145" t="s">
        <v>50</v>
      </c>
      <c r="D193" s="122" t="s">
        <v>32</v>
      </c>
      <c r="E193" s="157" t="s">
        <v>244</v>
      </c>
      <c r="F193" s="123" t="s">
        <v>53</v>
      </c>
      <c r="G193" s="144">
        <v>40000</v>
      </c>
      <c r="H193" s="48"/>
      <c r="I193" s="129">
        <v>442.65</v>
      </c>
      <c r="J193" s="126">
        <f t="shared" si="97"/>
        <v>1148</v>
      </c>
      <c r="K193" s="131">
        <f t="shared" si="98"/>
        <v>2840</v>
      </c>
      <c r="L193" s="132">
        <f t="shared" si="108"/>
        <v>440.00000000000006</v>
      </c>
      <c r="M193" s="132">
        <f t="shared" si="100"/>
        <v>1216</v>
      </c>
      <c r="N193" s="127">
        <f t="shared" si="101"/>
        <v>2836</v>
      </c>
      <c r="O193" s="127">
        <v>0</v>
      </c>
      <c r="P193" s="129">
        <f t="shared" si="109"/>
        <v>2806.65</v>
      </c>
      <c r="Q193" s="129">
        <f t="shared" si="110"/>
        <v>6116</v>
      </c>
      <c r="R193" s="129">
        <f t="shared" si="99"/>
        <v>37193.35</v>
      </c>
    </row>
    <row r="194" spans="1:18" ht="51" customHeight="1" x14ac:dyDescent="0.35">
      <c r="A194" s="40">
        <f t="shared" si="96"/>
        <v>166</v>
      </c>
      <c r="B194" s="145" t="s">
        <v>308</v>
      </c>
      <c r="C194" s="145" t="s">
        <v>55</v>
      </c>
      <c r="D194" s="122" t="s">
        <v>32</v>
      </c>
      <c r="E194" s="157" t="s">
        <v>244</v>
      </c>
      <c r="F194" s="123" t="s">
        <v>53</v>
      </c>
      <c r="G194" s="144">
        <v>40000</v>
      </c>
      <c r="H194" s="48"/>
      <c r="I194" s="129">
        <v>442.65</v>
      </c>
      <c r="J194" s="126">
        <f t="shared" si="97"/>
        <v>1148</v>
      </c>
      <c r="K194" s="131">
        <f t="shared" si="98"/>
        <v>2840</v>
      </c>
      <c r="L194" s="132">
        <f t="shared" si="108"/>
        <v>440.00000000000006</v>
      </c>
      <c r="M194" s="132">
        <f t="shared" si="100"/>
        <v>1216</v>
      </c>
      <c r="N194" s="127">
        <f t="shared" si="101"/>
        <v>2836</v>
      </c>
      <c r="O194" s="127">
        <v>0</v>
      </c>
      <c r="P194" s="129">
        <f t="shared" si="109"/>
        <v>2806.65</v>
      </c>
      <c r="Q194" s="129">
        <f t="shared" si="110"/>
        <v>6116</v>
      </c>
      <c r="R194" s="129">
        <f t="shared" si="99"/>
        <v>37193.35</v>
      </c>
    </row>
    <row r="195" spans="1:18" ht="51" customHeight="1" x14ac:dyDescent="0.35">
      <c r="A195" s="40">
        <f t="shared" si="96"/>
        <v>167</v>
      </c>
      <c r="B195" s="145" t="s">
        <v>309</v>
      </c>
      <c r="C195" s="145" t="s">
        <v>55</v>
      </c>
      <c r="D195" s="122" t="s">
        <v>32</v>
      </c>
      <c r="E195" s="157" t="s">
        <v>244</v>
      </c>
      <c r="F195" s="143" t="s">
        <v>53</v>
      </c>
      <c r="G195" s="144">
        <v>40000</v>
      </c>
      <c r="H195" s="48"/>
      <c r="I195" s="129">
        <v>442.65</v>
      </c>
      <c r="J195" s="126">
        <f t="shared" si="97"/>
        <v>1148</v>
      </c>
      <c r="K195" s="131">
        <f t="shared" si="98"/>
        <v>2840</v>
      </c>
      <c r="L195" s="132">
        <f t="shared" si="108"/>
        <v>440.00000000000006</v>
      </c>
      <c r="M195" s="132">
        <f t="shared" si="100"/>
        <v>1216</v>
      </c>
      <c r="N195" s="127">
        <f t="shared" si="101"/>
        <v>2836</v>
      </c>
      <c r="O195" s="150">
        <v>0</v>
      </c>
      <c r="P195" s="129">
        <f t="shared" si="94"/>
        <v>2806.65</v>
      </c>
      <c r="Q195" s="129">
        <f t="shared" si="95"/>
        <v>6116</v>
      </c>
      <c r="R195" s="129">
        <f t="shared" si="99"/>
        <v>37193.35</v>
      </c>
    </row>
    <row r="196" spans="1:18" ht="27.75" customHeight="1" x14ac:dyDescent="0.25">
      <c r="A196" s="210" t="s">
        <v>25</v>
      </c>
      <c r="B196" s="210"/>
      <c r="C196" s="210"/>
      <c r="D196" s="210"/>
      <c r="E196" s="210"/>
      <c r="F196" s="41"/>
      <c r="G196" s="49">
        <f t="shared" ref="G196:R196" si="111">SUM(G132:G195)</f>
        <v>3753000</v>
      </c>
      <c r="H196" s="49">
        <f t="shared" si="111"/>
        <v>0</v>
      </c>
      <c r="I196" s="49">
        <f t="shared" si="111"/>
        <v>248753.16999999969</v>
      </c>
      <c r="J196" s="49">
        <f t="shared" si="111"/>
        <v>107711.1</v>
      </c>
      <c r="K196" s="49">
        <f t="shared" si="111"/>
        <v>266463</v>
      </c>
      <c r="L196" s="49">
        <f t="shared" si="111"/>
        <v>36576.32</v>
      </c>
      <c r="M196" s="49">
        <f t="shared" si="111"/>
        <v>113392.60799999996</v>
      </c>
      <c r="N196" s="49">
        <f t="shared" si="111"/>
        <v>264458.41800000006</v>
      </c>
      <c r="O196" s="49">
        <f t="shared" si="111"/>
        <v>34309.19999999999</v>
      </c>
      <c r="P196" s="49">
        <f t="shared" si="111"/>
        <v>504166.07800000021</v>
      </c>
      <c r="Q196" s="49">
        <f t="shared" si="111"/>
        <v>567497.73800000013</v>
      </c>
      <c r="R196" s="49">
        <f t="shared" si="111"/>
        <v>3248833.9220000012</v>
      </c>
    </row>
    <row r="197" spans="1:18" ht="43.5" customHeight="1" x14ac:dyDescent="0.25">
      <c r="A197" s="194" t="s">
        <v>33</v>
      </c>
      <c r="B197" s="194"/>
      <c r="C197" s="194"/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  <c r="Q197" s="194"/>
      <c r="R197" s="194"/>
    </row>
    <row r="198" spans="1:18" ht="41.25" customHeight="1" x14ac:dyDescent="0.35">
      <c r="A198" s="40">
        <f>+A195+1</f>
        <v>168</v>
      </c>
      <c r="B198" s="122" t="s">
        <v>310</v>
      </c>
      <c r="C198" s="122" t="s">
        <v>55</v>
      </c>
      <c r="D198" s="122" t="s">
        <v>33</v>
      </c>
      <c r="E198" s="164" t="s">
        <v>311</v>
      </c>
      <c r="F198" s="123" t="s">
        <v>57</v>
      </c>
      <c r="G198" s="144">
        <v>210000</v>
      </c>
      <c r="H198" s="48"/>
      <c r="I198" s="130">
        <v>37725.9</v>
      </c>
      <c r="J198" s="126">
        <f>G198*2.87/100</f>
        <v>6027</v>
      </c>
      <c r="K198" s="131">
        <f>G198*7.1/100</f>
        <v>14910</v>
      </c>
      <c r="L198" s="128">
        <f>74808*1.1%</f>
        <v>822.88800000000003</v>
      </c>
      <c r="M198" s="127">
        <f>187020*3.04%</f>
        <v>5685.4080000000004</v>
      </c>
      <c r="N198" s="127">
        <f>187020*7.09%</f>
        <v>13259.718000000001</v>
      </c>
      <c r="O198" s="135">
        <v>1715.46</v>
      </c>
      <c r="P198" s="129">
        <f t="shared" ref="P198:P239" si="112">I198+J198+M198+O198</f>
        <v>51153.768000000004</v>
      </c>
      <c r="Q198" s="129">
        <f t="shared" ref="Q198:Q239" si="113">K198+L198+N198</f>
        <v>28992.606</v>
      </c>
      <c r="R198" s="129">
        <f>G198-P198</f>
        <v>158846.23199999999</v>
      </c>
    </row>
    <row r="199" spans="1:18" ht="43.5" customHeight="1" x14ac:dyDescent="0.35">
      <c r="A199" s="40">
        <f t="shared" ref="A199:A239" si="114">+A198+1</f>
        <v>169</v>
      </c>
      <c r="B199" s="122" t="s">
        <v>312</v>
      </c>
      <c r="C199" s="122" t="s">
        <v>50</v>
      </c>
      <c r="D199" s="122" t="s">
        <v>33</v>
      </c>
      <c r="E199" s="164" t="s">
        <v>313</v>
      </c>
      <c r="F199" s="123" t="s">
        <v>53</v>
      </c>
      <c r="G199" s="144">
        <v>100000</v>
      </c>
      <c r="H199" s="48"/>
      <c r="I199" s="130">
        <v>12105.37</v>
      </c>
      <c r="J199" s="126">
        <f t="shared" ref="J199:J239" si="115">G199*2.87/100</f>
        <v>2870</v>
      </c>
      <c r="K199" s="131">
        <f t="shared" ref="K199:K239" si="116">G199*7.1/100</f>
        <v>7100</v>
      </c>
      <c r="L199" s="128">
        <f t="shared" ref="L199:L215" si="117">74808*1.1%</f>
        <v>822.88800000000003</v>
      </c>
      <c r="M199" s="132">
        <f>G199*3.04/100</f>
        <v>3040</v>
      </c>
      <c r="N199" s="127">
        <f>+G199*7.09%</f>
        <v>7090.0000000000009</v>
      </c>
      <c r="O199" s="135">
        <v>0</v>
      </c>
      <c r="P199" s="129">
        <f t="shared" si="112"/>
        <v>18015.370000000003</v>
      </c>
      <c r="Q199" s="129">
        <f t="shared" si="113"/>
        <v>15012.888000000001</v>
      </c>
      <c r="R199" s="129">
        <f t="shared" ref="R199:R239" si="118">G199-P199</f>
        <v>81984.63</v>
      </c>
    </row>
    <row r="200" spans="1:18" ht="43.5" customHeight="1" x14ac:dyDescent="0.35">
      <c r="A200" s="40">
        <f t="shared" si="114"/>
        <v>170</v>
      </c>
      <c r="B200" s="122" t="s">
        <v>314</v>
      </c>
      <c r="C200" s="122" t="s">
        <v>50</v>
      </c>
      <c r="D200" s="122" t="s">
        <v>33</v>
      </c>
      <c r="E200" s="164" t="s">
        <v>315</v>
      </c>
      <c r="F200" s="123" t="s">
        <v>53</v>
      </c>
      <c r="G200" s="144">
        <v>120000</v>
      </c>
      <c r="H200" s="48"/>
      <c r="I200" s="130">
        <v>15952.14</v>
      </c>
      <c r="J200" s="126">
        <f t="shared" si="115"/>
        <v>3444</v>
      </c>
      <c r="K200" s="131">
        <f t="shared" si="116"/>
        <v>8520</v>
      </c>
      <c r="L200" s="128">
        <f t="shared" si="117"/>
        <v>822.88800000000003</v>
      </c>
      <c r="M200" s="132">
        <f t="shared" ref="M200:M239" si="119">G200*3.04/100</f>
        <v>3648</v>
      </c>
      <c r="N200" s="127">
        <f t="shared" ref="N200:N239" si="120">+G200*7.09%</f>
        <v>8508</v>
      </c>
      <c r="O200" s="135">
        <f>1715.46*2</f>
        <v>3430.92</v>
      </c>
      <c r="P200" s="129">
        <f t="shared" si="112"/>
        <v>26475.059999999998</v>
      </c>
      <c r="Q200" s="129">
        <f t="shared" si="113"/>
        <v>17850.887999999999</v>
      </c>
      <c r="R200" s="129">
        <f t="shared" si="118"/>
        <v>93524.94</v>
      </c>
    </row>
    <row r="201" spans="1:18" ht="43.5" customHeight="1" x14ac:dyDescent="0.35">
      <c r="A201" s="40">
        <f t="shared" si="114"/>
        <v>171</v>
      </c>
      <c r="B201" s="122" t="s">
        <v>316</v>
      </c>
      <c r="C201" s="122" t="s">
        <v>55</v>
      </c>
      <c r="D201" s="122" t="s">
        <v>33</v>
      </c>
      <c r="E201" s="164" t="s">
        <v>313</v>
      </c>
      <c r="F201" s="123" t="s">
        <v>53</v>
      </c>
      <c r="G201" s="144">
        <v>100000</v>
      </c>
      <c r="H201" s="48"/>
      <c r="I201" s="130">
        <v>12105.37</v>
      </c>
      <c r="J201" s="126">
        <f t="shared" si="115"/>
        <v>2870</v>
      </c>
      <c r="K201" s="131">
        <f t="shared" si="116"/>
        <v>7100</v>
      </c>
      <c r="L201" s="128">
        <f t="shared" si="117"/>
        <v>822.88800000000003</v>
      </c>
      <c r="M201" s="132">
        <f t="shared" si="119"/>
        <v>3040</v>
      </c>
      <c r="N201" s="127">
        <f t="shared" si="120"/>
        <v>7090.0000000000009</v>
      </c>
      <c r="O201" s="135">
        <v>0</v>
      </c>
      <c r="P201" s="129">
        <f t="shared" si="112"/>
        <v>18015.370000000003</v>
      </c>
      <c r="Q201" s="129">
        <f t="shared" si="113"/>
        <v>15012.888000000001</v>
      </c>
      <c r="R201" s="129">
        <f t="shared" si="118"/>
        <v>81984.63</v>
      </c>
    </row>
    <row r="202" spans="1:18" ht="43.5" customHeight="1" x14ac:dyDescent="0.35">
      <c r="A202" s="40">
        <f t="shared" si="114"/>
        <v>172</v>
      </c>
      <c r="B202" s="122" t="s">
        <v>317</v>
      </c>
      <c r="C202" s="122" t="s">
        <v>50</v>
      </c>
      <c r="D202" s="122" t="s">
        <v>33</v>
      </c>
      <c r="E202" s="164" t="s">
        <v>313</v>
      </c>
      <c r="F202" s="123" t="s">
        <v>53</v>
      </c>
      <c r="G202" s="144">
        <v>100000</v>
      </c>
      <c r="H202" s="48"/>
      <c r="I202" s="130">
        <v>12105.37</v>
      </c>
      <c r="J202" s="126">
        <f t="shared" si="115"/>
        <v>2870</v>
      </c>
      <c r="K202" s="131">
        <f t="shared" si="116"/>
        <v>7100</v>
      </c>
      <c r="L202" s="128">
        <f t="shared" si="117"/>
        <v>822.88800000000003</v>
      </c>
      <c r="M202" s="132">
        <f t="shared" si="119"/>
        <v>3040</v>
      </c>
      <c r="N202" s="127">
        <f t="shared" si="120"/>
        <v>7090.0000000000009</v>
      </c>
      <c r="O202" s="135">
        <v>0</v>
      </c>
      <c r="P202" s="129">
        <f t="shared" si="112"/>
        <v>18015.370000000003</v>
      </c>
      <c r="Q202" s="129">
        <f t="shared" si="113"/>
        <v>15012.888000000001</v>
      </c>
      <c r="R202" s="129">
        <f t="shared" si="118"/>
        <v>81984.63</v>
      </c>
    </row>
    <row r="203" spans="1:18" ht="43.5" customHeight="1" x14ac:dyDescent="0.35">
      <c r="A203" s="40">
        <f t="shared" si="114"/>
        <v>173</v>
      </c>
      <c r="B203" s="122" t="s">
        <v>318</v>
      </c>
      <c r="C203" s="122" t="s">
        <v>50</v>
      </c>
      <c r="D203" s="122" t="s">
        <v>33</v>
      </c>
      <c r="E203" s="164" t="s">
        <v>319</v>
      </c>
      <c r="F203" s="123" t="s">
        <v>53</v>
      </c>
      <c r="G203" s="144">
        <v>160000</v>
      </c>
      <c r="H203" s="48"/>
      <c r="I203" s="130">
        <f>14113.5+12105.37</f>
        <v>26218.870000000003</v>
      </c>
      <c r="J203" s="126">
        <f t="shared" si="115"/>
        <v>4592</v>
      </c>
      <c r="K203" s="131">
        <f t="shared" si="116"/>
        <v>11360</v>
      </c>
      <c r="L203" s="128">
        <f t="shared" si="117"/>
        <v>822.88800000000003</v>
      </c>
      <c r="M203" s="132">
        <f t="shared" si="119"/>
        <v>4864</v>
      </c>
      <c r="N203" s="127">
        <f t="shared" si="120"/>
        <v>11344</v>
      </c>
      <c r="O203" s="135">
        <v>0</v>
      </c>
      <c r="P203" s="129">
        <f t="shared" si="112"/>
        <v>35674.870000000003</v>
      </c>
      <c r="Q203" s="129">
        <f t="shared" si="113"/>
        <v>23526.887999999999</v>
      </c>
      <c r="R203" s="129">
        <f t="shared" si="118"/>
        <v>124325.13</v>
      </c>
    </row>
    <row r="204" spans="1:18" ht="43.5" customHeight="1" x14ac:dyDescent="0.35">
      <c r="A204" s="40">
        <f t="shared" si="114"/>
        <v>174</v>
      </c>
      <c r="B204" s="122" t="s">
        <v>320</v>
      </c>
      <c r="C204" s="122" t="s">
        <v>50</v>
      </c>
      <c r="D204" s="122" t="s">
        <v>33</v>
      </c>
      <c r="E204" s="164" t="s">
        <v>321</v>
      </c>
      <c r="F204" s="123" t="s">
        <v>53</v>
      </c>
      <c r="G204" s="144">
        <f>85000+55000</f>
        <v>140000</v>
      </c>
      <c r="H204" s="48"/>
      <c r="I204" s="130">
        <f>7719.26+12937.38</f>
        <v>20656.64</v>
      </c>
      <c r="J204" s="126">
        <f t="shared" si="115"/>
        <v>4018</v>
      </c>
      <c r="K204" s="131">
        <f t="shared" si="116"/>
        <v>9940</v>
      </c>
      <c r="L204" s="128">
        <f t="shared" si="117"/>
        <v>822.88800000000003</v>
      </c>
      <c r="M204" s="132">
        <f t="shared" si="119"/>
        <v>4256</v>
      </c>
      <c r="N204" s="127">
        <f t="shared" si="120"/>
        <v>9926</v>
      </c>
      <c r="O204" s="135">
        <f>1715.46*2</f>
        <v>3430.92</v>
      </c>
      <c r="P204" s="129">
        <f t="shared" si="112"/>
        <v>32361.559999999998</v>
      </c>
      <c r="Q204" s="129">
        <f t="shared" si="113"/>
        <v>20688.887999999999</v>
      </c>
      <c r="R204" s="129">
        <f t="shared" si="118"/>
        <v>107638.44</v>
      </c>
    </row>
    <row r="205" spans="1:18" ht="43.5" customHeight="1" x14ac:dyDescent="0.35">
      <c r="A205" s="40">
        <f t="shared" si="114"/>
        <v>175</v>
      </c>
      <c r="B205" s="122" t="s">
        <v>322</v>
      </c>
      <c r="C205" s="122" t="s">
        <v>55</v>
      </c>
      <c r="D205" s="122" t="s">
        <v>33</v>
      </c>
      <c r="E205" s="164" t="s">
        <v>323</v>
      </c>
      <c r="F205" s="123" t="s">
        <v>53</v>
      </c>
      <c r="G205" s="144">
        <v>100000</v>
      </c>
      <c r="H205" s="48"/>
      <c r="I205" s="130">
        <v>12105.37</v>
      </c>
      <c r="J205" s="126">
        <f t="shared" si="115"/>
        <v>2870</v>
      </c>
      <c r="K205" s="131">
        <f t="shared" si="116"/>
        <v>7100</v>
      </c>
      <c r="L205" s="128">
        <f t="shared" si="117"/>
        <v>822.88800000000003</v>
      </c>
      <c r="M205" s="132">
        <f t="shared" si="119"/>
        <v>3040</v>
      </c>
      <c r="N205" s="127">
        <f t="shared" si="120"/>
        <v>7090.0000000000009</v>
      </c>
      <c r="O205" s="135">
        <v>0</v>
      </c>
      <c r="P205" s="129">
        <f t="shared" si="112"/>
        <v>18015.370000000003</v>
      </c>
      <c r="Q205" s="129">
        <f t="shared" si="113"/>
        <v>15012.888000000001</v>
      </c>
      <c r="R205" s="129">
        <f t="shared" si="118"/>
        <v>81984.63</v>
      </c>
    </row>
    <row r="206" spans="1:18" ht="43.5" customHeight="1" x14ac:dyDescent="0.35">
      <c r="A206" s="40">
        <f t="shared" si="114"/>
        <v>176</v>
      </c>
      <c r="B206" s="122" t="s">
        <v>324</v>
      </c>
      <c r="C206" s="122" t="s">
        <v>55</v>
      </c>
      <c r="D206" s="122" t="s">
        <v>33</v>
      </c>
      <c r="E206" s="164" t="s">
        <v>325</v>
      </c>
      <c r="F206" s="123" t="s">
        <v>53</v>
      </c>
      <c r="G206" s="144">
        <v>100000</v>
      </c>
      <c r="H206" s="48"/>
      <c r="I206" s="130">
        <f>9753.12+2352.25</f>
        <v>12105.37</v>
      </c>
      <c r="J206" s="126">
        <f t="shared" si="115"/>
        <v>2870</v>
      </c>
      <c r="K206" s="131">
        <f t="shared" si="116"/>
        <v>7100</v>
      </c>
      <c r="L206" s="128">
        <f t="shared" si="117"/>
        <v>822.88800000000003</v>
      </c>
      <c r="M206" s="132">
        <f t="shared" si="119"/>
        <v>3040</v>
      </c>
      <c r="N206" s="127">
        <f t="shared" si="120"/>
        <v>7090.0000000000009</v>
      </c>
      <c r="O206" s="135">
        <v>0</v>
      </c>
      <c r="P206" s="129">
        <f t="shared" si="112"/>
        <v>18015.370000000003</v>
      </c>
      <c r="Q206" s="129">
        <f t="shared" si="113"/>
        <v>15012.888000000001</v>
      </c>
      <c r="R206" s="129">
        <f t="shared" si="118"/>
        <v>81984.63</v>
      </c>
    </row>
    <row r="207" spans="1:18" ht="33.75" customHeight="1" x14ac:dyDescent="0.35">
      <c r="A207" s="40">
        <f t="shared" si="114"/>
        <v>177</v>
      </c>
      <c r="B207" s="122" t="s">
        <v>326</v>
      </c>
      <c r="C207" s="122" t="s">
        <v>50</v>
      </c>
      <c r="D207" s="122" t="s">
        <v>33</v>
      </c>
      <c r="E207" s="164" t="s">
        <v>325</v>
      </c>
      <c r="F207" s="123" t="s">
        <v>53</v>
      </c>
      <c r="G207" s="144">
        <v>100000</v>
      </c>
      <c r="H207" s="48"/>
      <c r="I207" s="130">
        <f>9753.12+2352.25</f>
        <v>12105.37</v>
      </c>
      <c r="J207" s="126">
        <f t="shared" si="115"/>
        <v>2870</v>
      </c>
      <c r="K207" s="131">
        <f t="shared" si="116"/>
        <v>7100</v>
      </c>
      <c r="L207" s="128">
        <f t="shared" si="117"/>
        <v>822.88800000000003</v>
      </c>
      <c r="M207" s="132">
        <f t="shared" si="119"/>
        <v>3040</v>
      </c>
      <c r="N207" s="127">
        <f t="shared" si="120"/>
        <v>7090.0000000000009</v>
      </c>
      <c r="O207" s="135">
        <v>0</v>
      </c>
      <c r="P207" s="129">
        <f t="shared" si="112"/>
        <v>18015.370000000003</v>
      </c>
      <c r="Q207" s="129">
        <f t="shared" si="113"/>
        <v>15012.888000000001</v>
      </c>
      <c r="R207" s="129">
        <f t="shared" si="118"/>
        <v>81984.63</v>
      </c>
    </row>
    <row r="208" spans="1:18" ht="28.5" customHeight="1" x14ac:dyDescent="0.35">
      <c r="A208" s="40">
        <f t="shared" si="114"/>
        <v>178</v>
      </c>
      <c r="B208" s="122" t="s">
        <v>327</v>
      </c>
      <c r="C208" s="122" t="s">
        <v>55</v>
      </c>
      <c r="D208" s="122" t="s">
        <v>33</v>
      </c>
      <c r="E208" s="164" t="s">
        <v>325</v>
      </c>
      <c r="F208" s="123" t="s">
        <v>53</v>
      </c>
      <c r="G208" s="144">
        <v>100000</v>
      </c>
      <c r="H208" s="48"/>
      <c r="I208" s="130">
        <f>9324.25+2352.25</f>
        <v>11676.5</v>
      </c>
      <c r="J208" s="126">
        <f t="shared" si="115"/>
        <v>2870</v>
      </c>
      <c r="K208" s="131">
        <f t="shared" si="116"/>
        <v>7100</v>
      </c>
      <c r="L208" s="128">
        <f t="shared" si="117"/>
        <v>822.88800000000003</v>
      </c>
      <c r="M208" s="132">
        <f t="shared" si="119"/>
        <v>3040</v>
      </c>
      <c r="N208" s="127">
        <f t="shared" si="120"/>
        <v>7090.0000000000009</v>
      </c>
      <c r="O208" s="135">
        <v>1715.46</v>
      </c>
      <c r="P208" s="129">
        <f t="shared" si="112"/>
        <v>19301.96</v>
      </c>
      <c r="Q208" s="129">
        <f t="shared" si="113"/>
        <v>15012.888000000001</v>
      </c>
      <c r="R208" s="129">
        <f t="shared" si="118"/>
        <v>80698.040000000008</v>
      </c>
    </row>
    <row r="209" spans="1:18" ht="33.75" customHeight="1" x14ac:dyDescent="0.35">
      <c r="A209" s="40">
        <f t="shared" si="114"/>
        <v>179</v>
      </c>
      <c r="B209" s="122" t="s">
        <v>328</v>
      </c>
      <c r="C209" s="122" t="s">
        <v>55</v>
      </c>
      <c r="D209" s="122" t="s">
        <v>33</v>
      </c>
      <c r="E209" s="164" t="s">
        <v>329</v>
      </c>
      <c r="F209" s="123" t="s">
        <v>53</v>
      </c>
      <c r="G209" s="144">
        <v>90000</v>
      </c>
      <c r="H209" s="48"/>
      <c r="I209" s="130">
        <v>8895.39</v>
      </c>
      <c r="J209" s="126">
        <f t="shared" si="115"/>
        <v>2583</v>
      </c>
      <c r="K209" s="131">
        <f t="shared" si="116"/>
        <v>6390</v>
      </c>
      <c r="L209" s="128">
        <f t="shared" si="117"/>
        <v>822.88800000000003</v>
      </c>
      <c r="M209" s="132">
        <f t="shared" si="119"/>
        <v>2736</v>
      </c>
      <c r="N209" s="127">
        <f t="shared" si="120"/>
        <v>6381</v>
      </c>
      <c r="O209" s="135">
        <f>1715.46*2</f>
        <v>3430.92</v>
      </c>
      <c r="P209" s="129">
        <f t="shared" si="112"/>
        <v>17645.309999999998</v>
      </c>
      <c r="Q209" s="129">
        <f t="shared" si="113"/>
        <v>13593.887999999999</v>
      </c>
      <c r="R209" s="129">
        <f t="shared" si="118"/>
        <v>72354.69</v>
      </c>
    </row>
    <row r="210" spans="1:18" ht="43.5" customHeight="1" x14ac:dyDescent="0.35">
      <c r="A210" s="40">
        <f t="shared" si="114"/>
        <v>180</v>
      </c>
      <c r="B210" s="122" t="s">
        <v>330</v>
      </c>
      <c r="C210" s="122" t="s">
        <v>55</v>
      </c>
      <c r="D210" s="122" t="s">
        <v>33</v>
      </c>
      <c r="E210" s="164" t="s">
        <v>329</v>
      </c>
      <c r="F210" s="123" t="s">
        <v>53</v>
      </c>
      <c r="G210" s="144">
        <v>90000</v>
      </c>
      <c r="H210" s="48"/>
      <c r="I210" s="130">
        <v>9753.1200000000008</v>
      </c>
      <c r="J210" s="126">
        <f t="shared" si="115"/>
        <v>2583</v>
      </c>
      <c r="K210" s="131">
        <f t="shared" si="116"/>
        <v>6390</v>
      </c>
      <c r="L210" s="128">
        <f t="shared" si="117"/>
        <v>822.88800000000003</v>
      </c>
      <c r="M210" s="132">
        <f t="shared" si="119"/>
        <v>2736</v>
      </c>
      <c r="N210" s="127">
        <f t="shared" si="120"/>
        <v>6381</v>
      </c>
      <c r="O210" s="135">
        <v>0</v>
      </c>
      <c r="P210" s="129">
        <f t="shared" si="112"/>
        <v>15072.12</v>
      </c>
      <c r="Q210" s="129">
        <f t="shared" si="113"/>
        <v>13593.887999999999</v>
      </c>
      <c r="R210" s="129">
        <f t="shared" si="118"/>
        <v>74927.88</v>
      </c>
    </row>
    <row r="211" spans="1:18" ht="43.5" customHeight="1" x14ac:dyDescent="0.35">
      <c r="A211" s="40">
        <f t="shared" si="114"/>
        <v>181</v>
      </c>
      <c r="B211" s="122" t="s">
        <v>331</v>
      </c>
      <c r="C211" s="122" t="s">
        <v>55</v>
      </c>
      <c r="D211" s="122" t="s">
        <v>33</v>
      </c>
      <c r="E211" s="164" t="s">
        <v>329</v>
      </c>
      <c r="F211" s="123" t="s">
        <v>53</v>
      </c>
      <c r="G211" s="144">
        <v>90000</v>
      </c>
      <c r="H211" s="48"/>
      <c r="I211" s="130">
        <v>8895.39</v>
      </c>
      <c r="J211" s="126">
        <f t="shared" si="115"/>
        <v>2583</v>
      </c>
      <c r="K211" s="131">
        <f t="shared" si="116"/>
        <v>6390</v>
      </c>
      <c r="L211" s="128">
        <f t="shared" si="117"/>
        <v>822.88800000000003</v>
      </c>
      <c r="M211" s="132">
        <f t="shared" si="119"/>
        <v>2736</v>
      </c>
      <c r="N211" s="127">
        <f t="shared" si="120"/>
        <v>6381</v>
      </c>
      <c r="O211" s="135">
        <f>1715.46*2</f>
        <v>3430.92</v>
      </c>
      <c r="P211" s="129">
        <f t="shared" si="112"/>
        <v>17645.309999999998</v>
      </c>
      <c r="Q211" s="129">
        <f t="shared" si="113"/>
        <v>13593.887999999999</v>
      </c>
      <c r="R211" s="129">
        <f t="shared" si="118"/>
        <v>72354.69</v>
      </c>
    </row>
    <row r="212" spans="1:18" ht="43.5" customHeight="1" x14ac:dyDescent="0.35">
      <c r="A212" s="40">
        <f t="shared" si="114"/>
        <v>182</v>
      </c>
      <c r="B212" s="122" t="s">
        <v>332</v>
      </c>
      <c r="C212" s="122" t="s">
        <v>50</v>
      </c>
      <c r="D212" s="122" t="s">
        <v>33</v>
      </c>
      <c r="E212" s="164" t="s">
        <v>329</v>
      </c>
      <c r="F212" s="123" t="s">
        <v>57</v>
      </c>
      <c r="G212" s="144">
        <v>90000</v>
      </c>
      <c r="H212" s="48"/>
      <c r="I212" s="130">
        <v>9324.25</v>
      </c>
      <c r="J212" s="126">
        <f t="shared" si="115"/>
        <v>2583</v>
      </c>
      <c r="K212" s="131">
        <f t="shared" si="116"/>
        <v>6390</v>
      </c>
      <c r="L212" s="128">
        <f t="shared" si="117"/>
        <v>822.88800000000003</v>
      </c>
      <c r="M212" s="132">
        <f t="shared" si="119"/>
        <v>2736</v>
      </c>
      <c r="N212" s="127">
        <f t="shared" si="120"/>
        <v>6381</v>
      </c>
      <c r="O212" s="135">
        <v>1715.46</v>
      </c>
      <c r="P212" s="129">
        <f t="shared" si="112"/>
        <v>16358.71</v>
      </c>
      <c r="Q212" s="129">
        <f>K212+L212+N212</f>
        <v>13593.887999999999</v>
      </c>
      <c r="R212" s="129">
        <f t="shared" si="118"/>
        <v>73641.290000000008</v>
      </c>
    </row>
    <row r="213" spans="1:18" ht="43.5" customHeight="1" x14ac:dyDescent="0.35">
      <c r="A213" s="40">
        <f t="shared" si="114"/>
        <v>183</v>
      </c>
      <c r="B213" s="122" t="s">
        <v>333</v>
      </c>
      <c r="C213" s="122" t="s">
        <v>55</v>
      </c>
      <c r="D213" s="122" t="s">
        <v>33</v>
      </c>
      <c r="E213" s="164" t="s">
        <v>334</v>
      </c>
      <c r="F213" s="123" t="s">
        <v>53</v>
      </c>
      <c r="G213" s="144">
        <v>100000</v>
      </c>
      <c r="H213" s="48"/>
      <c r="I213" s="130">
        <f>6309.38+5795.99</f>
        <v>12105.369999999999</v>
      </c>
      <c r="J213" s="126">
        <f t="shared" si="115"/>
        <v>2870</v>
      </c>
      <c r="K213" s="131">
        <f t="shared" si="116"/>
        <v>7100</v>
      </c>
      <c r="L213" s="128">
        <f t="shared" si="117"/>
        <v>822.88800000000003</v>
      </c>
      <c r="M213" s="132">
        <f t="shared" si="119"/>
        <v>3040</v>
      </c>
      <c r="N213" s="127">
        <f t="shared" si="120"/>
        <v>7090.0000000000009</v>
      </c>
      <c r="O213" s="135">
        <v>0</v>
      </c>
      <c r="P213" s="129">
        <f t="shared" si="112"/>
        <v>18015.37</v>
      </c>
      <c r="Q213" s="129">
        <f>K213+L213+N213</f>
        <v>15012.888000000001</v>
      </c>
      <c r="R213" s="129">
        <f t="shared" si="118"/>
        <v>81984.63</v>
      </c>
    </row>
    <row r="214" spans="1:18" ht="43.5" customHeight="1" x14ac:dyDescent="0.35">
      <c r="A214" s="40">
        <f t="shared" si="114"/>
        <v>184</v>
      </c>
      <c r="B214" s="122" t="s">
        <v>335</v>
      </c>
      <c r="C214" s="122" t="s">
        <v>55</v>
      </c>
      <c r="D214" s="122" t="s">
        <v>33</v>
      </c>
      <c r="E214" s="164" t="s">
        <v>187</v>
      </c>
      <c r="F214" s="123" t="s">
        <v>70</v>
      </c>
      <c r="G214" s="144">
        <v>43000</v>
      </c>
      <c r="H214" s="48"/>
      <c r="I214" s="130">
        <v>866.06</v>
      </c>
      <c r="J214" s="126">
        <f t="shared" si="115"/>
        <v>1234.0999999999999</v>
      </c>
      <c r="K214" s="131">
        <f t="shared" si="116"/>
        <v>3053</v>
      </c>
      <c r="L214" s="132">
        <f>+G214*1.1%</f>
        <v>473.00000000000006</v>
      </c>
      <c r="M214" s="132">
        <f t="shared" si="119"/>
        <v>1307.2</v>
      </c>
      <c r="N214" s="127">
        <f t="shared" si="120"/>
        <v>3048.7000000000003</v>
      </c>
      <c r="O214" s="135">
        <v>0</v>
      </c>
      <c r="P214" s="129">
        <f t="shared" si="112"/>
        <v>3407.3599999999997</v>
      </c>
      <c r="Q214" s="129">
        <f t="shared" si="113"/>
        <v>6574.7000000000007</v>
      </c>
      <c r="R214" s="129">
        <f t="shared" si="118"/>
        <v>39592.639999999999</v>
      </c>
    </row>
    <row r="215" spans="1:18" ht="43.5" customHeight="1" x14ac:dyDescent="0.35">
      <c r="A215" s="40">
        <f t="shared" si="114"/>
        <v>185</v>
      </c>
      <c r="B215" s="122" t="s">
        <v>336</v>
      </c>
      <c r="C215" s="122" t="s">
        <v>55</v>
      </c>
      <c r="D215" s="122" t="s">
        <v>33</v>
      </c>
      <c r="E215" s="164" t="s">
        <v>337</v>
      </c>
      <c r="F215" s="123" t="s">
        <v>53</v>
      </c>
      <c r="G215" s="144">
        <v>90000</v>
      </c>
      <c r="H215" s="48"/>
      <c r="I215" s="130">
        <f>1854+7899.12</f>
        <v>9753.119999999999</v>
      </c>
      <c r="J215" s="126">
        <f t="shared" si="115"/>
        <v>2583</v>
      </c>
      <c r="K215" s="131">
        <f t="shared" si="116"/>
        <v>6390</v>
      </c>
      <c r="L215" s="128">
        <f t="shared" si="117"/>
        <v>822.88800000000003</v>
      </c>
      <c r="M215" s="132">
        <f t="shared" si="119"/>
        <v>2736</v>
      </c>
      <c r="N215" s="127">
        <f t="shared" si="120"/>
        <v>6381</v>
      </c>
      <c r="O215" s="135">
        <v>0</v>
      </c>
      <c r="P215" s="129">
        <f t="shared" si="112"/>
        <v>15072.119999999999</v>
      </c>
      <c r="Q215" s="129">
        <f t="shared" si="113"/>
        <v>13593.887999999999</v>
      </c>
      <c r="R215" s="129">
        <f t="shared" si="118"/>
        <v>74927.88</v>
      </c>
    </row>
    <row r="216" spans="1:18" ht="43.5" customHeight="1" x14ac:dyDescent="0.35">
      <c r="A216" s="40">
        <f t="shared" si="114"/>
        <v>186</v>
      </c>
      <c r="B216" s="122" t="s">
        <v>338</v>
      </c>
      <c r="C216" s="122" t="s">
        <v>50</v>
      </c>
      <c r="D216" s="122" t="s">
        <v>33</v>
      </c>
      <c r="E216" s="164" t="s">
        <v>339</v>
      </c>
      <c r="F216" s="123" t="s">
        <v>57</v>
      </c>
      <c r="G216" s="165">
        <v>60000</v>
      </c>
      <c r="H216" s="68"/>
      <c r="I216" s="167">
        <v>3486.68</v>
      </c>
      <c r="J216" s="126">
        <f t="shared" si="115"/>
        <v>1722</v>
      </c>
      <c r="K216" s="131">
        <f t="shared" si="116"/>
        <v>4260</v>
      </c>
      <c r="L216" s="132">
        <f>+G216*1.1%</f>
        <v>660.00000000000011</v>
      </c>
      <c r="M216" s="132">
        <f t="shared" si="119"/>
        <v>1824</v>
      </c>
      <c r="N216" s="127">
        <f t="shared" si="120"/>
        <v>4254</v>
      </c>
      <c r="O216" s="135">
        <v>0</v>
      </c>
      <c r="P216" s="129">
        <f t="shared" si="112"/>
        <v>7032.68</v>
      </c>
      <c r="Q216" s="129">
        <f t="shared" si="113"/>
        <v>9174</v>
      </c>
      <c r="R216" s="129">
        <f t="shared" si="118"/>
        <v>52967.32</v>
      </c>
    </row>
    <row r="217" spans="1:18" ht="43.5" customHeight="1" x14ac:dyDescent="0.35">
      <c r="A217" s="40">
        <f t="shared" si="114"/>
        <v>187</v>
      </c>
      <c r="B217" s="122" t="s">
        <v>340</v>
      </c>
      <c r="C217" s="122" t="s">
        <v>55</v>
      </c>
      <c r="D217" s="122" t="s">
        <v>33</v>
      </c>
      <c r="E217" s="166" t="s">
        <v>329</v>
      </c>
      <c r="F217" s="123" t="s">
        <v>57</v>
      </c>
      <c r="G217" s="165">
        <v>90000</v>
      </c>
      <c r="H217" s="68"/>
      <c r="I217" s="167">
        <v>8895.39</v>
      </c>
      <c r="J217" s="126">
        <f t="shared" si="115"/>
        <v>2583</v>
      </c>
      <c r="K217" s="131">
        <f t="shared" si="116"/>
        <v>6390</v>
      </c>
      <c r="L217" s="128">
        <f t="shared" ref="L217:L233" si="121">74808*1.1%</f>
        <v>822.88800000000003</v>
      </c>
      <c r="M217" s="132">
        <f t="shared" si="119"/>
        <v>2736</v>
      </c>
      <c r="N217" s="127">
        <f t="shared" si="120"/>
        <v>6381</v>
      </c>
      <c r="O217" s="168">
        <f>1715.46*2</f>
        <v>3430.92</v>
      </c>
      <c r="P217" s="129">
        <f t="shared" si="112"/>
        <v>17645.309999999998</v>
      </c>
      <c r="Q217" s="129">
        <f t="shared" si="113"/>
        <v>13593.887999999999</v>
      </c>
      <c r="R217" s="129">
        <f t="shared" si="118"/>
        <v>72354.69</v>
      </c>
    </row>
    <row r="218" spans="1:18" ht="43.5" customHeight="1" x14ac:dyDescent="0.35">
      <c r="A218" s="40">
        <f t="shared" si="114"/>
        <v>188</v>
      </c>
      <c r="B218" s="122" t="s">
        <v>341</v>
      </c>
      <c r="C218" s="122" t="s">
        <v>55</v>
      </c>
      <c r="D218" s="122" t="s">
        <v>33</v>
      </c>
      <c r="E218" s="166" t="s">
        <v>329</v>
      </c>
      <c r="F218" s="123" t="s">
        <v>57</v>
      </c>
      <c r="G218" s="165">
        <v>90000</v>
      </c>
      <c r="H218" s="68"/>
      <c r="I218" s="167">
        <v>8895.39</v>
      </c>
      <c r="J218" s="126">
        <f t="shared" si="115"/>
        <v>2583</v>
      </c>
      <c r="K218" s="131">
        <f t="shared" si="116"/>
        <v>6390</v>
      </c>
      <c r="L218" s="128">
        <f t="shared" si="121"/>
        <v>822.88800000000003</v>
      </c>
      <c r="M218" s="132">
        <f t="shared" si="119"/>
        <v>2736</v>
      </c>
      <c r="N218" s="127">
        <f t="shared" si="120"/>
        <v>6381</v>
      </c>
      <c r="O218" s="168">
        <f>1715.46*2</f>
        <v>3430.92</v>
      </c>
      <c r="P218" s="129">
        <f t="shared" si="112"/>
        <v>17645.309999999998</v>
      </c>
      <c r="Q218" s="129">
        <f t="shared" si="113"/>
        <v>13593.887999999999</v>
      </c>
      <c r="R218" s="129">
        <f t="shared" si="118"/>
        <v>72354.69</v>
      </c>
    </row>
    <row r="219" spans="1:18" ht="43.5" customHeight="1" x14ac:dyDescent="0.35">
      <c r="A219" s="40">
        <f t="shared" si="114"/>
        <v>189</v>
      </c>
      <c r="B219" s="122" t="s">
        <v>342</v>
      </c>
      <c r="C219" s="122" t="s">
        <v>50</v>
      </c>
      <c r="D219" s="122" t="s">
        <v>33</v>
      </c>
      <c r="E219" s="166" t="s">
        <v>329</v>
      </c>
      <c r="F219" s="123" t="s">
        <v>57</v>
      </c>
      <c r="G219" s="165">
        <v>90000</v>
      </c>
      <c r="H219" s="68"/>
      <c r="I219" s="167">
        <v>8895.39</v>
      </c>
      <c r="J219" s="126">
        <f t="shared" si="115"/>
        <v>2583</v>
      </c>
      <c r="K219" s="131">
        <f t="shared" si="116"/>
        <v>6390</v>
      </c>
      <c r="L219" s="128">
        <f t="shared" si="121"/>
        <v>822.88800000000003</v>
      </c>
      <c r="M219" s="132">
        <f t="shared" si="119"/>
        <v>2736</v>
      </c>
      <c r="N219" s="127">
        <f t="shared" si="120"/>
        <v>6381</v>
      </c>
      <c r="O219" s="168">
        <f>1715.46*2</f>
        <v>3430.92</v>
      </c>
      <c r="P219" s="129">
        <f t="shared" si="112"/>
        <v>17645.309999999998</v>
      </c>
      <c r="Q219" s="129">
        <f t="shared" si="113"/>
        <v>13593.887999999999</v>
      </c>
      <c r="R219" s="129">
        <f t="shared" si="118"/>
        <v>72354.69</v>
      </c>
    </row>
    <row r="220" spans="1:18" ht="43.5" customHeight="1" x14ac:dyDescent="0.35">
      <c r="A220" s="40">
        <f t="shared" si="114"/>
        <v>190</v>
      </c>
      <c r="B220" s="122" t="s">
        <v>343</v>
      </c>
      <c r="C220" s="122" t="s">
        <v>55</v>
      </c>
      <c r="D220" s="122" t="s">
        <v>33</v>
      </c>
      <c r="E220" s="166" t="s">
        <v>329</v>
      </c>
      <c r="F220" s="123" t="s">
        <v>57</v>
      </c>
      <c r="G220" s="165">
        <v>90000</v>
      </c>
      <c r="H220" s="68"/>
      <c r="I220" s="167">
        <v>8895.39</v>
      </c>
      <c r="J220" s="126">
        <f t="shared" si="115"/>
        <v>2583</v>
      </c>
      <c r="K220" s="131">
        <f t="shared" si="116"/>
        <v>6390</v>
      </c>
      <c r="L220" s="128">
        <f t="shared" si="121"/>
        <v>822.88800000000003</v>
      </c>
      <c r="M220" s="132">
        <f t="shared" si="119"/>
        <v>2736</v>
      </c>
      <c r="N220" s="127">
        <f t="shared" si="120"/>
        <v>6381</v>
      </c>
      <c r="O220" s="168">
        <f>1715.46*2</f>
        <v>3430.92</v>
      </c>
      <c r="P220" s="129">
        <f t="shared" si="112"/>
        <v>17645.309999999998</v>
      </c>
      <c r="Q220" s="129">
        <f t="shared" si="113"/>
        <v>13593.887999999999</v>
      </c>
      <c r="R220" s="129">
        <f t="shared" si="118"/>
        <v>72354.69</v>
      </c>
    </row>
    <row r="221" spans="1:18" ht="43.5" customHeight="1" x14ac:dyDescent="0.35">
      <c r="A221" s="40">
        <f t="shared" si="114"/>
        <v>191</v>
      </c>
      <c r="B221" s="122" t="s">
        <v>344</v>
      </c>
      <c r="C221" s="122" t="s">
        <v>50</v>
      </c>
      <c r="D221" s="122" t="s">
        <v>33</v>
      </c>
      <c r="E221" s="166" t="s">
        <v>329</v>
      </c>
      <c r="F221" s="123" t="s">
        <v>57</v>
      </c>
      <c r="G221" s="165">
        <v>90000</v>
      </c>
      <c r="H221" s="68"/>
      <c r="I221" s="167">
        <v>9324.25</v>
      </c>
      <c r="J221" s="126">
        <f t="shared" si="115"/>
        <v>2583</v>
      </c>
      <c r="K221" s="131">
        <f t="shared" si="116"/>
        <v>6390</v>
      </c>
      <c r="L221" s="128">
        <f t="shared" si="121"/>
        <v>822.88800000000003</v>
      </c>
      <c r="M221" s="132">
        <f t="shared" si="119"/>
        <v>2736</v>
      </c>
      <c r="N221" s="127">
        <f t="shared" si="120"/>
        <v>6381</v>
      </c>
      <c r="O221" s="168">
        <v>1715.46</v>
      </c>
      <c r="P221" s="129">
        <f t="shared" si="112"/>
        <v>16358.71</v>
      </c>
      <c r="Q221" s="129">
        <f t="shared" si="113"/>
        <v>13593.887999999999</v>
      </c>
      <c r="R221" s="129">
        <f t="shared" si="118"/>
        <v>73641.290000000008</v>
      </c>
    </row>
    <row r="222" spans="1:18" ht="43.5" customHeight="1" x14ac:dyDescent="0.35">
      <c r="A222" s="40">
        <f t="shared" si="114"/>
        <v>192</v>
      </c>
      <c r="B222" s="122" t="s">
        <v>345</v>
      </c>
      <c r="C222" s="122" t="s">
        <v>55</v>
      </c>
      <c r="D222" s="122" t="s">
        <v>33</v>
      </c>
      <c r="E222" s="166" t="s">
        <v>329</v>
      </c>
      <c r="F222" s="123" t="s">
        <v>57</v>
      </c>
      <c r="G222" s="165">
        <v>90000</v>
      </c>
      <c r="H222" s="68"/>
      <c r="I222" s="167">
        <v>9324.25</v>
      </c>
      <c r="J222" s="126">
        <f t="shared" si="115"/>
        <v>2583</v>
      </c>
      <c r="K222" s="131">
        <f t="shared" si="116"/>
        <v>6390</v>
      </c>
      <c r="L222" s="128">
        <f t="shared" si="121"/>
        <v>822.88800000000003</v>
      </c>
      <c r="M222" s="132">
        <f t="shared" si="119"/>
        <v>2736</v>
      </c>
      <c r="N222" s="127">
        <f t="shared" si="120"/>
        <v>6381</v>
      </c>
      <c r="O222" s="168">
        <v>1715.46</v>
      </c>
      <c r="P222" s="129">
        <f t="shared" si="112"/>
        <v>16358.71</v>
      </c>
      <c r="Q222" s="129">
        <f t="shared" si="113"/>
        <v>13593.887999999999</v>
      </c>
      <c r="R222" s="129">
        <f t="shared" si="118"/>
        <v>73641.290000000008</v>
      </c>
    </row>
    <row r="223" spans="1:18" ht="43.5" customHeight="1" x14ac:dyDescent="0.35">
      <c r="A223" s="40">
        <f t="shared" si="114"/>
        <v>193</v>
      </c>
      <c r="B223" s="122" t="s">
        <v>346</v>
      </c>
      <c r="C223" s="122" t="s">
        <v>55</v>
      </c>
      <c r="D223" s="122" t="s">
        <v>33</v>
      </c>
      <c r="E223" s="166" t="s">
        <v>329</v>
      </c>
      <c r="F223" s="123" t="s">
        <v>57</v>
      </c>
      <c r="G223" s="165">
        <v>90000</v>
      </c>
      <c r="H223" s="68"/>
      <c r="I223" s="167">
        <v>9753.1200000000008</v>
      </c>
      <c r="J223" s="126">
        <f t="shared" si="115"/>
        <v>2583</v>
      </c>
      <c r="K223" s="131">
        <f t="shared" si="116"/>
        <v>6390</v>
      </c>
      <c r="L223" s="128">
        <f t="shared" si="121"/>
        <v>822.88800000000003</v>
      </c>
      <c r="M223" s="132">
        <f t="shared" si="119"/>
        <v>2736</v>
      </c>
      <c r="N223" s="127">
        <f t="shared" si="120"/>
        <v>6381</v>
      </c>
      <c r="O223" s="168">
        <v>0</v>
      </c>
      <c r="P223" s="129">
        <f t="shared" si="112"/>
        <v>15072.12</v>
      </c>
      <c r="Q223" s="129">
        <f t="shared" si="113"/>
        <v>13593.887999999999</v>
      </c>
      <c r="R223" s="129">
        <f t="shared" si="118"/>
        <v>74927.88</v>
      </c>
    </row>
    <row r="224" spans="1:18" ht="43.5" customHeight="1" x14ac:dyDescent="0.35">
      <c r="A224" s="40">
        <f t="shared" si="114"/>
        <v>194</v>
      </c>
      <c r="B224" s="122" t="s">
        <v>347</v>
      </c>
      <c r="C224" s="122" t="s">
        <v>50</v>
      </c>
      <c r="D224" s="122" t="s">
        <v>33</v>
      </c>
      <c r="E224" s="166" t="s">
        <v>329</v>
      </c>
      <c r="F224" s="123" t="s">
        <v>57</v>
      </c>
      <c r="G224" s="165">
        <v>90000</v>
      </c>
      <c r="H224" s="68"/>
      <c r="I224" s="167">
        <v>9753.1200000000008</v>
      </c>
      <c r="J224" s="126">
        <f t="shared" si="115"/>
        <v>2583</v>
      </c>
      <c r="K224" s="131">
        <f t="shared" si="116"/>
        <v>6390</v>
      </c>
      <c r="L224" s="128">
        <f t="shared" si="121"/>
        <v>822.88800000000003</v>
      </c>
      <c r="M224" s="132">
        <f t="shared" si="119"/>
        <v>2736</v>
      </c>
      <c r="N224" s="127">
        <f t="shared" si="120"/>
        <v>6381</v>
      </c>
      <c r="O224" s="168">
        <v>0</v>
      </c>
      <c r="P224" s="129">
        <f t="shared" si="112"/>
        <v>15072.12</v>
      </c>
      <c r="Q224" s="129">
        <f t="shared" si="113"/>
        <v>13593.887999999999</v>
      </c>
      <c r="R224" s="129">
        <f t="shared" si="118"/>
        <v>74927.88</v>
      </c>
    </row>
    <row r="225" spans="1:18" ht="43.5" customHeight="1" x14ac:dyDescent="0.35">
      <c r="A225" s="40">
        <f t="shared" si="114"/>
        <v>195</v>
      </c>
      <c r="B225" s="122" t="s">
        <v>348</v>
      </c>
      <c r="C225" s="122" t="s">
        <v>55</v>
      </c>
      <c r="D225" s="122" t="s">
        <v>33</v>
      </c>
      <c r="E225" s="166" t="s">
        <v>329</v>
      </c>
      <c r="F225" s="123" t="s">
        <v>57</v>
      </c>
      <c r="G225" s="165">
        <v>90000</v>
      </c>
      <c r="H225" s="68"/>
      <c r="I225" s="167">
        <v>9753.1200000000008</v>
      </c>
      <c r="J225" s="126">
        <f t="shared" si="115"/>
        <v>2583</v>
      </c>
      <c r="K225" s="131">
        <f t="shared" si="116"/>
        <v>6390</v>
      </c>
      <c r="L225" s="128">
        <f t="shared" si="121"/>
        <v>822.88800000000003</v>
      </c>
      <c r="M225" s="132">
        <f t="shared" si="119"/>
        <v>2736</v>
      </c>
      <c r="N225" s="127">
        <f t="shared" si="120"/>
        <v>6381</v>
      </c>
      <c r="O225" s="168">
        <v>0</v>
      </c>
      <c r="P225" s="129">
        <f t="shared" si="112"/>
        <v>15072.12</v>
      </c>
      <c r="Q225" s="129">
        <f t="shared" si="113"/>
        <v>13593.887999999999</v>
      </c>
      <c r="R225" s="129">
        <f t="shared" si="118"/>
        <v>74927.88</v>
      </c>
    </row>
    <row r="226" spans="1:18" ht="43.5" customHeight="1" x14ac:dyDescent="0.35">
      <c r="A226" s="40">
        <f t="shared" si="114"/>
        <v>196</v>
      </c>
      <c r="B226" s="122" t="s">
        <v>349</v>
      </c>
      <c r="C226" s="122" t="s">
        <v>50</v>
      </c>
      <c r="D226" s="122" t="s">
        <v>33</v>
      </c>
      <c r="E226" s="166" t="s">
        <v>329</v>
      </c>
      <c r="F226" s="123" t="s">
        <v>57</v>
      </c>
      <c r="G226" s="165">
        <v>90000</v>
      </c>
      <c r="H226" s="68"/>
      <c r="I226" s="167">
        <v>9753.1200000000008</v>
      </c>
      <c r="J226" s="126">
        <f t="shared" si="115"/>
        <v>2583</v>
      </c>
      <c r="K226" s="131">
        <f t="shared" si="116"/>
        <v>6390</v>
      </c>
      <c r="L226" s="128">
        <f t="shared" si="121"/>
        <v>822.88800000000003</v>
      </c>
      <c r="M226" s="132">
        <f t="shared" si="119"/>
        <v>2736</v>
      </c>
      <c r="N226" s="127">
        <f t="shared" si="120"/>
        <v>6381</v>
      </c>
      <c r="O226" s="168">
        <v>0</v>
      </c>
      <c r="P226" s="129">
        <f t="shared" si="112"/>
        <v>15072.12</v>
      </c>
      <c r="Q226" s="129">
        <f t="shared" si="113"/>
        <v>13593.887999999999</v>
      </c>
      <c r="R226" s="129">
        <f t="shared" si="118"/>
        <v>74927.88</v>
      </c>
    </row>
    <row r="227" spans="1:18" ht="43.5" customHeight="1" x14ac:dyDescent="0.35">
      <c r="A227" s="40">
        <f t="shared" si="114"/>
        <v>197</v>
      </c>
      <c r="B227" s="122" t="s">
        <v>350</v>
      </c>
      <c r="C227" s="122" t="s">
        <v>55</v>
      </c>
      <c r="D227" s="122" t="s">
        <v>33</v>
      </c>
      <c r="E227" s="166" t="s">
        <v>329</v>
      </c>
      <c r="F227" s="123" t="s">
        <v>57</v>
      </c>
      <c r="G227" s="165">
        <v>90000</v>
      </c>
      <c r="H227" s="68"/>
      <c r="I227" s="167">
        <v>9753.1200000000008</v>
      </c>
      <c r="J227" s="126">
        <f t="shared" si="115"/>
        <v>2583</v>
      </c>
      <c r="K227" s="131">
        <f t="shared" si="116"/>
        <v>6390</v>
      </c>
      <c r="L227" s="128">
        <f t="shared" si="121"/>
        <v>822.88800000000003</v>
      </c>
      <c r="M227" s="132">
        <f t="shared" si="119"/>
        <v>2736</v>
      </c>
      <c r="N227" s="127">
        <f t="shared" si="120"/>
        <v>6381</v>
      </c>
      <c r="O227" s="168">
        <v>0</v>
      </c>
      <c r="P227" s="129">
        <f t="shared" si="112"/>
        <v>15072.12</v>
      </c>
      <c r="Q227" s="129">
        <f t="shared" si="113"/>
        <v>13593.887999999999</v>
      </c>
      <c r="R227" s="129">
        <f t="shared" si="118"/>
        <v>74927.88</v>
      </c>
    </row>
    <row r="228" spans="1:18" ht="43.5" customHeight="1" x14ac:dyDescent="0.35">
      <c r="A228" s="40">
        <f t="shared" si="114"/>
        <v>198</v>
      </c>
      <c r="B228" s="122" t="s">
        <v>351</v>
      </c>
      <c r="C228" s="122" t="s">
        <v>55</v>
      </c>
      <c r="D228" s="122" t="s">
        <v>33</v>
      </c>
      <c r="E228" s="166" t="s">
        <v>329</v>
      </c>
      <c r="F228" s="123" t="s">
        <v>57</v>
      </c>
      <c r="G228" s="165">
        <v>90000</v>
      </c>
      <c r="H228" s="68"/>
      <c r="I228" s="167">
        <v>9753.1200000000008</v>
      </c>
      <c r="J228" s="126">
        <f t="shared" si="115"/>
        <v>2583</v>
      </c>
      <c r="K228" s="131">
        <f t="shared" si="116"/>
        <v>6390</v>
      </c>
      <c r="L228" s="128">
        <f t="shared" si="121"/>
        <v>822.88800000000003</v>
      </c>
      <c r="M228" s="132">
        <f t="shared" si="119"/>
        <v>2736</v>
      </c>
      <c r="N228" s="127">
        <f t="shared" si="120"/>
        <v>6381</v>
      </c>
      <c r="O228" s="168">
        <v>0</v>
      </c>
      <c r="P228" s="129">
        <f t="shared" si="112"/>
        <v>15072.12</v>
      </c>
      <c r="Q228" s="129">
        <f t="shared" si="113"/>
        <v>13593.887999999999</v>
      </c>
      <c r="R228" s="129">
        <f t="shared" si="118"/>
        <v>74927.88</v>
      </c>
    </row>
    <row r="229" spans="1:18" ht="43.5" customHeight="1" x14ac:dyDescent="0.35">
      <c r="A229" s="40">
        <f t="shared" si="114"/>
        <v>199</v>
      </c>
      <c r="B229" s="122" t="s">
        <v>352</v>
      </c>
      <c r="C229" s="122" t="s">
        <v>55</v>
      </c>
      <c r="D229" s="122" t="s">
        <v>33</v>
      </c>
      <c r="E229" s="166" t="s">
        <v>329</v>
      </c>
      <c r="F229" s="123" t="s">
        <v>57</v>
      </c>
      <c r="G229" s="165">
        <v>90000</v>
      </c>
      <c r="H229" s="68"/>
      <c r="I229" s="167">
        <v>9753.1200000000008</v>
      </c>
      <c r="J229" s="126">
        <f t="shared" si="115"/>
        <v>2583</v>
      </c>
      <c r="K229" s="131">
        <f t="shared" si="116"/>
        <v>6390</v>
      </c>
      <c r="L229" s="128">
        <f t="shared" si="121"/>
        <v>822.88800000000003</v>
      </c>
      <c r="M229" s="132">
        <f t="shared" si="119"/>
        <v>2736</v>
      </c>
      <c r="N229" s="127">
        <f t="shared" si="120"/>
        <v>6381</v>
      </c>
      <c r="O229" s="168">
        <v>0</v>
      </c>
      <c r="P229" s="129">
        <f t="shared" si="112"/>
        <v>15072.12</v>
      </c>
      <c r="Q229" s="129">
        <f t="shared" si="113"/>
        <v>13593.887999999999</v>
      </c>
      <c r="R229" s="129">
        <f t="shared" si="118"/>
        <v>74927.88</v>
      </c>
    </row>
    <row r="230" spans="1:18" ht="43.5" customHeight="1" x14ac:dyDescent="0.35">
      <c r="A230" s="40">
        <f t="shared" si="114"/>
        <v>200</v>
      </c>
      <c r="B230" s="122" t="s">
        <v>353</v>
      </c>
      <c r="C230" s="122" t="s">
        <v>55</v>
      </c>
      <c r="D230" s="122" t="s">
        <v>33</v>
      </c>
      <c r="E230" s="166" t="s">
        <v>329</v>
      </c>
      <c r="F230" s="123" t="s">
        <v>57</v>
      </c>
      <c r="G230" s="165">
        <v>90000</v>
      </c>
      <c r="H230" s="68"/>
      <c r="I230" s="167">
        <v>9753.1200000000008</v>
      </c>
      <c r="J230" s="126">
        <f t="shared" si="115"/>
        <v>2583</v>
      </c>
      <c r="K230" s="131">
        <f t="shared" si="116"/>
        <v>6390</v>
      </c>
      <c r="L230" s="128">
        <f t="shared" si="121"/>
        <v>822.88800000000003</v>
      </c>
      <c r="M230" s="132">
        <f t="shared" si="119"/>
        <v>2736</v>
      </c>
      <c r="N230" s="127">
        <f t="shared" si="120"/>
        <v>6381</v>
      </c>
      <c r="O230" s="168">
        <v>0</v>
      </c>
      <c r="P230" s="129">
        <f t="shared" si="112"/>
        <v>15072.12</v>
      </c>
      <c r="Q230" s="129">
        <f t="shared" si="113"/>
        <v>13593.887999999999</v>
      </c>
      <c r="R230" s="129">
        <f t="shared" si="118"/>
        <v>74927.88</v>
      </c>
    </row>
    <row r="231" spans="1:18" ht="43.5" customHeight="1" x14ac:dyDescent="0.35">
      <c r="A231" s="40">
        <f t="shared" si="114"/>
        <v>201</v>
      </c>
      <c r="B231" s="122" t="s">
        <v>354</v>
      </c>
      <c r="C231" s="122" t="s">
        <v>55</v>
      </c>
      <c r="D231" s="122" t="s">
        <v>33</v>
      </c>
      <c r="E231" s="166" t="s">
        <v>329</v>
      </c>
      <c r="F231" s="123" t="s">
        <v>57</v>
      </c>
      <c r="G231" s="165">
        <v>90000</v>
      </c>
      <c r="H231" s="68"/>
      <c r="I231" s="167">
        <v>9324.25</v>
      </c>
      <c r="J231" s="126">
        <f t="shared" si="115"/>
        <v>2583</v>
      </c>
      <c r="K231" s="131">
        <f t="shared" si="116"/>
        <v>6390</v>
      </c>
      <c r="L231" s="128">
        <f t="shared" si="121"/>
        <v>822.88800000000003</v>
      </c>
      <c r="M231" s="132">
        <f t="shared" si="119"/>
        <v>2736</v>
      </c>
      <c r="N231" s="127">
        <f t="shared" si="120"/>
        <v>6381</v>
      </c>
      <c r="O231" s="168">
        <v>1715.46</v>
      </c>
      <c r="P231" s="129">
        <f t="shared" si="112"/>
        <v>16358.71</v>
      </c>
      <c r="Q231" s="129">
        <f t="shared" si="113"/>
        <v>13593.887999999999</v>
      </c>
      <c r="R231" s="129">
        <f t="shared" si="118"/>
        <v>73641.290000000008</v>
      </c>
    </row>
    <row r="232" spans="1:18" ht="43.5" customHeight="1" x14ac:dyDescent="0.35">
      <c r="A232" s="40">
        <f t="shared" si="114"/>
        <v>202</v>
      </c>
      <c r="B232" s="122" t="s">
        <v>355</v>
      </c>
      <c r="C232" s="122" t="s">
        <v>55</v>
      </c>
      <c r="D232" s="122" t="s">
        <v>33</v>
      </c>
      <c r="E232" s="166" t="s">
        <v>329</v>
      </c>
      <c r="F232" s="123" t="s">
        <v>57</v>
      </c>
      <c r="G232" s="165">
        <v>90000</v>
      </c>
      <c r="H232" s="68"/>
      <c r="I232" s="167">
        <v>9324.25</v>
      </c>
      <c r="J232" s="126">
        <f t="shared" si="115"/>
        <v>2583</v>
      </c>
      <c r="K232" s="131">
        <f t="shared" si="116"/>
        <v>6390</v>
      </c>
      <c r="L232" s="128">
        <f t="shared" si="121"/>
        <v>822.88800000000003</v>
      </c>
      <c r="M232" s="132">
        <f t="shared" si="119"/>
        <v>2736</v>
      </c>
      <c r="N232" s="127">
        <f t="shared" si="120"/>
        <v>6381</v>
      </c>
      <c r="O232" s="168">
        <v>1715.46</v>
      </c>
      <c r="P232" s="129">
        <f t="shared" si="112"/>
        <v>16358.71</v>
      </c>
      <c r="Q232" s="129">
        <f t="shared" si="113"/>
        <v>13593.887999999999</v>
      </c>
      <c r="R232" s="129">
        <f t="shared" si="118"/>
        <v>73641.290000000008</v>
      </c>
    </row>
    <row r="233" spans="1:18" ht="43.5" customHeight="1" x14ac:dyDescent="0.35">
      <c r="A233" s="40">
        <f t="shared" si="114"/>
        <v>203</v>
      </c>
      <c r="B233" s="122" t="s">
        <v>356</v>
      </c>
      <c r="C233" s="122" t="s">
        <v>55</v>
      </c>
      <c r="D233" s="122" t="s">
        <v>33</v>
      </c>
      <c r="E233" s="166" t="s">
        <v>329</v>
      </c>
      <c r="F233" s="123" t="s">
        <v>57</v>
      </c>
      <c r="G233" s="165">
        <v>90000</v>
      </c>
      <c r="H233" s="68"/>
      <c r="I233" s="167">
        <v>9753.1200000000008</v>
      </c>
      <c r="J233" s="126">
        <f t="shared" si="115"/>
        <v>2583</v>
      </c>
      <c r="K233" s="131">
        <f t="shared" si="116"/>
        <v>6390</v>
      </c>
      <c r="L233" s="128">
        <f t="shared" si="121"/>
        <v>822.88800000000003</v>
      </c>
      <c r="M233" s="132">
        <f t="shared" si="119"/>
        <v>2736</v>
      </c>
      <c r="N233" s="127">
        <f t="shared" si="120"/>
        <v>6381</v>
      </c>
      <c r="O233" s="168">
        <v>0</v>
      </c>
      <c r="P233" s="129">
        <f t="shared" si="112"/>
        <v>15072.12</v>
      </c>
      <c r="Q233" s="129">
        <f t="shared" si="113"/>
        <v>13593.887999999999</v>
      </c>
      <c r="R233" s="129">
        <f t="shared" si="118"/>
        <v>74927.88</v>
      </c>
    </row>
    <row r="234" spans="1:18" ht="43.5" customHeight="1" x14ac:dyDescent="0.35">
      <c r="A234" s="40">
        <f t="shared" si="114"/>
        <v>204</v>
      </c>
      <c r="B234" s="122" t="s">
        <v>357</v>
      </c>
      <c r="C234" s="122" t="s">
        <v>50</v>
      </c>
      <c r="D234" s="122" t="s">
        <v>33</v>
      </c>
      <c r="E234" s="166" t="s">
        <v>339</v>
      </c>
      <c r="F234" s="123" t="s">
        <v>57</v>
      </c>
      <c r="G234" s="165">
        <v>60000</v>
      </c>
      <c r="H234" s="68"/>
      <c r="I234" s="167">
        <v>3486.68</v>
      </c>
      <c r="J234" s="126">
        <f t="shared" si="115"/>
        <v>1722</v>
      </c>
      <c r="K234" s="131">
        <f t="shared" si="116"/>
        <v>4260</v>
      </c>
      <c r="L234" s="132">
        <f t="shared" ref="L234:L239" si="122">+G234*1.1%</f>
        <v>660.00000000000011</v>
      </c>
      <c r="M234" s="132">
        <f t="shared" si="119"/>
        <v>1824</v>
      </c>
      <c r="N234" s="127">
        <f t="shared" si="120"/>
        <v>4254</v>
      </c>
      <c r="O234" s="168">
        <v>0</v>
      </c>
      <c r="P234" s="129">
        <f t="shared" si="112"/>
        <v>7032.68</v>
      </c>
      <c r="Q234" s="129">
        <f t="shared" si="113"/>
        <v>9174</v>
      </c>
      <c r="R234" s="129">
        <f t="shared" si="118"/>
        <v>52967.32</v>
      </c>
    </row>
    <row r="235" spans="1:18" ht="43.5" customHeight="1" x14ac:dyDescent="0.35">
      <c r="A235" s="40">
        <f t="shared" si="114"/>
        <v>205</v>
      </c>
      <c r="B235" s="122" t="s">
        <v>358</v>
      </c>
      <c r="C235" s="122" t="s">
        <v>55</v>
      </c>
      <c r="D235" s="122" t="s">
        <v>33</v>
      </c>
      <c r="E235" s="164" t="s">
        <v>187</v>
      </c>
      <c r="F235" s="123" t="s">
        <v>70</v>
      </c>
      <c r="G235" s="144">
        <v>43000</v>
      </c>
      <c r="H235" s="48"/>
      <c r="I235" s="130">
        <v>866.06</v>
      </c>
      <c r="J235" s="126">
        <f t="shared" si="115"/>
        <v>1234.0999999999999</v>
      </c>
      <c r="K235" s="131">
        <f t="shared" si="116"/>
        <v>3053</v>
      </c>
      <c r="L235" s="132">
        <f t="shared" si="122"/>
        <v>473.00000000000006</v>
      </c>
      <c r="M235" s="132">
        <f t="shared" si="119"/>
        <v>1307.2</v>
      </c>
      <c r="N235" s="127">
        <f t="shared" si="120"/>
        <v>3048.7000000000003</v>
      </c>
      <c r="O235" s="135">
        <v>0</v>
      </c>
      <c r="P235" s="129">
        <f t="shared" si="112"/>
        <v>3407.3599999999997</v>
      </c>
      <c r="Q235" s="129">
        <f t="shared" si="113"/>
        <v>6574.7000000000007</v>
      </c>
      <c r="R235" s="129">
        <f t="shared" si="118"/>
        <v>39592.639999999999</v>
      </c>
    </row>
    <row r="236" spans="1:18" ht="43.5" customHeight="1" x14ac:dyDescent="0.35">
      <c r="A236" s="40">
        <f t="shared" si="114"/>
        <v>206</v>
      </c>
      <c r="B236" s="122" t="s">
        <v>359</v>
      </c>
      <c r="C236" s="122" t="s">
        <v>55</v>
      </c>
      <c r="D236" s="122" t="s">
        <v>33</v>
      </c>
      <c r="E236" s="164" t="s">
        <v>187</v>
      </c>
      <c r="F236" s="123" t="s">
        <v>70</v>
      </c>
      <c r="G236" s="144">
        <v>43000</v>
      </c>
      <c r="H236" s="48"/>
      <c r="I236" s="130">
        <v>866.06</v>
      </c>
      <c r="J236" s="126">
        <f t="shared" si="115"/>
        <v>1234.0999999999999</v>
      </c>
      <c r="K236" s="131">
        <f t="shared" si="116"/>
        <v>3053</v>
      </c>
      <c r="L236" s="132">
        <f t="shared" si="122"/>
        <v>473.00000000000006</v>
      </c>
      <c r="M236" s="132">
        <f t="shared" si="119"/>
        <v>1307.2</v>
      </c>
      <c r="N236" s="127">
        <f t="shared" si="120"/>
        <v>3048.7000000000003</v>
      </c>
      <c r="O236" s="135">
        <v>0</v>
      </c>
      <c r="P236" s="129">
        <f t="shared" si="112"/>
        <v>3407.3599999999997</v>
      </c>
      <c r="Q236" s="129">
        <f t="shared" si="113"/>
        <v>6574.7000000000007</v>
      </c>
      <c r="R236" s="129">
        <f t="shared" si="118"/>
        <v>39592.639999999999</v>
      </c>
    </row>
    <row r="237" spans="1:18" ht="43.5" customHeight="1" x14ac:dyDescent="0.35">
      <c r="A237" s="40">
        <f t="shared" si="114"/>
        <v>207</v>
      </c>
      <c r="B237" s="122" t="s">
        <v>360</v>
      </c>
      <c r="C237" s="122" t="s">
        <v>55</v>
      </c>
      <c r="D237" s="122" t="s">
        <v>33</v>
      </c>
      <c r="E237" s="164" t="s">
        <v>187</v>
      </c>
      <c r="F237" s="123" t="s">
        <v>70</v>
      </c>
      <c r="G237" s="144">
        <v>43000</v>
      </c>
      <c r="H237" s="48"/>
      <c r="I237" s="130">
        <v>866.06</v>
      </c>
      <c r="J237" s="126">
        <f t="shared" si="115"/>
        <v>1234.0999999999999</v>
      </c>
      <c r="K237" s="131">
        <f t="shared" si="116"/>
        <v>3053</v>
      </c>
      <c r="L237" s="132">
        <f t="shared" si="122"/>
        <v>473.00000000000006</v>
      </c>
      <c r="M237" s="132">
        <f t="shared" si="119"/>
        <v>1307.2</v>
      </c>
      <c r="N237" s="127">
        <f t="shared" si="120"/>
        <v>3048.7000000000003</v>
      </c>
      <c r="O237" s="135">
        <v>0</v>
      </c>
      <c r="P237" s="129">
        <f t="shared" si="112"/>
        <v>3407.3599999999997</v>
      </c>
      <c r="Q237" s="129">
        <f t="shared" si="113"/>
        <v>6574.7000000000007</v>
      </c>
      <c r="R237" s="129">
        <f t="shared" si="118"/>
        <v>39592.639999999999</v>
      </c>
    </row>
    <row r="238" spans="1:18" ht="43.5" customHeight="1" x14ac:dyDescent="0.35">
      <c r="A238" s="40">
        <f t="shared" si="114"/>
        <v>208</v>
      </c>
      <c r="B238" s="122" t="s">
        <v>361</v>
      </c>
      <c r="C238" s="122" t="s">
        <v>50</v>
      </c>
      <c r="D238" s="122" t="s">
        <v>33</v>
      </c>
      <c r="E238" s="166" t="s">
        <v>339</v>
      </c>
      <c r="F238" s="123" t="s">
        <v>57</v>
      </c>
      <c r="G238" s="165">
        <v>60000</v>
      </c>
      <c r="H238" s="68"/>
      <c r="I238" s="167">
        <v>3486.68</v>
      </c>
      <c r="J238" s="126">
        <f t="shared" si="115"/>
        <v>1722</v>
      </c>
      <c r="K238" s="131">
        <f t="shared" si="116"/>
        <v>4260</v>
      </c>
      <c r="L238" s="132">
        <f t="shared" si="122"/>
        <v>660.00000000000011</v>
      </c>
      <c r="M238" s="132">
        <f t="shared" si="119"/>
        <v>1824</v>
      </c>
      <c r="N238" s="127">
        <f t="shared" si="120"/>
        <v>4254</v>
      </c>
      <c r="O238" s="168">
        <v>0</v>
      </c>
      <c r="P238" s="129">
        <f t="shared" si="112"/>
        <v>7032.68</v>
      </c>
      <c r="Q238" s="129">
        <f t="shared" si="113"/>
        <v>9174</v>
      </c>
      <c r="R238" s="129">
        <f t="shared" si="118"/>
        <v>52967.32</v>
      </c>
    </row>
    <row r="239" spans="1:18" ht="43.5" customHeight="1" x14ac:dyDescent="0.35">
      <c r="A239" s="40">
        <f t="shared" si="114"/>
        <v>209</v>
      </c>
      <c r="B239" s="122" t="s">
        <v>362</v>
      </c>
      <c r="C239" s="122" t="s">
        <v>55</v>
      </c>
      <c r="D239" s="122" t="s">
        <v>33</v>
      </c>
      <c r="E239" s="166" t="s">
        <v>339</v>
      </c>
      <c r="F239" s="123" t="s">
        <v>57</v>
      </c>
      <c r="G239" s="165">
        <v>60000</v>
      </c>
      <c r="H239" s="165"/>
      <c r="I239" s="165">
        <v>3143.58</v>
      </c>
      <c r="J239" s="126">
        <f t="shared" si="115"/>
        <v>1722</v>
      </c>
      <c r="K239" s="131">
        <f t="shared" si="116"/>
        <v>4260</v>
      </c>
      <c r="L239" s="132">
        <f t="shared" si="122"/>
        <v>660.00000000000011</v>
      </c>
      <c r="M239" s="132">
        <f t="shared" si="119"/>
        <v>1824</v>
      </c>
      <c r="N239" s="127">
        <f t="shared" si="120"/>
        <v>4254</v>
      </c>
      <c r="O239" s="168">
        <v>1715.46</v>
      </c>
      <c r="P239" s="129">
        <f t="shared" si="112"/>
        <v>8405.0400000000009</v>
      </c>
      <c r="Q239" s="129">
        <f t="shared" si="113"/>
        <v>9174</v>
      </c>
      <c r="R239" s="129">
        <f t="shared" si="118"/>
        <v>51594.96</v>
      </c>
    </row>
    <row r="240" spans="1:18" ht="26.25" customHeight="1" thickBot="1" x14ac:dyDescent="0.3">
      <c r="A240" s="215" t="s">
        <v>25</v>
      </c>
      <c r="B240" s="216"/>
      <c r="C240" s="216"/>
      <c r="D240" s="216"/>
      <c r="E240" s="217"/>
      <c r="F240" s="57"/>
      <c r="G240" s="69">
        <f t="shared" ref="G240:R240" si="123">SUM(G198:G239)</f>
        <v>3822000</v>
      </c>
      <c r="H240" s="69">
        <f t="shared" si="123"/>
        <v>0</v>
      </c>
      <c r="I240" s="69">
        <f t="shared" si="123"/>
        <v>421313.41</v>
      </c>
      <c r="J240" s="69">
        <f t="shared" si="123"/>
        <v>109691.40000000002</v>
      </c>
      <c r="K240" s="69">
        <f t="shared" si="123"/>
        <v>271362</v>
      </c>
      <c r="L240" s="69">
        <f t="shared" si="123"/>
        <v>32510.191999999992</v>
      </c>
      <c r="M240" s="69">
        <f t="shared" si="123"/>
        <v>115490.20799999998</v>
      </c>
      <c r="N240" s="69">
        <f t="shared" si="123"/>
        <v>269350.51800000004</v>
      </c>
      <c r="O240" s="69">
        <f t="shared" si="123"/>
        <v>41171.039999999986</v>
      </c>
      <c r="P240" s="69">
        <f t="shared" si="123"/>
        <v>687666.05799999996</v>
      </c>
      <c r="Q240" s="69">
        <f t="shared" si="123"/>
        <v>573222.7099999995</v>
      </c>
      <c r="R240" s="69">
        <f t="shared" si="123"/>
        <v>3134333.9419999989</v>
      </c>
    </row>
    <row r="241" spans="1:18" ht="43.5" customHeight="1" x14ac:dyDescent="0.25">
      <c r="A241" s="194" t="s">
        <v>34</v>
      </c>
      <c r="B241" s="194"/>
      <c r="C241" s="194"/>
      <c r="D241" s="194"/>
      <c r="E241" s="194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  <c r="Q241" s="194"/>
      <c r="R241" s="194"/>
    </row>
    <row r="242" spans="1:18" ht="38.25" customHeight="1" x14ac:dyDescent="0.35">
      <c r="A242" s="40">
        <v>210</v>
      </c>
      <c r="B242" s="122" t="s">
        <v>363</v>
      </c>
      <c r="C242" s="122" t="s">
        <v>50</v>
      </c>
      <c r="D242" s="122" t="s">
        <v>34</v>
      </c>
      <c r="E242" s="122" t="s">
        <v>364</v>
      </c>
      <c r="F242" s="123" t="s">
        <v>53</v>
      </c>
      <c r="G242" s="144">
        <v>310000</v>
      </c>
      <c r="H242" s="48"/>
      <c r="I242" s="130">
        <v>62437.27</v>
      </c>
      <c r="J242" s="126">
        <f>+G242*2.87%</f>
        <v>8897</v>
      </c>
      <c r="K242" s="127">
        <f>+G242*7.1%</f>
        <v>22009.999999999996</v>
      </c>
      <c r="L242" s="128">
        <f t="shared" ref="L242:L270" si="124">74808*1.1%</f>
        <v>822.88800000000003</v>
      </c>
      <c r="M242" s="127">
        <f>187020*3.04%</f>
        <v>5685.4080000000004</v>
      </c>
      <c r="N242" s="127">
        <f>187020*7.09%</f>
        <v>13259.718000000001</v>
      </c>
      <c r="O242" s="125">
        <v>0</v>
      </c>
      <c r="P242" s="129">
        <f t="shared" ref="P242:P276" si="125">I242+J242+M242+O242</f>
        <v>77019.677999999985</v>
      </c>
      <c r="Q242" s="129">
        <f t="shared" ref="Q242:Q259" si="126">K242+L242+N242</f>
        <v>36092.606</v>
      </c>
      <c r="R242" s="129">
        <f>G242-P242</f>
        <v>232980.32200000001</v>
      </c>
    </row>
    <row r="243" spans="1:18" ht="38.25" customHeight="1" x14ac:dyDescent="0.35">
      <c r="A243" s="40">
        <f t="shared" ref="A243:A276" si="127">+A242+1</f>
        <v>211</v>
      </c>
      <c r="B243" s="122" t="s">
        <v>365</v>
      </c>
      <c r="C243" s="122" t="s">
        <v>50</v>
      </c>
      <c r="D243" s="122" t="s">
        <v>34</v>
      </c>
      <c r="E243" s="122" t="s">
        <v>366</v>
      </c>
      <c r="F243" s="123" t="s">
        <v>53</v>
      </c>
      <c r="G243" s="144">
        <v>190000</v>
      </c>
      <c r="H243" s="48"/>
      <c r="I243" s="130">
        <v>32869.4</v>
      </c>
      <c r="J243" s="126">
        <f t="shared" ref="J243:J277" si="128">+G243*2.87%</f>
        <v>5453</v>
      </c>
      <c r="K243" s="127">
        <f t="shared" ref="K243:K277" si="129">+G243*7.1%</f>
        <v>13489.999999999998</v>
      </c>
      <c r="L243" s="128">
        <f t="shared" si="124"/>
        <v>822.88800000000003</v>
      </c>
      <c r="M243" s="127">
        <f t="shared" ref="M243:M247" si="130">187020*3.04%</f>
        <v>5685.4080000000004</v>
      </c>
      <c r="N243" s="127">
        <f t="shared" ref="N243:N247" si="131">187020*7.09%</f>
        <v>13259.718000000001</v>
      </c>
      <c r="O243" s="125">
        <v>1715.46</v>
      </c>
      <c r="P243" s="129">
        <f t="shared" si="125"/>
        <v>45723.268000000004</v>
      </c>
      <c r="Q243" s="129">
        <f t="shared" si="126"/>
        <v>27572.606</v>
      </c>
      <c r="R243" s="129">
        <f t="shared" ref="R243:R277" si="132">G243-P243</f>
        <v>144276.73199999999</v>
      </c>
    </row>
    <row r="244" spans="1:18" ht="38.25" customHeight="1" x14ac:dyDescent="0.35">
      <c r="A244" s="40">
        <f t="shared" si="127"/>
        <v>212</v>
      </c>
      <c r="B244" s="122" t="s">
        <v>367</v>
      </c>
      <c r="C244" s="122" t="s">
        <v>50</v>
      </c>
      <c r="D244" s="122" t="s">
        <v>34</v>
      </c>
      <c r="E244" s="122" t="s">
        <v>368</v>
      </c>
      <c r="F244" s="123" t="s">
        <v>53</v>
      </c>
      <c r="G244" s="144">
        <v>190000</v>
      </c>
      <c r="H244" s="48"/>
      <c r="I244" s="130">
        <v>33298.269999999997</v>
      </c>
      <c r="J244" s="126">
        <f t="shared" si="128"/>
        <v>5453</v>
      </c>
      <c r="K244" s="127">
        <f t="shared" si="129"/>
        <v>13489.999999999998</v>
      </c>
      <c r="L244" s="128">
        <f t="shared" si="124"/>
        <v>822.88800000000003</v>
      </c>
      <c r="M244" s="127">
        <f t="shared" si="130"/>
        <v>5685.4080000000004</v>
      </c>
      <c r="N244" s="127">
        <f t="shared" si="131"/>
        <v>13259.718000000001</v>
      </c>
      <c r="O244" s="125">
        <v>0</v>
      </c>
      <c r="P244" s="129">
        <f t="shared" si="125"/>
        <v>44436.678</v>
      </c>
      <c r="Q244" s="129">
        <f t="shared" si="126"/>
        <v>27572.606</v>
      </c>
      <c r="R244" s="129">
        <f t="shared" si="132"/>
        <v>145563.32199999999</v>
      </c>
    </row>
    <row r="245" spans="1:18" ht="38.25" customHeight="1" x14ac:dyDescent="0.35">
      <c r="A245" s="40">
        <f t="shared" si="127"/>
        <v>213</v>
      </c>
      <c r="B245" s="122" t="s">
        <v>369</v>
      </c>
      <c r="C245" s="122" t="s">
        <v>50</v>
      </c>
      <c r="D245" s="122" t="s">
        <v>34</v>
      </c>
      <c r="E245" s="122" t="s">
        <v>370</v>
      </c>
      <c r="F245" s="123" t="s">
        <v>53</v>
      </c>
      <c r="G245" s="144">
        <v>190000</v>
      </c>
      <c r="H245" s="48"/>
      <c r="I245" s="130">
        <v>33298.269999999997</v>
      </c>
      <c r="J245" s="126">
        <f t="shared" si="128"/>
        <v>5453</v>
      </c>
      <c r="K245" s="127">
        <f t="shared" si="129"/>
        <v>13489.999999999998</v>
      </c>
      <c r="L245" s="128">
        <f t="shared" si="124"/>
        <v>822.88800000000003</v>
      </c>
      <c r="M245" s="127">
        <f t="shared" si="130"/>
        <v>5685.4080000000004</v>
      </c>
      <c r="N245" s="127">
        <f t="shared" si="131"/>
        <v>13259.718000000001</v>
      </c>
      <c r="O245" s="125">
        <v>0</v>
      </c>
      <c r="P245" s="129">
        <f>I245+J245+M245+O245</f>
        <v>44436.678</v>
      </c>
      <c r="Q245" s="129">
        <f>K245+L245+N245</f>
        <v>27572.606</v>
      </c>
      <c r="R245" s="129">
        <f t="shared" si="132"/>
        <v>145563.32199999999</v>
      </c>
    </row>
    <row r="246" spans="1:18" ht="38.25" customHeight="1" x14ac:dyDescent="0.35">
      <c r="A246" s="40">
        <f t="shared" si="127"/>
        <v>214</v>
      </c>
      <c r="B246" s="122" t="s">
        <v>371</v>
      </c>
      <c r="C246" s="122" t="s">
        <v>50</v>
      </c>
      <c r="D246" s="122" t="s">
        <v>34</v>
      </c>
      <c r="E246" s="122" t="s">
        <v>372</v>
      </c>
      <c r="F246" s="123" t="s">
        <v>53</v>
      </c>
      <c r="G246" s="144">
        <v>190000</v>
      </c>
      <c r="H246" s="48"/>
      <c r="I246" s="130">
        <v>33298.269999999997</v>
      </c>
      <c r="J246" s="126">
        <f t="shared" si="128"/>
        <v>5453</v>
      </c>
      <c r="K246" s="127">
        <f t="shared" si="129"/>
        <v>13489.999999999998</v>
      </c>
      <c r="L246" s="128">
        <f t="shared" si="124"/>
        <v>822.88800000000003</v>
      </c>
      <c r="M246" s="127">
        <f t="shared" si="130"/>
        <v>5685.4080000000004</v>
      </c>
      <c r="N246" s="127">
        <f t="shared" si="131"/>
        <v>13259.718000000001</v>
      </c>
      <c r="O246" s="125">
        <v>0</v>
      </c>
      <c r="P246" s="129">
        <f t="shared" si="125"/>
        <v>44436.678</v>
      </c>
      <c r="Q246" s="129">
        <f t="shared" si="126"/>
        <v>27572.606</v>
      </c>
      <c r="R246" s="129">
        <f t="shared" si="132"/>
        <v>145563.32199999999</v>
      </c>
    </row>
    <row r="247" spans="1:18" ht="38.25" customHeight="1" x14ac:dyDescent="0.35">
      <c r="A247" s="40">
        <f t="shared" si="127"/>
        <v>215</v>
      </c>
      <c r="B247" s="122" t="s">
        <v>373</v>
      </c>
      <c r="C247" s="122" t="s">
        <v>55</v>
      </c>
      <c r="D247" s="122" t="s">
        <v>34</v>
      </c>
      <c r="E247" s="164" t="s">
        <v>374</v>
      </c>
      <c r="F247" s="123" t="s">
        <v>53</v>
      </c>
      <c r="G247" s="144">
        <v>190000</v>
      </c>
      <c r="H247" s="48"/>
      <c r="I247" s="130">
        <v>32440.54</v>
      </c>
      <c r="J247" s="126">
        <f t="shared" si="128"/>
        <v>5453</v>
      </c>
      <c r="K247" s="127">
        <f t="shared" si="129"/>
        <v>13489.999999999998</v>
      </c>
      <c r="L247" s="128">
        <f t="shared" si="124"/>
        <v>822.88800000000003</v>
      </c>
      <c r="M247" s="127">
        <f t="shared" si="130"/>
        <v>5685.4080000000004</v>
      </c>
      <c r="N247" s="127">
        <f t="shared" si="131"/>
        <v>13259.718000000001</v>
      </c>
      <c r="O247" s="135">
        <f>1715.46*2</f>
        <v>3430.92</v>
      </c>
      <c r="P247" s="129">
        <f>I247+J247+M247+O247</f>
        <v>47009.868000000002</v>
      </c>
      <c r="Q247" s="129">
        <f>K247+L247+N247</f>
        <v>27572.606</v>
      </c>
      <c r="R247" s="129">
        <f t="shared" si="132"/>
        <v>142990.13199999998</v>
      </c>
    </row>
    <row r="248" spans="1:18" ht="38.25" customHeight="1" x14ac:dyDescent="0.35">
      <c r="A248" s="40">
        <f t="shared" si="127"/>
        <v>216</v>
      </c>
      <c r="B248" s="122" t="s">
        <v>375</v>
      </c>
      <c r="C248" s="122" t="s">
        <v>50</v>
      </c>
      <c r="D248" s="122" t="s">
        <v>34</v>
      </c>
      <c r="E248" s="122" t="s">
        <v>376</v>
      </c>
      <c r="F248" s="123" t="s">
        <v>57</v>
      </c>
      <c r="G248" s="144">
        <v>140000</v>
      </c>
      <c r="H248" s="48"/>
      <c r="I248" s="130">
        <v>20656.64</v>
      </c>
      <c r="J248" s="126">
        <f t="shared" si="128"/>
        <v>4018</v>
      </c>
      <c r="K248" s="127">
        <f t="shared" si="129"/>
        <v>9940</v>
      </c>
      <c r="L248" s="128">
        <f t="shared" si="124"/>
        <v>822.88800000000003</v>
      </c>
      <c r="M248" s="169">
        <f>G248*3.04/100</f>
        <v>4256</v>
      </c>
      <c r="N248" s="127">
        <f>+G248*7.09%</f>
        <v>9926</v>
      </c>
      <c r="O248" s="125">
        <f>1715.46*2</f>
        <v>3430.92</v>
      </c>
      <c r="P248" s="129">
        <f t="shared" si="125"/>
        <v>32361.559999999998</v>
      </c>
      <c r="Q248" s="129">
        <f t="shared" si="126"/>
        <v>20688.887999999999</v>
      </c>
      <c r="R248" s="129">
        <f t="shared" si="132"/>
        <v>107638.44</v>
      </c>
    </row>
    <row r="249" spans="1:18" ht="38.25" customHeight="1" x14ac:dyDescent="0.35">
      <c r="A249" s="40">
        <f t="shared" si="127"/>
        <v>217</v>
      </c>
      <c r="B249" s="122" t="s">
        <v>377</v>
      </c>
      <c r="C249" s="122" t="s">
        <v>50</v>
      </c>
      <c r="D249" s="122" t="s">
        <v>34</v>
      </c>
      <c r="E249" s="122" t="s">
        <v>378</v>
      </c>
      <c r="F249" s="123" t="s">
        <v>53</v>
      </c>
      <c r="G249" s="144">
        <v>140000</v>
      </c>
      <c r="H249" s="48"/>
      <c r="I249" s="130">
        <v>21514.37</v>
      </c>
      <c r="J249" s="126">
        <f t="shared" si="128"/>
        <v>4018</v>
      </c>
      <c r="K249" s="127">
        <f t="shared" si="129"/>
        <v>9940</v>
      </c>
      <c r="L249" s="128">
        <f t="shared" si="124"/>
        <v>822.88800000000003</v>
      </c>
      <c r="M249" s="169">
        <f t="shared" ref="M249:M254" si="133">G249*3.04/100</f>
        <v>4256</v>
      </c>
      <c r="N249" s="127">
        <f t="shared" ref="N249:N254" si="134">+G249*7.09%</f>
        <v>9926</v>
      </c>
      <c r="O249" s="125">
        <v>0</v>
      </c>
      <c r="P249" s="129">
        <f t="shared" si="125"/>
        <v>29788.37</v>
      </c>
      <c r="Q249" s="129">
        <f t="shared" si="126"/>
        <v>20688.887999999999</v>
      </c>
      <c r="R249" s="129">
        <f t="shared" si="132"/>
        <v>110211.63</v>
      </c>
    </row>
    <row r="250" spans="1:18" ht="38.25" customHeight="1" x14ac:dyDescent="0.35">
      <c r="A250" s="40">
        <f t="shared" si="127"/>
        <v>218</v>
      </c>
      <c r="B250" s="122" t="s">
        <v>379</v>
      </c>
      <c r="C250" s="122" t="s">
        <v>50</v>
      </c>
      <c r="D250" s="122" t="s">
        <v>34</v>
      </c>
      <c r="E250" s="122" t="s">
        <v>380</v>
      </c>
      <c r="F250" s="123" t="s">
        <v>53</v>
      </c>
      <c r="G250" s="144">
        <v>140000</v>
      </c>
      <c r="H250" s="48"/>
      <c r="I250" s="130">
        <v>21514.37</v>
      </c>
      <c r="J250" s="126">
        <f t="shared" si="128"/>
        <v>4018</v>
      </c>
      <c r="K250" s="127">
        <f t="shared" si="129"/>
        <v>9940</v>
      </c>
      <c r="L250" s="128">
        <f t="shared" si="124"/>
        <v>822.88800000000003</v>
      </c>
      <c r="M250" s="169">
        <f t="shared" si="133"/>
        <v>4256</v>
      </c>
      <c r="N250" s="127">
        <f t="shared" si="134"/>
        <v>9926</v>
      </c>
      <c r="O250" s="125">
        <v>0</v>
      </c>
      <c r="P250" s="129">
        <f t="shared" si="125"/>
        <v>29788.37</v>
      </c>
      <c r="Q250" s="129">
        <f t="shared" si="126"/>
        <v>20688.887999999999</v>
      </c>
      <c r="R250" s="129">
        <f t="shared" si="132"/>
        <v>110211.63</v>
      </c>
    </row>
    <row r="251" spans="1:18" ht="38.25" customHeight="1" x14ac:dyDescent="0.35">
      <c r="A251" s="40">
        <f t="shared" si="127"/>
        <v>219</v>
      </c>
      <c r="B251" s="122" t="s">
        <v>381</v>
      </c>
      <c r="C251" s="122" t="s">
        <v>55</v>
      </c>
      <c r="D251" s="122" t="s">
        <v>34</v>
      </c>
      <c r="E251" s="122" t="s">
        <v>382</v>
      </c>
      <c r="F251" s="123" t="s">
        <v>57</v>
      </c>
      <c r="G251" s="144">
        <v>140000</v>
      </c>
      <c r="H251" s="48"/>
      <c r="I251" s="130">
        <v>21085.5</v>
      </c>
      <c r="J251" s="126">
        <f t="shared" si="128"/>
        <v>4018</v>
      </c>
      <c r="K251" s="127">
        <f t="shared" si="129"/>
        <v>9940</v>
      </c>
      <c r="L251" s="128">
        <f t="shared" si="124"/>
        <v>822.88800000000003</v>
      </c>
      <c r="M251" s="169">
        <f t="shared" si="133"/>
        <v>4256</v>
      </c>
      <c r="N251" s="127">
        <f t="shared" si="134"/>
        <v>9926</v>
      </c>
      <c r="O251" s="125">
        <v>1715.46</v>
      </c>
      <c r="P251" s="129">
        <f t="shared" si="125"/>
        <v>31074.959999999999</v>
      </c>
      <c r="Q251" s="129">
        <f t="shared" si="126"/>
        <v>20688.887999999999</v>
      </c>
      <c r="R251" s="129">
        <f t="shared" si="132"/>
        <v>108925.04000000001</v>
      </c>
    </row>
    <row r="252" spans="1:18" ht="38.25" customHeight="1" x14ac:dyDescent="0.35">
      <c r="A252" s="40">
        <f t="shared" si="127"/>
        <v>220</v>
      </c>
      <c r="B252" s="122" t="s">
        <v>383</v>
      </c>
      <c r="C252" s="122" t="s">
        <v>50</v>
      </c>
      <c r="D252" s="122" t="s">
        <v>34</v>
      </c>
      <c r="E252" s="122" t="s">
        <v>384</v>
      </c>
      <c r="F252" s="123" t="s">
        <v>53</v>
      </c>
      <c r="G252" s="144">
        <v>140000</v>
      </c>
      <c r="H252" s="48"/>
      <c r="I252" s="130">
        <v>21085.5</v>
      </c>
      <c r="J252" s="126">
        <f t="shared" si="128"/>
        <v>4018</v>
      </c>
      <c r="K252" s="127">
        <f t="shared" si="129"/>
        <v>9940</v>
      </c>
      <c r="L252" s="128">
        <f t="shared" si="124"/>
        <v>822.88800000000003</v>
      </c>
      <c r="M252" s="169">
        <f t="shared" si="133"/>
        <v>4256</v>
      </c>
      <c r="N252" s="127">
        <f t="shared" si="134"/>
        <v>9926</v>
      </c>
      <c r="O252" s="125">
        <v>1715.46</v>
      </c>
      <c r="P252" s="129">
        <f>I252+J252+M252+O252</f>
        <v>31074.959999999999</v>
      </c>
      <c r="Q252" s="129">
        <f>K252+L252+N252</f>
        <v>20688.887999999999</v>
      </c>
      <c r="R252" s="129">
        <f t="shared" si="132"/>
        <v>108925.04000000001</v>
      </c>
    </row>
    <row r="253" spans="1:18" ht="38.25" customHeight="1" x14ac:dyDescent="0.35">
      <c r="A253" s="40">
        <f t="shared" si="127"/>
        <v>221</v>
      </c>
      <c r="B253" s="122" t="s">
        <v>385</v>
      </c>
      <c r="C253" s="122" t="s">
        <v>55</v>
      </c>
      <c r="D253" s="122" t="s">
        <v>34</v>
      </c>
      <c r="E253" s="122" t="s">
        <v>386</v>
      </c>
      <c r="F253" s="123" t="s">
        <v>57</v>
      </c>
      <c r="G253" s="144">
        <v>140000</v>
      </c>
      <c r="H253" s="48"/>
      <c r="I253" s="130">
        <v>21514.37</v>
      </c>
      <c r="J253" s="126">
        <f t="shared" si="128"/>
        <v>4018</v>
      </c>
      <c r="K253" s="127">
        <f t="shared" si="129"/>
        <v>9940</v>
      </c>
      <c r="L253" s="128">
        <f t="shared" si="124"/>
        <v>822.88800000000003</v>
      </c>
      <c r="M253" s="169">
        <f t="shared" si="133"/>
        <v>4256</v>
      </c>
      <c r="N253" s="127">
        <f t="shared" si="134"/>
        <v>9926</v>
      </c>
      <c r="O253" s="125">
        <v>0</v>
      </c>
      <c r="P253" s="129">
        <f>I253+J253+M253+O253</f>
        <v>29788.37</v>
      </c>
      <c r="Q253" s="129">
        <f>K253+L253+N253</f>
        <v>20688.887999999999</v>
      </c>
      <c r="R253" s="129">
        <f t="shared" si="132"/>
        <v>110211.63</v>
      </c>
    </row>
    <row r="254" spans="1:18" ht="38.25" customHeight="1" x14ac:dyDescent="0.35">
      <c r="A254" s="40">
        <f t="shared" si="127"/>
        <v>222</v>
      </c>
      <c r="B254" s="122" t="s">
        <v>387</v>
      </c>
      <c r="C254" s="122" t="s">
        <v>50</v>
      </c>
      <c r="D254" s="122" t="s">
        <v>34</v>
      </c>
      <c r="E254" s="122" t="s">
        <v>388</v>
      </c>
      <c r="F254" s="123" t="s">
        <v>57</v>
      </c>
      <c r="G254" s="144">
        <v>140000</v>
      </c>
      <c r="H254" s="48"/>
      <c r="I254" s="130">
        <v>21514.37</v>
      </c>
      <c r="J254" s="126">
        <f t="shared" si="128"/>
        <v>4018</v>
      </c>
      <c r="K254" s="127">
        <f t="shared" si="129"/>
        <v>9940</v>
      </c>
      <c r="L254" s="128">
        <f t="shared" si="124"/>
        <v>822.88800000000003</v>
      </c>
      <c r="M254" s="169">
        <f t="shared" si="133"/>
        <v>4256</v>
      </c>
      <c r="N254" s="127">
        <f t="shared" si="134"/>
        <v>9926</v>
      </c>
      <c r="O254" s="125">
        <v>0</v>
      </c>
      <c r="P254" s="129">
        <f>I254+J254+M254+O254</f>
        <v>29788.37</v>
      </c>
      <c r="Q254" s="129">
        <f>K254+L254+N254</f>
        <v>20688.887999999999</v>
      </c>
      <c r="R254" s="129">
        <f t="shared" si="132"/>
        <v>110211.63</v>
      </c>
    </row>
    <row r="255" spans="1:18" ht="38.25" customHeight="1" x14ac:dyDescent="0.35">
      <c r="A255" s="40">
        <f>+A254+1</f>
        <v>223</v>
      </c>
      <c r="B255" s="122" t="s">
        <v>389</v>
      </c>
      <c r="C255" s="122" t="s">
        <v>50</v>
      </c>
      <c r="D255" s="122" t="s">
        <v>34</v>
      </c>
      <c r="E255" s="122" t="s">
        <v>390</v>
      </c>
      <c r="F255" s="123" t="s">
        <v>53</v>
      </c>
      <c r="G255" s="144">
        <v>200000</v>
      </c>
      <c r="H255" s="48"/>
      <c r="I255" s="130">
        <v>35726.519999999997</v>
      </c>
      <c r="J255" s="126">
        <f t="shared" si="128"/>
        <v>5740</v>
      </c>
      <c r="K255" s="127">
        <f t="shared" si="129"/>
        <v>14199.999999999998</v>
      </c>
      <c r="L255" s="128">
        <f t="shared" si="124"/>
        <v>822.88800000000003</v>
      </c>
      <c r="M255" s="169">
        <f>187020*3.04%</f>
        <v>5685.4080000000004</v>
      </c>
      <c r="N255" s="127">
        <f>187020*7.09%</f>
        <v>13259.718000000001</v>
      </c>
      <c r="O255" s="125">
        <v>0</v>
      </c>
      <c r="P255" s="129">
        <f>I255+J255+M255+O255</f>
        <v>47151.928</v>
      </c>
      <c r="Q255" s="129">
        <f>K255+L255+N255</f>
        <v>28282.606</v>
      </c>
      <c r="R255" s="129">
        <f t="shared" si="132"/>
        <v>152848.07199999999</v>
      </c>
    </row>
    <row r="256" spans="1:18" ht="38.25" customHeight="1" x14ac:dyDescent="0.35">
      <c r="A256" s="40">
        <f>+A255+1</f>
        <v>224</v>
      </c>
      <c r="B256" s="122" t="s">
        <v>391</v>
      </c>
      <c r="C256" s="122" t="s">
        <v>50</v>
      </c>
      <c r="D256" s="122" t="s">
        <v>34</v>
      </c>
      <c r="E256" s="122" t="s">
        <v>392</v>
      </c>
      <c r="F256" s="123" t="s">
        <v>53</v>
      </c>
      <c r="G256" s="144">
        <v>140000</v>
      </c>
      <c r="H256" s="48"/>
      <c r="I256" s="130">
        <f>11247.64+9409</f>
        <v>20656.64</v>
      </c>
      <c r="J256" s="126">
        <f t="shared" si="128"/>
        <v>4018</v>
      </c>
      <c r="K256" s="127">
        <f t="shared" si="129"/>
        <v>9940</v>
      </c>
      <c r="L256" s="128">
        <f t="shared" si="124"/>
        <v>822.88800000000003</v>
      </c>
      <c r="M256" s="169">
        <f t="shared" ref="M256:M277" si="135">G256*3.04/100</f>
        <v>4256</v>
      </c>
      <c r="N256" s="127">
        <f t="shared" ref="N256:N277" si="136">+G256*7.09%</f>
        <v>9926</v>
      </c>
      <c r="O256" s="125">
        <f>1715.46*2</f>
        <v>3430.92</v>
      </c>
      <c r="P256" s="129">
        <f t="shared" si="125"/>
        <v>32361.559999999998</v>
      </c>
      <c r="Q256" s="129">
        <f>K256+L256+N256</f>
        <v>20688.887999999999</v>
      </c>
      <c r="R256" s="129">
        <f t="shared" si="132"/>
        <v>107638.44</v>
      </c>
    </row>
    <row r="257" spans="1:18" ht="38.25" customHeight="1" x14ac:dyDescent="0.35">
      <c r="A257" s="40">
        <f t="shared" si="127"/>
        <v>225</v>
      </c>
      <c r="B257" s="122" t="s">
        <v>393</v>
      </c>
      <c r="C257" s="122" t="s">
        <v>50</v>
      </c>
      <c r="D257" s="122" t="s">
        <v>34</v>
      </c>
      <c r="E257" s="122" t="s">
        <v>394</v>
      </c>
      <c r="F257" s="123" t="s">
        <v>53</v>
      </c>
      <c r="G257" s="144">
        <v>100000</v>
      </c>
      <c r="H257" s="48"/>
      <c r="I257" s="130">
        <v>12105.37</v>
      </c>
      <c r="J257" s="126">
        <f t="shared" si="128"/>
        <v>2870</v>
      </c>
      <c r="K257" s="127">
        <f t="shared" si="129"/>
        <v>7099.9999999999991</v>
      </c>
      <c r="L257" s="128">
        <f t="shared" si="124"/>
        <v>822.88800000000003</v>
      </c>
      <c r="M257" s="169">
        <f t="shared" si="135"/>
        <v>3040</v>
      </c>
      <c r="N257" s="127">
        <f t="shared" si="136"/>
        <v>7090.0000000000009</v>
      </c>
      <c r="O257" s="125">
        <v>0</v>
      </c>
      <c r="P257" s="129">
        <f t="shared" si="125"/>
        <v>18015.370000000003</v>
      </c>
      <c r="Q257" s="129">
        <f t="shared" si="126"/>
        <v>15012.887999999999</v>
      </c>
      <c r="R257" s="129">
        <f t="shared" si="132"/>
        <v>81984.63</v>
      </c>
    </row>
    <row r="258" spans="1:18" ht="38.25" customHeight="1" x14ac:dyDescent="0.35">
      <c r="A258" s="40">
        <f t="shared" si="127"/>
        <v>226</v>
      </c>
      <c r="B258" s="122" t="s">
        <v>395</v>
      </c>
      <c r="C258" s="122" t="s">
        <v>50</v>
      </c>
      <c r="D258" s="122" t="s">
        <v>34</v>
      </c>
      <c r="E258" s="122" t="s">
        <v>396</v>
      </c>
      <c r="F258" s="123" t="s">
        <v>53</v>
      </c>
      <c r="G258" s="144">
        <v>100000</v>
      </c>
      <c r="H258" s="48"/>
      <c r="I258" s="130">
        <v>12105.37</v>
      </c>
      <c r="J258" s="126">
        <f t="shared" si="128"/>
        <v>2870</v>
      </c>
      <c r="K258" s="127">
        <f t="shared" si="129"/>
        <v>7099.9999999999991</v>
      </c>
      <c r="L258" s="128">
        <f t="shared" si="124"/>
        <v>822.88800000000003</v>
      </c>
      <c r="M258" s="169">
        <f t="shared" si="135"/>
        <v>3040</v>
      </c>
      <c r="N258" s="127">
        <f t="shared" si="136"/>
        <v>7090.0000000000009</v>
      </c>
      <c r="O258" s="125">
        <v>0</v>
      </c>
      <c r="P258" s="129">
        <f t="shared" si="125"/>
        <v>18015.370000000003</v>
      </c>
      <c r="Q258" s="129">
        <f t="shared" si="126"/>
        <v>15012.887999999999</v>
      </c>
      <c r="R258" s="129">
        <f t="shared" si="132"/>
        <v>81984.63</v>
      </c>
    </row>
    <row r="259" spans="1:18" ht="38.25" customHeight="1" x14ac:dyDescent="0.35">
      <c r="A259" s="40">
        <f t="shared" si="127"/>
        <v>227</v>
      </c>
      <c r="B259" s="122" t="s">
        <v>397</v>
      </c>
      <c r="C259" s="122" t="s">
        <v>55</v>
      </c>
      <c r="D259" s="122" t="s">
        <v>34</v>
      </c>
      <c r="E259" s="122" t="s">
        <v>398</v>
      </c>
      <c r="F259" s="123" t="s">
        <v>53</v>
      </c>
      <c r="G259" s="144">
        <v>140000</v>
      </c>
      <c r="H259" s="48"/>
      <c r="I259" s="130">
        <f>6309.38+15204.99</f>
        <v>21514.37</v>
      </c>
      <c r="J259" s="126">
        <f t="shared" si="128"/>
        <v>4018</v>
      </c>
      <c r="K259" s="127">
        <f t="shared" si="129"/>
        <v>9940</v>
      </c>
      <c r="L259" s="128">
        <f t="shared" si="124"/>
        <v>822.88800000000003</v>
      </c>
      <c r="M259" s="169">
        <f t="shared" si="135"/>
        <v>4256</v>
      </c>
      <c r="N259" s="127">
        <f t="shared" si="136"/>
        <v>9926</v>
      </c>
      <c r="O259" s="125">
        <v>0</v>
      </c>
      <c r="P259" s="129">
        <f t="shared" si="125"/>
        <v>29788.37</v>
      </c>
      <c r="Q259" s="129">
        <f t="shared" si="126"/>
        <v>20688.887999999999</v>
      </c>
      <c r="R259" s="129">
        <f t="shared" si="132"/>
        <v>110211.63</v>
      </c>
    </row>
    <row r="260" spans="1:18" ht="38.25" customHeight="1" x14ac:dyDescent="0.35">
      <c r="A260" s="40">
        <f t="shared" si="127"/>
        <v>228</v>
      </c>
      <c r="B260" s="122" t="s">
        <v>399</v>
      </c>
      <c r="C260" s="122" t="s">
        <v>55</v>
      </c>
      <c r="D260" s="122" t="s">
        <v>34</v>
      </c>
      <c r="E260" s="122" t="s">
        <v>400</v>
      </c>
      <c r="F260" s="123" t="s">
        <v>57</v>
      </c>
      <c r="G260" s="144">
        <v>100000</v>
      </c>
      <c r="H260" s="48"/>
      <c r="I260" s="130">
        <v>12105.37</v>
      </c>
      <c r="J260" s="126">
        <f t="shared" si="128"/>
        <v>2870</v>
      </c>
      <c r="K260" s="127">
        <f t="shared" si="129"/>
        <v>7099.9999999999991</v>
      </c>
      <c r="L260" s="128">
        <f t="shared" si="124"/>
        <v>822.88800000000003</v>
      </c>
      <c r="M260" s="169">
        <f t="shared" si="135"/>
        <v>3040</v>
      </c>
      <c r="N260" s="127">
        <f t="shared" si="136"/>
        <v>7090.0000000000009</v>
      </c>
      <c r="O260" s="125">
        <v>0</v>
      </c>
      <c r="P260" s="129">
        <f t="shared" si="125"/>
        <v>18015.370000000003</v>
      </c>
      <c r="Q260" s="129">
        <f>K260+L260+N260</f>
        <v>15012.887999999999</v>
      </c>
      <c r="R260" s="129">
        <f t="shared" si="132"/>
        <v>81984.63</v>
      </c>
    </row>
    <row r="261" spans="1:18" ht="38.25" customHeight="1" x14ac:dyDescent="0.35">
      <c r="A261" s="40">
        <f t="shared" si="127"/>
        <v>229</v>
      </c>
      <c r="B261" s="122" t="s">
        <v>401</v>
      </c>
      <c r="C261" s="122" t="s">
        <v>55</v>
      </c>
      <c r="D261" s="122" t="s">
        <v>34</v>
      </c>
      <c r="E261" s="122" t="s">
        <v>396</v>
      </c>
      <c r="F261" s="123" t="s">
        <v>57</v>
      </c>
      <c r="G261" s="144">
        <v>100000</v>
      </c>
      <c r="H261" s="48"/>
      <c r="I261" s="130">
        <v>12105.37</v>
      </c>
      <c r="J261" s="126">
        <f t="shared" si="128"/>
        <v>2870</v>
      </c>
      <c r="K261" s="127">
        <f t="shared" si="129"/>
        <v>7099.9999999999991</v>
      </c>
      <c r="L261" s="128">
        <f t="shared" si="124"/>
        <v>822.88800000000003</v>
      </c>
      <c r="M261" s="169">
        <f t="shared" si="135"/>
        <v>3040</v>
      </c>
      <c r="N261" s="127">
        <f t="shared" si="136"/>
        <v>7090.0000000000009</v>
      </c>
      <c r="O261" s="125">
        <v>0</v>
      </c>
      <c r="P261" s="129">
        <f t="shared" si="125"/>
        <v>18015.370000000003</v>
      </c>
      <c r="Q261" s="129">
        <f t="shared" ref="Q261:Q269" si="137">K261+L261+N261</f>
        <v>15012.887999999999</v>
      </c>
      <c r="R261" s="129">
        <f t="shared" si="132"/>
        <v>81984.63</v>
      </c>
    </row>
    <row r="262" spans="1:18" ht="38.25" customHeight="1" x14ac:dyDescent="0.35">
      <c r="A262" s="40">
        <f t="shared" si="127"/>
        <v>230</v>
      </c>
      <c r="B262" s="122" t="s">
        <v>402</v>
      </c>
      <c r="C262" s="122" t="s">
        <v>50</v>
      </c>
      <c r="D262" s="122" t="s">
        <v>34</v>
      </c>
      <c r="E262" s="122" t="s">
        <v>267</v>
      </c>
      <c r="F262" s="123" t="s">
        <v>57</v>
      </c>
      <c r="G262" s="144">
        <v>100000</v>
      </c>
      <c r="H262" s="48"/>
      <c r="I262" s="130">
        <v>11676.5</v>
      </c>
      <c r="J262" s="126">
        <f t="shared" si="128"/>
        <v>2870</v>
      </c>
      <c r="K262" s="127">
        <f t="shared" si="129"/>
        <v>7099.9999999999991</v>
      </c>
      <c r="L262" s="128">
        <f t="shared" si="124"/>
        <v>822.88800000000003</v>
      </c>
      <c r="M262" s="169">
        <f t="shared" si="135"/>
        <v>3040</v>
      </c>
      <c r="N262" s="127">
        <f t="shared" si="136"/>
        <v>7090.0000000000009</v>
      </c>
      <c r="O262" s="125">
        <v>1715.46</v>
      </c>
      <c r="P262" s="129">
        <f t="shared" si="125"/>
        <v>19301.96</v>
      </c>
      <c r="Q262" s="129">
        <f t="shared" si="137"/>
        <v>15012.887999999999</v>
      </c>
      <c r="R262" s="129">
        <f t="shared" si="132"/>
        <v>80698.040000000008</v>
      </c>
    </row>
    <row r="263" spans="1:18" ht="38.25" customHeight="1" x14ac:dyDescent="0.35">
      <c r="A263" s="40">
        <f t="shared" si="127"/>
        <v>231</v>
      </c>
      <c r="B263" s="122" t="s">
        <v>403</v>
      </c>
      <c r="C263" s="122" t="s">
        <v>50</v>
      </c>
      <c r="D263" s="122" t="s">
        <v>34</v>
      </c>
      <c r="E263" s="122" t="s">
        <v>404</v>
      </c>
      <c r="F263" s="123" t="s">
        <v>57</v>
      </c>
      <c r="G263" s="144">
        <v>100000</v>
      </c>
      <c r="H263" s="48"/>
      <c r="I263" s="130">
        <v>12105.37</v>
      </c>
      <c r="J263" s="126">
        <f t="shared" si="128"/>
        <v>2870</v>
      </c>
      <c r="K263" s="127">
        <f t="shared" si="129"/>
        <v>7099.9999999999991</v>
      </c>
      <c r="L263" s="128">
        <f t="shared" si="124"/>
        <v>822.88800000000003</v>
      </c>
      <c r="M263" s="169">
        <f t="shared" si="135"/>
        <v>3040</v>
      </c>
      <c r="N263" s="127">
        <f t="shared" si="136"/>
        <v>7090.0000000000009</v>
      </c>
      <c r="O263" s="125">
        <v>0</v>
      </c>
      <c r="P263" s="129">
        <f t="shared" si="125"/>
        <v>18015.370000000003</v>
      </c>
      <c r="Q263" s="129">
        <f t="shared" si="137"/>
        <v>15012.887999999999</v>
      </c>
      <c r="R263" s="129">
        <f t="shared" si="132"/>
        <v>81984.63</v>
      </c>
    </row>
    <row r="264" spans="1:18" ht="38.25" customHeight="1" x14ac:dyDescent="0.35">
      <c r="A264" s="40">
        <f t="shared" si="127"/>
        <v>232</v>
      </c>
      <c r="B264" s="122" t="s">
        <v>405</v>
      </c>
      <c r="C264" s="122" t="s">
        <v>50</v>
      </c>
      <c r="D264" s="122" t="s">
        <v>34</v>
      </c>
      <c r="E264" s="122" t="s">
        <v>406</v>
      </c>
      <c r="F264" s="123" t="s">
        <v>57</v>
      </c>
      <c r="G264" s="144">
        <v>100000</v>
      </c>
      <c r="H264" s="48"/>
      <c r="I264" s="128">
        <v>11676.5</v>
      </c>
      <c r="J264" s="126">
        <f t="shared" si="128"/>
        <v>2870</v>
      </c>
      <c r="K264" s="127">
        <f t="shared" si="129"/>
        <v>7099.9999999999991</v>
      </c>
      <c r="L264" s="128">
        <f t="shared" si="124"/>
        <v>822.88800000000003</v>
      </c>
      <c r="M264" s="169">
        <f t="shared" si="135"/>
        <v>3040</v>
      </c>
      <c r="N264" s="127">
        <f t="shared" si="136"/>
        <v>7090.0000000000009</v>
      </c>
      <c r="O264" s="125">
        <v>1715.46</v>
      </c>
      <c r="P264" s="129">
        <f t="shared" si="125"/>
        <v>19301.96</v>
      </c>
      <c r="Q264" s="129">
        <f t="shared" si="137"/>
        <v>15012.887999999999</v>
      </c>
      <c r="R264" s="129">
        <f t="shared" si="132"/>
        <v>80698.040000000008</v>
      </c>
    </row>
    <row r="265" spans="1:18" ht="38.25" customHeight="1" x14ac:dyDescent="0.35">
      <c r="A265" s="40">
        <f t="shared" si="127"/>
        <v>233</v>
      </c>
      <c r="B265" s="122" t="s">
        <v>407</v>
      </c>
      <c r="C265" s="122" t="s">
        <v>50</v>
      </c>
      <c r="D265" s="122" t="s">
        <v>34</v>
      </c>
      <c r="E265" s="122" t="s">
        <v>408</v>
      </c>
      <c r="F265" s="123" t="s">
        <v>57</v>
      </c>
      <c r="G265" s="144">
        <v>140000</v>
      </c>
      <c r="H265" s="48"/>
      <c r="I265" s="144">
        <f>6309.38+15204.99</f>
        <v>21514.37</v>
      </c>
      <c r="J265" s="126">
        <f t="shared" si="128"/>
        <v>4018</v>
      </c>
      <c r="K265" s="127">
        <f t="shared" si="129"/>
        <v>9940</v>
      </c>
      <c r="L265" s="128">
        <f t="shared" si="124"/>
        <v>822.88800000000003</v>
      </c>
      <c r="M265" s="169">
        <f t="shared" si="135"/>
        <v>4256</v>
      </c>
      <c r="N265" s="127">
        <f t="shared" si="136"/>
        <v>9926</v>
      </c>
      <c r="O265" s="125">
        <v>0</v>
      </c>
      <c r="P265" s="129">
        <f t="shared" si="125"/>
        <v>29788.37</v>
      </c>
      <c r="Q265" s="129">
        <f t="shared" si="137"/>
        <v>20688.887999999999</v>
      </c>
      <c r="R265" s="129">
        <f t="shared" si="132"/>
        <v>110211.63</v>
      </c>
    </row>
    <row r="266" spans="1:18" ht="38.25" customHeight="1" x14ac:dyDescent="0.35">
      <c r="A266" s="40">
        <f t="shared" si="127"/>
        <v>234</v>
      </c>
      <c r="B266" s="122" t="s">
        <v>409</v>
      </c>
      <c r="C266" s="122" t="s">
        <v>50</v>
      </c>
      <c r="D266" s="122" t="s">
        <v>34</v>
      </c>
      <c r="E266" s="122" t="s">
        <v>410</v>
      </c>
      <c r="F266" s="123" t="s">
        <v>57</v>
      </c>
      <c r="G266" s="144">
        <v>100000</v>
      </c>
      <c r="H266" s="48"/>
      <c r="I266" s="144">
        <v>12105.37</v>
      </c>
      <c r="J266" s="126">
        <f t="shared" si="128"/>
        <v>2870</v>
      </c>
      <c r="K266" s="127">
        <f t="shared" si="129"/>
        <v>7099.9999999999991</v>
      </c>
      <c r="L266" s="128">
        <f t="shared" si="124"/>
        <v>822.88800000000003</v>
      </c>
      <c r="M266" s="169">
        <f t="shared" si="135"/>
        <v>3040</v>
      </c>
      <c r="N266" s="127">
        <f t="shared" si="136"/>
        <v>7090.0000000000009</v>
      </c>
      <c r="O266" s="125">
        <v>0</v>
      </c>
      <c r="P266" s="129">
        <f t="shared" si="125"/>
        <v>18015.370000000003</v>
      </c>
      <c r="Q266" s="129">
        <f t="shared" si="137"/>
        <v>15012.887999999999</v>
      </c>
      <c r="R266" s="129">
        <f t="shared" si="132"/>
        <v>81984.63</v>
      </c>
    </row>
    <row r="267" spans="1:18" ht="38.25" customHeight="1" x14ac:dyDescent="0.35">
      <c r="A267" s="40">
        <f t="shared" si="127"/>
        <v>235</v>
      </c>
      <c r="B267" s="122" t="s">
        <v>411</v>
      </c>
      <c r="C267" s="122" t="s">
        <v>55</v>
      </c>
      <c r="D267" s="122" t="s">
        <v>34</v>
      </c>
      <c r="E267" s="122" t="s">
        <v>412</v>
      </c>
      <c r="F267" s="123" t="s">
        <v>53</v>
      </c>
      <c r="G267" s="144">
        <v>150000</v>
      </c>
      <c r="H267" s="48"/>
      <c r="I267" s="144">
        <v>23866.62</v>
      </c>
      <c r="J267" s="126">
        <f t="shared" si="128"/>
        <v>4305</v>
      </c>
      <c r="K267" s="127">
        <f t="shared" si="129"/>
        <v>10649.999999999998</v>
      </c>
      <c r="L267" s="128">
        <f t="shared" si="124"/>
        <v>822.88800000000003</v>
      </c>
      <c r="M267" s="169">
        <f t="shared" si="135"/>
        <v>4560</v>
      </c>
      <c r="N267" s="127">
        <f t="shared" si="136"/>
        <v>10635</v>
      </c>
      <c r="O267" s="125">
        <v>0</v>
      </c>
      <c r="P267" s="129">
        <f t="shared" si="125"/>
        <v>32731.62</v>
      </c>
      <c r="Q267" s="129">
        <f t="shared" si="137"/>
        <v>22107.887999999999</v>
      </c>
      <c r="R267" s="129">
        <f t="shared" si="132"/>
        <v>117268.38</v>
      </c>
    </row>
    <row r="268" spans="1:18" ht="38.25" customHeight="1" x14ac:dyDescent="0.35">
      <c r="A268" s="40">
        <f t="shared" si="127"/>
        <v>236</v>
      </c>
      <c r="B268" s="122" t="s">
        <v>413</v>
      </c>
      <c r="C268" s="122" t="s">
        <v>50</v>
      </c>
      <c r="D268" s="122" t="s">
        <v>34</v>
      </c>
      <c r="E268" s="122" t="s">
        <v>414</v>
      </c>
      <c r="F268" s="123" t="s">
        <v>415</v>
      </c>
      <c r="G268" s="144">
        <v>160000</v>
      </c>
      <c r="H268" s="48"/>
      <c r="I268" s="130">
        <v>26218.87</v>
      </c>
      <c r="J268" s="126">
        <f t="shared" si="128"/>
        <v>4592</v>
      </c>
      <c r="K268" s="127">
        <f t="shared" si="129"/>
        <v>11359.999999999998</v>
      </c>
      <c r="L268" s="128">
        <f t="shared" si="124"/>
        <v>822.88800000000003</v>
      </c>
      <c r="M268" s="169">
        <f t="shared" si="135"/>
        <v>4864</v>
      </c>
      <c r="N268" s="127">
        <f t="shared" si="136"/>
        <v>11344</v>
      </c>
      <c r="O268" s="125">
        <v>0</v>
      </c>
      <c r="P268" s="129">
        <f t="shared" si="125"/>
        <v>35674.869999999995</v>
      </c>
      <c r="Q268" s="129">
        <f t="shared" si="137"/>
        <v>23526.887999999999</v>
      </c>
      <c r="R268" s="129">
        <f t="shared" si="132"/>
        <v>124325.13</v>
      </c>
    </row>
    <row r="269" spans="1:18" ht="38.25" customHeight="1" x14ac:dyDescent="0.35">
      <c r="A269" s="40">
        <f t="shared" si="127"/>
        <v>237</v>
      </c>
      <c r="B269" s="122" t="s">
        <v>416</v>
      </c>
      <c r="C269" s="122" t="s">
        <v>50</v>
      </c>
      <c r="D269" s="122" t="s">
        <v>34</v>
      </c>
      <c r="E269" s="122" t="s">
        <v>417</v>
      </c>
      <c r="F269" s="123" t="s">
        <v>53</v>
      </c>
      <c r="G269" s="144">
        <v>66000</v>
      </c>
      <c r="H269" s="48"/>
      <c r="I269" s="130">
        <v>4615.76</v>
      </c>
      <c r="J269" s="126">
        <f t="shared" si="128"/>
        <v>1894.2</v>
      </c>
      <c r="K269" s="127">
        <f t="shared" si="129"/>
        <v>4686</v>
      </c>
      <c r="L269" s="128">
        <f>+G269*1.1%</f>
        <v>726.00000000000011</v>
      </c>
      <c r="M269" s="169">
        <f t="shared" si="135"/>
        <v>2006.4</v>
      </c>
      <c r="N269" s="127">
        <f t="shared" si="136"/>
        <v>4679.4000000000005</v>
      </c>
      <c r="O269" s="125">
        <v>0</v>
      </c>
      <c r="P269" s="129">
        <f t="shared" si="125"/>
        <v>8516.36</v>
      </c>
      <c r="Q269" s="129">
        <f t="shared" si="137"/>
        <v>10091.400000000001</v>
      </c>
      <c r="R269" s="129">
        <f t="shared" si="132"/>
        <v>57483.64</v>
      </c>
    </row>
    <row r="270" spans="1:18" ht="38.25" customHeight="1" x14ac:dyDescent="0.35">
      <c r="A270" s="40">
        <f t="shared" si="127"/>
        <v>238</v>
      </c>
      <c r="B270" s="122" t="s">
        <v>418</v>
      </c>
      <c r="C270" s="122" t="s">
        <v>50</v>
      </c>
      <c r="D270" s="122" t="s">
        <v>34</v>
      </c>
      <c r="E270" s="122" t="s">
        <v>419</v>
      </c>
      <c r="F270" s="123" t="s">
        <v>57</v>
      </c>
      <c r="G270" s="144">
        <v>100000</v>
      </c>
      <c r="H270" s="48"/>
      <c r="I270" s="130">
        <f>9545.69+2559.68</f>
        <v>12105.37</v>
      </c>
      <c r="J270" s="126">
        <f t="shared" si="128"/>
        <v>2870</v>
      </c>
      <c r="K270" s="127">
        <f t="shared" si="129"/>
        <v>7099.9999999999991</v>
      </c>
      <c r="L270" s="128">
        <f t="shared" si="124"/>
        <v>822.88800000000003</v>
      </c>
      <c r="M270" s="169">
        <f t="shared" si="135"/>
        <v>3040</v>
      </c>
      <c r="N270" s="127">
        <f t="shared" si="136"/>
        <v>7090.0000000000009</v>
      </c>
      <c r="O270" s="125">
        <v>0</v>
      </c>
      <c r="P270" s="129">
        <f t="shared" si="125"/>
        <v>18015.370000000003</v>
      </c>
      <c r="Q270" s="129">
        <f>K270+L270+N270</f>
        <v>15012.887999999999</v>
      </c>
      <c r="R270" s="129">
        <f t="shared" si="132"/>
        <v>81984.63</v>
      </c>
    </row>
    <row r="271" spans="1:18" ht="38.25" customHeight="1" x14ac:dyDescent="0.35">
      <c r="A271" s="40">
        <f t="shared" si="127"/>
        <v>239</v>
      </c>
      <c r="B271" s="122" t="s">
        <v>420</v>
      </c>
      <c r="C271" s="122" t="s">
        <v>50</v>
      </c>
      <c r="D271" s="122" t="s">
        <v>34</v>
      </c>
      <c r="E271" s="122" t="s">
        <v>400</v>
      </c>
      <c r="F271" s="123" t="s">
        <v>57</v>
      </c>
      <c r="G271" s="144">
        <v>100000</v>
      </c>
      <c r="H271" s="48"/>
      <c r="I271" s="144">
        <v>12105.37</v>
      </c>
      <c r="J271" s="126">
        <f t="shared" si="128"/>
        <v>2870</v>
      </c>
      <c r="K271" s="127">
        <f t="shared" si="129"/>
        <v>7099.9999999999991</v>
      </c>
      <c r="L271" s="128">
        <f>74808*1.1%</f>
        <v>822.88800000000003</v>
      </c>
      <c r="M271" s="169">
        <f t="shared" si="135"/>
        <v>3040</v>
      </c>
      <c r="N271" s="127">
        <f t="shared" si="136"/>
        <v>7090.0000000000009</v>
      </c>
      <c r="O271" s="125">
        <v>0</v>
      </c>
      <c r="P271" s="129">
        <f t="shared" si="125"/>
        <v>18015.370000000003</v>
      </c>
      <c r="Q271" s="129">
        <f>K271+L271+N271</f>
        <v>15012.887999999999</v>
      </c>
      <c r="R271" s="129">
        <f t="shared" si="132"/>
        <v>81984.63</v>
      </c>
    </row>
    <row r="272" spans="1:18" ht="38.25" customHeight="1" x14ac:dyDescent="0.35">
      <c r="A272" s="40">
        <f t="shared" si="127"/>
        <v>240</v>
      </c>
      <c r="B272" s="122" t="s">
        <v>421</v>
      </c>
      <c r="C272" s="122" t="s">
        <v>50</v>
      </c>
      <c r="D272" s="122" t="s">
        <v>34</v>
      </c>
      <c r="E272" s="122" t="s">
        <v>422</v>
      </c>
      <c r="F272" s="123" t="s">
        <v>57</v>
      </c>
      <c r="G272" s="144">
        <v>66000</v>
      </c>
      <c r="H272" s="48"/>
      <c r="I272" s="144">
        <v>4615.76</v>
      </c>
      <c r="J272" s="126">
        <f t="shared" si="128"/>
        <v>1894.2</v>
      </c>
      <c r="K272" s="127">
        <f t="shared" si="129"/>
        <v>4686</v>
      </c>
      <c r="L272" s="128">
        <f>+G272*1.1%</f>
        <v>726.00000000000011</v>
      </c>
      <c r="M272" s="169">
        <f t="shared" si="135"/>
        <v>2006.4</v>
      </c>
      <c r="N272" s="127">
        <f t="shared" si="136"/>
        <v>4679.4000000000005</v>
      </c>
      <c r="O272" s="125">
        <v>0</v>
      </c>
      <c r="P272" s="129">
        <f t="shared" si="125"/>
        <v>8516.36</v>
      </c>
      <c r="Q272" s="129">
        <f t="shared" ref="Q272:Q273" si="138">K272+L272+N272</f>
        <v>10091.400000000001</v>
      </c>
      <c r="R272" s="129">
        <f t="shared" si="132"/>
        <v>57483.64</v>
      </c>
    </row>
    <row r="273" spans="1:18" ht="38.25" customHeight="1" x14ac:dyDescent="0.35">
      <c r="A273" s="40">
        <f t="shared" si="127"/>
        <v>241</v>
      </c>
      <c r="B273" s="122" t="s">
        <v>423</v>
      </c>
      <c r="C273" s="122" t="s">
        <v>50</v>
      </c>
      <c r="D273" s="122" t="s">
        <v>34</v>
      </c>
      <c r="E273" s="122" t="s">
        <v>424</v>
      </c>
      <c r="F273" s="123" t="s">
        <v>57</v>
      </c>
      <c r="G273" s="144">
        <v>100000</v>
      </c>
      <c r="H273" s="48"/>
      <c r="I273" s="144">
        <f>4615.76+7489.61</f>
        <v>12105.369999999999</v>
      </c>
      <c r="J273" s="126">
        <f t="shared" si="128"/>
        <v>2870</v>
      </c>
      <c r="K273" s="127">
        <f t="shared" si="129"/>
        <v>7099.9999999999991</v>
      </c>
      <c r="L273" s="128">
        <f t="shared" ref="L273" si="139">74808*1.1%</f>
        <v>822.88800000000003</v>
      </c>
      <c r="M273" s="169">
        <f t="shared" si="135"/>
        <v>3040</v>
      </c>
      <c r="N273" s="127">
        <f t="shared" si="136"/>
        <v>7090.0000000000009</v>
      </c>
      <c r="O273" s="125">
        <v>0</v>
      </c>
      <c r="P273" s="129">
        <f t="shared" si="125"/>
        <v>18015.37</v>
      </c>
      <c r="Q273" s="129">
        <f t="shared" si="138"/>
        <v>15012.887999999999</v>
      </c>
      <c r="R273" s="129">
        <f t="shared" si="132"/>
        <v>81984.63</v>
      </c>
    </row>
    <row r="274" spans="1:18" ht="38.25" customHeight="1" x14ac:dyDescent="0.35">
      <c r="A274" s="40">
        <f t="shared" si="127"/>
        <v>242</v>
      </c>
      <c r="B274" s="122" t="s">
        <v>425</v>
      </c>
      <c r="C274" s="122" t="s">
        <v>55</v>
      </c>
      <c r="D274" s="122" t="s">
        <v>34</v>
      </c>
      <c r="E274" s="122" t="s">
        <v>417</v>
      </c>
      <c r="F274" s="123" t="s">
        <v>57</v>
      </c>
      <c r="G274" s="144">
        <v>66000</v>
      </c>
      <c r="H274" s="48"/>
      <c r="I274" s="144">
        <v>4615.76</v>
      </c>
      <c r="J274" s="126">
        <f t="shared" si="128"/>
        <v>1894.2</v>
      </c>
      <c r="K274" s="127">
        <f t="shared" si="129"/>
        <v>4686</v>
      </c>
      <c r="L274" s="128">
        <f t="shared" ref="L274:L277" si="140">+G274*1.1%</f>
        <v>726.00000000000011</v>
      </c>
      <c r="M274" s="169">
        <f t="shared" si="135"/>
        <v>2006.4</v>
      </c>
      <c r="N274" s="127">
        <f t="shared" si="136"/>
        <v>4679.4000000000005</v>
      </c>
      <c r="O274" s="125">
        <v>0</v>
      </c>
      <c r="P274" s="129">
        <f t="shared" si="125"/>
        <v>8516.36</v>
      </c>
      <c r="Q274" s="129">
        <f>K274+L274+N274</f>
        <v>10091.400000000001</v>
      </c>
      <c r="R274" s="129">
        <f t="shared" si="132"/>
        <v>57483.64</v>
      </c>
    </row>
    <row r="275" spans="1:18" ht="38.25" customHeight="1" x14ac:dyDescent="0.35">
      <c r="A275" s="40">
        <f t="shared" si="127"/>
        <v>243</v>
      </c>
      <c r="B275" s="122" t="s">
        <v>426</v>
      </c>
      <c r="C275" s="122" t="s">
        <v>50</v>
      </c>
      <c r="D275" s="122" t="s">
        <v>34</v>
      </c>
      <c r="E275" s="122" t="s">
        <v>422</v>
      </c>
      <c r="F275" s="123" t="s">
        <v>57</v>
      </c>
      <c r="G275" s="144">
        <v>66000</v>
      </c>
      <c r="H275" s="48"/>
      <c r="I275" s="144">
        <v>4615.76</v>
      </c>
      <c r="J275" s="126">
        <f t="shared" si="128"/>
        <v>1894.2</v>
      </c>
      <c r="K275" s="127">
        <f t="shared" si="129"/>
        <v>4686</v>
      </c>
      <c r="L275" s="128">
        <f t="shared" si="140"/>
        <v>726.00000000000011</v>
      </c>
      <c r="M275" s="169">
        <f t="shared" si="135"/>
        <v>2006.4</v>
      </c>
      <c r="N275" s="127">
        <f t="shared" si="136"/>
        <v>4679.4000000000005</v>
      </c>
      <c r="O275" s="125">
        <v>0</v>
      </c>
      <c r="P275" s="129">
        <f t="shared" si="125"/>
        <v>8516.36</v>
      </c>
      <c r="Q275" s="129">
        <f t="shared" ref="Q275:Q276" si="141">K275+L275+N275</f>
        <v>10091.400000000001</v>
      </c>
      <c r="R275" s="129">
        <f t="shared" si="132"/>
        <v>57483.64</v>
      </c>
    </row>
    <row r="276" spans="1:18" ht="38.25" customHeight="1" x14ac:dyDescent="0.35">
      <c r="A276" s="40">
        <f t="shared" si="127"/>
        <v>244</v>
      </c>
      <c r="B276" s="122" t="s">
        <v>427</v>
      </c>
      <c r="C276" s="122" t="s">
        <v>50</v>
      </c>
      <c r="D276" s="122" t="s">
        <v>34</v>
      </c>
      <c r="E276" s="122" t="s">
        <v>422</v>
      </c>
      <c r="F276" s="123" t="s">
        <v>57</v>
      </c>
      <c r="G276" s="144">
        <v>66000</v>
      </c>
      <c r="H276" s="48"/>
      <c r="I276" s="144">
        <v>4615.76</v>
      </c>
      <c r="J276" s="126">
        <f t="shared" si="128"/>
        <v>1894.2</v>
      </c>
      <c r="K276" s="127">
        <f t="shared" si="129"/>
        <v>4686</v>
      </c>
      <c r="L276" s="128">
        <f t="shared" si="140"/>
        <v>726.00000000000011</v>
      </c>
      <c r="M276" s="169">
        <f t="shared" si="135"/>
        <v>2006.4</v>
      </c>
      <c r="N276" s="127">
        <f t="shared" si="136"/>
        <v>4679.4000000000005</v>
      </c>
      <c r="O276" s="125">
        <v>0</v>
      </c>
      <c r="P276" s="129">
        <f t="shared" si="125"/>
        <v>8516.36</v>
      </c>
      <c r="Q276" s="129">
        <f t="shared" si="141"/>
        <v>10091.400000000001</v>
      </c>
      <c r="R276" s="129">
        <f t="shared" si="132"/>
        <v>57483.64</v>
      </c>
    </row>
    <row r="277" spans="1:18" ht="38.25" customHeight="1" x14ac:dyDescent="0.35">
      <c r="A277" s="40">
        <f>+A276+1</f>
        <v>245</v>
      </c>
      <c r="B277" s="122" t="s">
        <v>428</v>
      </c>
      <c r="C277" s="122" t="s">
        <v>55</v>
      </c>
      <c r="D277" s="122" t="s">
        <v>34</v>
      </c>
      <c r="E277" s="122" t="s">
        <v>187</v>
      </c>
      <c r="F277" s="123" t="s">
        <v>70</v>
      </c>
      <c r="G277" s="144">
        <v>43000</v>
      </c>
      <c r="H277" s="48"/>
      <c r="I277" s="144">
        <v>866.06</v>
      </c>
      <c r="J277" s="126">
        <f t="shared" si="128"/>
        <v>1234.0999999999999</v>
      </c>
      <c r="K277" s="127">
        <f t="shared" si="129"/>
        <v>3052.9999999999995</v>
      </c>
      <c r="L277" s="128">
        <f t="shared" si="140"/>
        <v>473.00000000000006</v>
      </c>
      <c r="M277" s="169">
        <f t="shared" si="135"/>
        <v>1307.2</v>
      </c>
      <c r="N277" s="127">
        <f t="shared" si="136"/>
        <v>3048.7000000000003</v>
      </c>
      <c r="O277" s="125">
        <v>0</v>
      </c>
      <c r="P277" s="129">
        <f>I277+J277+M277+O277</f>
        <v>3407.3599999999997</v>
      </c>
      <c r="Q277" s="129">
        <f>K277+L277+N277</f>
        <v>6574.7</v>
      </c>
      <c r="R277" s="129">
        <f t="shared" si="132"/>
        <v>39592.639999999999</v>
      </c>
    </row>
    <row r="278" spans="1:18" ht="16.5" customHeight="1" x14ac:dyDescent="0.35">
      <c r="A278" s="70"/>
      <c r="B278" s="71"/>
      <c r="C278" s="71"/>
      <c r="D278" s="72"/>
      <c r="E278" s="71"/>
      <c r="F278" s="57"/>
      <c r="G278" s="73"/>
      <c r="H278" s="73"/>
      <c r="I278" s="74"/>
      <c r="J278" s="75"/>
      <c r="K278" s="76"/>
      <c r="L278" s="77"/>
      <c r="M278" s="78"/>
      <c r="N278" s="76"/>
      <c r="O278" s="79"/>
      <c r="P278" s="43"/>
      <c r="Q278" s="80"/>
      <c r="R278" s="80"/>
    </row>
    <row r="279" spans="1:18" ht="36" customHeight="1" thickBot="1" x14ac:dyDescent="0.3">
      <c r="A279" s="70"/>
      <c r="B279" s="216" t="s">
        <v>25</v>
      </c>
      <c r="C279" s="216"/>
      <c r="D279" s="216"/>
      <c r="E279" s="216"/>
      <c r="F279" s="218"/>
      <c r="G279" s="81">
        <f t="shared" ref="G279:R279" si="142">SUM(G242:G277)</f>
        <v>4643000</v>
      </c>
      <c r="H279" s="81">
        <f t="shared" si="142"/>
        <v>0</v>
      </c>
      <c r="I279" s="81">
        <f t="shared" si="142"/>
        <v>682270.72000000009</v>
      </c>
      <c r="J279" s="81">
        <f t="shared" si="142"/>
        <v>133254.1</v>
      </c>
      <c r="K279" s="81">
        <f t="shared" si="142"/>
        <v>329653</v>
      </c>
      <c r="L279" s="81">
        <f t="shared" si="142"/>
        <v>28789.64</v>
      </c>
      <c r="M279" s="81">
        <f t="shared" si="142"/>
        <v>136561.05599999998</v>
      </c>
      <c r="N279" s="81">
        <f t="shared" si="142"/>
        <v>318492.72600000008</v>
      </c>
      <c r="O279" s="81">
        <f t="shared" si="142"/>
        <v>18870.059999999998</v>
      </c>
      <c r="P279" s="81">
        <f t="shared" si="142"/>
        <v>970955.93599999987</v>
      </c>
      <c r="Q279" s="81">
        <f t="shared" si="142"/>
        <v>676935.36600000004</v>
      </c>
      <c r="R279" s="81">
        <f t="shared" si="142"/>
        <v>3672044.0639999993</v>
      </c>
    </row>
    <row r="280" spans="1:18" s="22" customFormat="1" ht="34.5" customHeight="1" thickBot="1" x14ac:dyDescent="0.3">
      <c r="A280" s="219" t="s">
        <v>35</v>
      </c>
      <c r="B280" s="216"/>
      <c r="C280" s="216"/>
      <c r="D280" s="216"/>
      <c r="E280" s="216"/>
      <c r="F280" s="218"/>
      <c r="G280" s="82">
        <f t="shared" ref="G280:R280" si="143">G279+G240+G196+G130+G81+G63+G45+G39+G32+G20+G88</f>
        <v>21419000</v>
      </c>
      <c r="H280" s="82">
        <f t="shared" si="143"/>
        <v>0</v>
      </c>
      <c r="I280" s="82">
        <f t="shared" si="143"/>
        <v>2445783.5299999989</v>
      </c>
      <c r="J280" s="82">
        <f t="shared" si="143"/>
        <v>613980.24799999991</v>
      </c>
      <c r="K280" s="82">
        <f t="shared" si="143"/>
        <v>1518905.84</v>
      </c>
      <c r="L280" s="82">
        <f t="shared" si="143"/>
        <v>165810.21600000004</v>
      </c>
      <c r="M280" s="82">
        <f t="shared" si="143"/>
        <v>635885.31200000003</v>
      </c>
      <c r="N280" s="82">
        <f t="shared" si="143"/>
        <v>1483035.1520000002</v>
      </c>
      <c r="O280" s="82">
        <f t="shared" si="143"/>
        <v>161253.23999999996</v>
      </c>
      <c r="P280" s="82">
        <f t="shared" si="143"/>
        <v>3856902.33</v>
      </c>
      <c r="Q280" s="82">
        <f t="shared" si="143"/>
        <v>3167751.2079999996</v>
      </c>
      <c r="R280" s="82">
        <f t="shared" si="143"/>
        <v>17562097.670000002</v>
      </c>
    </row>
    <row r="281" spans="1:18" ht="24" hidden="1" customHeight="1" thickBot="1" x14ac:dyDescent="0.3">
      <c r="A281" s="83"/>
      <c r="B281" s="60"/>
      <c r="C281" s="60"/>
      <c r="D281" s="60">
        <f>SUM(D161)</f>
        <v>0</v>
      </c>
      <c r="E281" s="60"/>
      <c r="F281" s="84"/>
      <c r="G281" s="85"/>
      <c r="H281" s="85"/>
      <c r="I281" s="86"/>
      <c r="J281" s="87"/>
      <c r="K281" s="85"/>
      <c r="L281" s="88"/>
      <c r="M281" s="85"/>
      <c r="N281" s="85"/>
      <c r="O281" s="85"/>
      <c r="P281" s="89"/>
      <c r="Q281" s="90"/>
      <c r="R281" s="91"/>
    </row>
    <row r="282" spans="1:18" ht="24" hidden="1" customHeight="1" x14ac:dyDescent="0.25">
      <c r="A282" s="36">
        <f>SUM(A12:A281)</f>
        <v>30135</v>
      </c>
      <c r="B282" s="37"/>
      <c r="C282" s="37"/>
      <c r="D282" s="37"/>
      <c r="E282" s="38"/>
      <c r="F282" s="38"/>
      <c r="G282" s="38"/>
      <c r="H282" s="38"/>
      <c r="I282" s="92"/>
      <c r="J282" s="85"/>
      <c r="K282" s="38" t="s">
        <v>36</v>
      </c>
      <c r="L282" s="85"/>
      <c r="M282" s="85"/>
      <c r="N282" s="88"/>
      <c r="O282" s="38"/>
      <c r="P282" s="67"/>
      <c r="Q282" s="93"/>
      <c r="R282" s="93"/>
    </row>
    <row r="283" spans="1:18" ht="24" hidden="1" customHeight="1" x14ac:dyDescent="0.25">
      <c r="A283" s="39"/>
      <c r="B283" s="37"/>
      <c r="C283" s="37"/>
      <c r="D283" s="37"/>
      <c r="E283" s="38"/>
      <c r="F283" s="38"/>
      <c r="G283" s="38"/>
      <c r="H283" s="38"/>
      <c r="I283" s="92"/>
      <c r="J283" s="85"/>
      <c r="K283" s="38"/>
      <c r="L283" s="85"/>
      <c r="M283" s="85"/>
      <c r="N283" s="88"/>
      <c r="O283" s="38"/>
      <c r="P283" s="94"/>
      <c r="Q283" s="95"/>
      <c r="R283" s="95"/>
    </row>
    <row r="284" spans="1:18" ht="24" customHeight="1" x14ac:dyDescent="0.25">
      <c r="A284" s="39"/>
      <c r="B284" s="37"/>
      <c r="C284" s="37"/>
      <c r="D284" s="37"/>
      <c r="E284" s="38"/>
      <c r="F284" s="38"/>
      <c r="G284" s="38"/>
      <c r="H284" s="38"/>
      <c r="I284" s="92"/>
      <c r="J284" s="85"/>
      <c r="K284" s="38"/>
      <c r="L284" s="85"/>
      <c r="M284" s="85"/>
      <c r="N284" s="88"/>
      <c r="O284" s="38"/>
      <c r="P284" s="38"/>
      <c r="Q284" s="38"/>
      <c r="R284" s="38"/>
    </row>
    <row r="285" spans="1:18" s="22" customFormat="1" ht="24" customHeight="1" x14ac:dyDescent="0.25">
      <c r="A285" s="36" t="s">
        <v>37</v>
      </c>
      <c r="B285" s="37"/>
      <c r="C285" s="37"/>
      <c r="D285" s="37"/>
      <c r="E285" s="38"/>
      <c r="F285" s="38"/>
      <c r="G285" s="88"/>
      <c r="H285" s="88"/>
      <c r="I285" s="85" t="s">
        <v>38</v>
      </c>
      <c r="J285" s="85"/>
      <c r="K285" s="85"/>
      <c r="L285" s="85"/>
      <c r="M285" s="85"/>
      <c r="N285" s="88"/>
      <c r="O285" s="85"/>
      <c r="P285" s="85"/>
      <c r="Q285" s="85"/>
      <c r="R285" s="85"/>
    </row>
    <row r="286" spans="1:18" s="22" customFormat="1" ht="24" customHeight="1" x14ac:dyDescent="0.25">
      <c r="A286" s="39" t="s">
        <v>39</v>
      </c>
      <c r="B286" s="37"/>
      <c r="C286" s="37"/>
      <c r="D286" s="37"/>
      <c r="E286" s="38"/>
      <c r="F286" s="38"/>
      <c r="G286" s="38"/>
      <c r="H286" s="38"/>
      <c r="I286" s="100" t="s">
        <v>38</v>
      </c>
      <c r="J286" s="96"/>
      <c r="K286" s="98"/>
      <c r="L286" s="97"/>
      <c r="M286" s="99"/>
      <c r="N286" s="99"/>
      <c r="O286" s="99"/>
      <c r="P286" s="99" t="s">
        <v>40</v>
      </c>
      <c r="Q286" s="101"/>
      <c r="R286" s="99"/>
    </row>
    <row r="287" spans="1:18" s="22" customFormat="1" ht="24" customHeight="1" x14ac:dyDescent="0.25">
      <c r="A287" s="39" t="s">
        <v>41</v>
      </c>
      <c r="B287" s="37"/>
      <c r="C287" s="37"/>
      <c r="D287" s="37"/>
      <c r="E287" s="38"/>
      <c r="F287" s="38"/>
      <c r="G287" s="38"/>
      <c r="H287" s="38"/>
      <c r="I287" s="214"/>
      <c r="J287" s="214"/>
      <c r="K287" s="214"/>
      <c r="L287" s="102"/>
      <c r="M287" s="213"/>
      <c r="N287" s="213"/>
      <c r="O287" s="103"/>
      <c r="P287" s="103"/>
      <c r="Q287" s="103"/>
      <c r="R287" s="101"/>
    </row>
    <row r="288" spans="1:18" s="22" customFormat="1" ht="24" customHeight="1" x14ac:dyDescent="0.25">
      <c r="A288" s="39" t="s">
        <v>42</v>
      </c>
      <c r="B288" s="37"/>
      <c r="C288" s="37"/>
      <c r="D288" s="37"/>
      <c r="E288" s="38"/>
      <c r="F288" s="37"/>
      <c r="G288" s="37"/>
      <c r="H288" s="37"/>
      <c r="I288" s="104"/>
      <c r="J288" s="105"/>
      <c r="K288" s="104"/>
      <c r="L288" s="102"/>
      <c r="M288" s="103"/>
      <c r="N288" s="116"/>
      <c r="O288" s="103"/>
      <c r="P288" s="103"/>
      <c r="Q288" s="103"/>
      <c r="R288" s="99"/>
    </row>
    <row r="289" spans="1:18" ht="38.25" customHeight="1" x14ac:dyDescent="0.25">
      <c r="A289" s="39" t="s">
        <v>48</v>
      </c>
      <c r="B289" s="38"/>
      <c r="C289" s="38"/>
      <c r="D289" s="38"/>
      <c r="E289" s="38"/>
      <c r="F289" s="38"/>
      <c r="G289" s="38"/>
      <c r="H289" s="38"/>
      <c r="I289" s="38"/>
      <c r="J289" s="38"/>
      <c r="K289" s="98"/>
      <c r="L289" s="98"/>
      <c r="M289" s="99"/>
      <c r="N289" s="99"/>
      <c r="O289" s="99"/>
      <c r="P289" s="99"/>
      <c r="Q289" s="99"/>
      <c r="R289" s="99"/>
    </row>
    <row r="290" spans="1:18" s="31" customFormat="1" ht="24" x14ac:dyDescent="0.25">
      <c r="A290" s="109"/>
      <c r="B290" s="106"/>
      <c r="C290" s="106"/>
      <c r="D290" s="106"/>
      <c r="E290" s="106"/>
      <c r="F290" s="107"/>
      <c r="G290" s="107"/>
      <c r="H290" s="107"/>
      <c r="I290" s="106"/>
      <c r="J290" s="108"/>
      <c r="K290" s="106"/>
      <c r="L290" s="106"/>
      <c r="M290" s="106"/>
      <c r="N290" s="106"/>
      <c r="O290" s="106"/>
      <c r="P290" s="106"/>
      <c r="Q290" s="106"/>
      <c r="R290" s="106"/>
    </row>
    <row r="291" spans="1:18" s="31" customFormat="1" ht="25.5" x14ac:dyDescent="0.25">
      <c r="A291" s="109"/>
      <c r="B291" s="106"/>
      <c r="C291" s="106"/>
      <c r="D291" s="106"/>
      <c r="E291" s="106"/>
      <c r="F291" s="107"/>
      <c r="G291" s="107"/>
      <c r="H291" s="107"/>
      <c r="I291" s="214" t="s">
        <v>46</v>
      </c>
      <c r="J291" s="214"/>
      <c r="K291" s="214"/>
      <c r="L291" s="106"/>
      <c r="M291" s="213" t="s">
        <v>45</v>
      </c>
      <c r="N291" s="213"/>
      <c r="O291" s="106"/>
      <c r="P291" s="103"/>
      <c r="Q291" s="106"/>
      <c r="R291" s="106"/>
    </row>
    <row r="292" spans="1:18" s="31" customFormat="1" ht="25.5" x14ac:dyDescent="0.25">
      <c r="A292" s="109"/>
      <c r="B292" s="106"/>
      <c r="C292" s="106"/>
      <c r="D292" s="106"/>
      <c r="E292" s="106"/>
      <c r="F292" s="107"/>
      <c r="G292" s="107"/>
      <c r="H292" s="107"/>
      <c r="I292" s="104" t="s">
        <v>47</v>
      </c>
      <c r="J292" s="105"/>
      <c r="K292" s="104"/>
      <c r="L292" s="106"/>
      <c r="M292" s="117"/>
      <c r="N292" s="117"/>
      <c r="O292" s="106"/>
      <c r="P292" s="106"/>
      <c r="Q292" s="106"/>
      <c r="R292" s="106"/>
    </row>
    <row r="293" spans="1:18" s="31" customFormat="1" ht="24" x14ac:dyDescent="0.25">
      <c r="A293" s="109"/>
      <c r="B293" s="106"/>
      <c r="C293" s="106"/>
      <c r="D293" s="106"/>
      <c r="E293" s="106"/>
      <c r="F293" s="107"/>
      <c r="G293" s="107"/>
      <c r="H293" s="107"/>
      <c r="I293" s="106"/>
      <c r="J293" s="108"/>
      <c r="K293" s="106"/>
      <c r="L293" s="106"/>
      <c r="M293" s="106"/>
      <c r="N293" s="106"/>
      <c r="O293" s="106"/>
      <c r="P293" s="106"/>
      <c r="Q293" s="106"/>
      <c r="R293" s="106"/>
    </row>
    <row r="294" spans="1:18" s="31" customFormat="1" ht="24" x14ac:dyDescent="0.25">
      <c r="A294" s="109"/>
      <c r="B294" s="106"/>
      <c r="C294" s="106"/>
      <c r="D294" s="106"/>
      <c r="E294" s="106"/>
      <c r="F294" s="107"/>
      <c r="G294" s="107"/>
      <c r="H294" s="107"/>
      <c r="I294" s="106"/>
      <c r="J294" s="108"/>
      <c r="K294" s="106"/>
      <c r="L294" s="106"/>
      <c r="M294" s="106"/>
      <c r="N294" s="106"/>
      <c r="O294" s="106"/>
      <c r="P294" s="106"/>
      <c r="Q294" s="106"/>
      <c r="R294" s="106"/>
    </row>
    <row r="295" spans="1:18" s="31" customFormat="1" ht="24" x14ac:dyDescent="0.25">
      <c r="A295" s="109"/>
      <c r="B295" s="106"/>
      <c r="C295" s="106"/>
      <c r="D295" s="106"/>
      <c r="E295" s="106"/>
      <c r="F295" s="107"/>
      <c r="G295" s="107"/>
      <c r="H295" s="107"/>
      <c r="I295" s="106"/>
      <c r="J295" s="108"/>
      <c r="K295" s="106"/>
      <c r="L295" s="106"/>
      <c r="M295" s="106"/>
      <c r="N295" s="106"/>
      <c r="O295" s="106"/>
      <c r="P295" s="106"/>
      <c r="Q295" s="106"/>
      <c r="R295" s="106"/>
    </row>
    <row r="296" spans="1:18" s="31" customFormat="1" ht="24" x14ac:dyDescent="0.25">
      <c r="A296" s="109"/>
      <c r="B296" s="106"/>
      <c r="C296" s="106"/>
      <c r="D296" s="106"/>
      <c r="E296" s="106"/>
      <c r="F296" s="107"/>
      <c r="G296" s="107"/>
      <c r="H296" s="107"/>
      <c r="I296" s="106"/>
      <c r="J296" s="108"/>
      <c r="K296" s="106"/>
      <c r="L296" s="106"/>
      <c r="M296" s="106"/>
      <c r="N296" s="106"/>
      <c r="O296" s="106"/>
      <c r="P296" s="106"/>
      <c r="Q296" s="106"/>
      <c r="R296" s="106"/>
    </row>
    <row r="297" spans="1:18" s="31" customFormat="1" ht="24" x14ac:dyDescent="0.25">
      <c r="A297" s="109"/>
      <c r="B297" s="106"/>
      <c r="C297" s="106"/>
      <c r="D297" s="106"/>
      <c r="E297" s="106"/>
      <c r="F297" s="107"/>
      <c r="G297" s="107"/>
      <c r="H297" s="107"/>
      <c r="I297" s="106"/>
      <c r="J297" s="108"/>
      <c r="K297" s="106"/>
      <c r="L297" s="106"/>
      <c r="M297" s="106"/>
      <c r="N297" s="106"/>
      <c r="O297" s="106"/>
      <c r="P297" s="106"/>
      <c r="Q297" s="106"/>
      <c r="R297" s="106"/>
    </row>
    <row r="298" spans="1:18" s="31" customFormat="1" ht="24" x14ac:dyDescent="0.25">
      <c r="A298" s="109"/>
      <c r="B298" s="106"/>
      <c r="C298" s="106"/>
      <c r="D298" s="106"/>
      <c r="E298" s="106"/>
      <c r="F298" s="107"/>
      <c r="G298" s="107"/>
      <c r="H298" s="107"/>
      <c r="I298" s="106"/>
      <c r="J298" s="108"/>
      <c r="K298" s="106"/>
      <c r="L298" s="106"/>
      <c r="M298" s="106"/>
      <c r="N298" s="106"/>
      <c r="O298" s="106"/>
      <c r="P298" s="106"/>
      <c r="Q298" s="106"/>
      <c r="R298" s="106"/>
    </row>
    <row r="299" spans="1:18" s="31" customFormat="1" ht="24" x14ac:dyDescent="0.25">
      <c r="A299" s="109"/>
      <c r="B299" s="106"/>
      <c r="C299" s="106"/>
      <c r="D299" s="106"/>
      <c r="E299" s="106"/>
      <c r="F299" s="107"/>
      <c r="G299" s="107"/>
      <c r="H299" s="107"/>
      <c r="I299" s="106"/>
      <c r="J299" s="108"/>
      <c r="K299" s="106"/>
      <c r="L299" s="106"/>
      <c r="M299" s="106"/>
      <c r="N299" s="106"/>
      <c r="O299" s="106"/>
      <c r="P299" s="106"/>
      <c r="Q299" s="106"/>
      <c r="R299" s="106"/>
    </row>
    <row r="300" spans="1:18" s="31" customFormat="1" ht="24" x14ac:dyDescent="0.25">
      <c r="A300" s="109"/>
      <c r="B300" s="106"/>
      <c r="C300" s="106"/>
      <c r="D300" s="106"/>
      <c r="E300" s="106"/>
      <c r="F300" s="107"/>
      <c r="G300" s="107"/>
      <c r="H300" s="107"/>
      <c r="I300" s="106"/>
      <c r="J300" s="108"/>
      <c r="K300" s="106"/>
      <c r="L300" s="106"/>
      <c r="M300" s="106"/>
      <c r="N300" s="106"/>
      <c r="O300" s="106"/>
      <c r="P300" s="106"/>
      <c r="Q300" s="106"/>
      <c r="R300" s="106"/>
    </row>
    <row r="301" spans="1:18" s="31" customFormat="1" ht="24" x14ac:dyDescent="0.25">
      <c r="A301" s="109"/>
      <c r="B301" s="106"/>
      <c r="C301" s="106"/>
      <c r="D301" s="106"/>
      <c r="E301" s="106"/>
      <c r="F301" s="107"/>
      <c r="G301" s="107"/>
      <c r="H301" s="107"/>
      <c r="I301" s="106"/>
      <c r="J301" s="108"/>
      <c r="K301" s="106"/>
      <c r="L301" s="106"/>
      <c r="M301" s="106"/>
      <c r="N301" s="106"/>
      <c r="O301" s="106"/>
      <c r="P301" s="106"/>
      <c r="Q301" s="106"/>
      <c r="R301" s="106"/>
    </row>
    <row r="302" spans="1:18" s="31" customFormat="1" ht="24" x14ac:dyDescent="0.25">
      <c r="A302" s="109"/>
      <c r="B302" s="106"/>
      <c r="C302" s="106"/>
      <c r="D302" s="106"/>
      <c r="E302" s="106"/>
      <c r="F302" s="107"/>
      <c r="G302" s="107"/>
      <c r="H302" s="107"/>
      <c r="I302" s="106"/>
      <c r="J302" s="108"/>
      <c r="K302" s="106"/>
      <c r="L302" s="106"/>
      <c r="M302" s="106"/>
      <c r="N302" s="106"/>
      <c r="O302" s="106"/>
      <c r="P302" s="106"/>
      <c r="Q302" s="106"/>
      <c r="R302" s="106"/>
    </row>
    <row r="303" spans="1:18" s="31" customFormat="1" ht="24" x14ac:dyDescent="0.25">
      <c r="A303" s="109"/>
      <c r="B303" s="106"/>
      <c r="C303" s="106"/>
      <c r="D303" s="106"/>
      <c r="E303" s="106"/>
      <c r="F303" s="107"/>
      <c r="G303" s="107"/>
      <c r="H303" s="107"/>
      <c r="I303" s="106"/>
      <c r="J303" s="108"/>
      <c r="K303" s="106"/>
      <c r="L303" s="106"/>
      <c r="M303" s="106"/>
      <c r="N303" s="106"/>
      <c r="O303" s="106"/>
      <c r="P303" s="106"/>
      <c r="Q303" s="106"/>
      <c r="R303" s="106"/>
    </row>
    <row r="304" spans="1:18" s="31" customFormat="1" ht="24" x14ac:dyDescent="0.25">
      <c r="A304" s="109"/>
      <c r="B304" s="109"/>
      <c r="C304" s="109"/>
      <c r="D304" s="109"/>
      <c r="E304" s="109"/>
      <c r="F304" s="110"/>
      <c r="G304" s="110"/>
      <c r="H304" s="110"/>
      <c r="I304" s="111"/>
      <c r="J304" s="112"/>
      <c r="K304" s="109"/>
      <c r="L304" s="109"/>
      <c r="M304" s="109"/>
      <c r="N304" s="109"/>
      <c r="O304" s="109"/>
      <c r="P304" s="109"/>
      <c r="Q304" s="109"/>
      <c r="R304" s="109"/>
    </row>
    <row r="305" spans="1:18" s="31" customFormat="1" ht="24" x14ac:dyDescent="0.25">
      <c r="A305" s="109"/>
      <c r="B305" s="109"/>
      <c r="C305" s="109"/>
      <c r="D305" s="109"/>
      <c r="E305" s="109"/>
      <c r="F305" s="110"/>
      <c r="G305" s="110"/>
      <c r="H305" s="110"/>
      <c r="I305" s="111"/>
      <c r="J305" s="112"/>
      <c r="K305" s="109"/>
      <c r="L305" s="109"/>
      <c r="M305" s="109"/>
      <c r="N305" s="109"/>
      <c r="O305" s="109"/>
      <c r="P305" s="109"/>
      <c r="Q305" s="109"/>
      <c r="R305" s="109"/>
    </row>
    <row r="306" spans="1:18" s="31" customFormat="1" ht="24" x14ac:dyDescent="0.25">
      <c r="A306" s="109"/>
      <c r="B306" s="109"/>
      <c r="C306" s="109"/>
      <c r="D306" s="109"/>
      <c r="E306" s="109"/>
      <c r="F306" s="110"/>
      <c r="G306" s="110"/>
      <c r="H306" s="110"/>
      <c r="I306" s="111"/>
      <c r="J306" s="112"/>
      <c r="K306" s="109"/>
      <c r="L306" s="109"/>
      <c r="M306" s="109"/>
      <c r="N306" s="109"/>
      <c r="O306" s="109"/>
      <c r="P306" s="109"/>
      <c r="Q306" s="109"/>
      <c r="R306" s="109"/>
    </row>
    <row r="307" spans="1:18" s="31" customFormat="1" ht="24" x14ac:dyDescent="0.25">
      <c r="A307" s="109"/>
      <c r="B307" s="109"/>
      <c r="C307" s="109"/>
      <c r="D307" s="109"/>
      <c r="E307" s="109"/>
      <c r="F307" s="110"/>
      <c r="G307" s="110"/>
      <c r="H307" s="110"/>
      <c r="I307" s="111"/>
      <c r="J307" s="112"/>
      <c r="K307" s="109"/>
      <c r="L307" s="109"/>
      <c r="M307" s="109"/>
      <c r="N307" s="109"/>
      <c r="O307" s="109"/>
      <c r="P307" s="109"/>
      <c r="Q307" s="109"/>
      <c r="R307" s="109"/>
    </row>
    <row r="308" spans="1:18" s="31" customFormat="1" ht="24" x14ac:dyDescent="0.25">
      <c r="A308" s="109"/>
      <c r="B308" s="109"/>
      <c r="C308" s="109"/>
      <c r="D308" s="109"/>
      <c r="E308" s="109"/>
      <c r="F308" s="110"/>
      <c r="G308" s="110"/>
      <c r="H308" s="110"/>
      <c r="I308" s="111"/>
      <c r="J308" s="112"/>
      <c r="K308" s="109"/>
      <c r="L308" s="109"/>
      <c r="M308" s="109"/>
      <c r="N308" s="109"/>
      <c r="O308" s="109"/>
      <c r="P308" s="109"/>
      <c r="Q308" s="109"/>
      <c r="R308" s="109"/>
    </row>
    <row r="309" spans="1:18" s="31" customFormat="1" ht="24" x14ac:dyDescent="0.25">
      <c r="A309" s="109"/>
      <c r="B309" s="109"/>
      <c r="C309" s="109"/>
      <c r="D309" s="109"/>
      <c r="E309" s="109"/>
      <c r="F309" s="110"/>
      <c r="G309" s="110"/>
      <c r="H309" s="110"/>
      <c r="I309" s="111"/>
      <c r="J309" s="112"/>
      <c r="K309" s="109"/>
      <c r="L309" s="109"/>
      <c r="M309" s="109"/>
      <c r="N309" s="109"/>
      <c r="O309" s="109"/>
      <c r="P309" s="109"/>
      <c r="Q309" s="109"/>
      <c r="R309" s="109"/>
    </row>
    <row r="310" spans="1:18" s="31" customFormat="1" ht="24" x14ac:dyDescent="0.25">
      <c r="A310" s="109"/>
      <c r="B310" s="109"/>
      <c r="C310" s="109"/>
      <c r="D310" s="109"/>
      <c r="E310" s="109"/>
      <c r="F310" s="110"/>
      <c r="G310" s="110"/>
      <c r="H310" s="110"/>
      <c r="I310" s="111"/>
      <c r="J310" s="112"/>
      <c r="K310" s="109"/>
      <c r="L310" s="109"/>
      <c r="M310" s="109"/>
      <c r="N310" s="109"/>
      <c r="O310" s="109"/>
      <c r="P310" s="109"/>
      <c r="Q310" s="109"/>
      <c r="R310" s="109"/>
    </row>
    <row r="311" spans="1:18" s="31" customFormat="1" ht="24" x14ac:dyDescent="0.25">
      <c r="A311" s="109"/>
      <c r="B311" s="109"/>
      <c r="C311" s="109"/>
      <c r="D311" s="109"/>
      <c r="E311" s="109"/>
      <c r="F311" s="110"/>
      <c r="G311" s="110"/>
      <c r="H311" s="110"/>
      <c r="I311" s="111"/>
      <c r="J311" s="112"/>
      <c r="K311" s="109"/>
      <c r="L311" s="109"/>
      <c r="M311" s="109"/>
      <c r="N311" s="109"/>
      <c r="O311" s="109"/>
      <c r="P311" s="109"/>
      <c r="Q311" s="109"/>
      <c r="R311" s="109"/>
    </row>
    <row r="312" spans="1:18" s="31" customFormat="1" ht="24" x14ac:dyDescent="0.25">
      <c r="A312" s="109"/>
      <c r="B312" s="109"/>
      <c r="C312" s="109"/>
      <c r="D312" s="109"/>
      <c r="E312" s="109"/>
      <c r="F312" s="110"/>
      <c r="G312" s="110"/>
      <c r="H312" s="110"/>
      <c r="I312" s="111"/>
      <c r="J312" s="112"/>
      <c r="K312" s="109"/>
      <c r="L312" s="109"/>
      <c r="M312" s="109"/>
      <c r="N312" s="109"/>
      <c r="O312" s="109"/>
      <c r="P312" s="109"/>
      <c r="Q312" s="109"/>
      <c r="R312" s="109"/>
    </row>
    <row r="313" spans="1:18" s="31" customFormat="1" ht="24" x14ac:dyDescent="0.25">
      <c r="A313" s="109"/>
      <c r="B313" s="109"/>
      <c r="C313" s="109"/>
      <c r="D313" s="109"/>
      <c r="E313" s="109"/>
      <c r="F313" s="110"/>
      <c r="G313" s="110"/>
      <c r="H313" s="110"/>
      <c r="I313" s="111"/>
      <c r="J313" s="112"/>
      <c r="K313" s="109"/>
      <c r="L313" s="109"/>
      <c r="M313" s="109"/>
      <c r="N313" s="109"/>
      <c r="O313" s="109"/>
      <c r="P313" s="109"/>
      <c r="Q313" s="109"/>
      <c r="R313" s="109"/>
    </row>
    <row r="314" spans="1:18" s="31" customFormat="1" ht="24" x14ac:dyDescent="0.25">
      <c r="A314" s="109"/>
      <c r="B314" s="109"/>
      <c r="C314" s="109"/>
      <c r="D314" s="109"/>
      <c r="E314" s="109"/>
      <c r="F314" s="110"/>
      <c r="G314" s="110"/>
      <c r="H314" s="110"/>
      <c r="I314" s="111"/>
      <c r="J314" s="112"/>
      <c r="K314" s="109"/>
      <c r="L314" s="109"/>
      <c r="M314" s="109"/>
      <c r="N314" s="109"/>
      <c r="O314" s="109"/>
      <c r="P314" s="109"/>
      <c r="Q314" s="109"/>
      <c r="R314" s="109"/>
    </row>
    <row r="315" spans="1:18" s="31" customFormat="1" ht="24" x14ac:dyDescent="0.25">
      <c r="A315" s="109"/>
      <c r="B315" s="109"/>
      <c r="C315" s="109"/>
      <c r="D315" s="109"/>
      <c r="E315" s="109"/>
      <c r="F315" s="110"/>
      <c r="G315" s="110"/>
      <c r="H315" s="110"/>
      <c r="I315" s="111"/>
      <c r="J315" s="112"/>
      <c r="K315" s="109"/>
      <c r="L315" s="109"/>
      <c r="M315" s="109"/>
      <c r="N315" s="109"/>
      <c r="O315" s="109"/>
      <c r="P315" s="109"/>
      <c r="Q315" s="109"/>
      <c r="R315" s="109"/>
    </row>
    <row r="316" spans="1:18" s="31" customFormat="1" x14ac:dyDescent="0.25">
      <c r="A316" s="1"/>
      <c r="B316" s="1"/>
      <c r="C316" s="1"/>
      <c r="D316" s="1"/>
      <c r="E316" s="1"/>
      <c r="F316" s="113"/>
      <c r="G316" s="113"/>
      <c r="H316" s="113"/>
      <c r="I316" s="114"/>
      <c r="J316" s="115"/>
      <c r="K316" s="1"/>
      <c r="L316" s="1"/>
      <c r="M316" s="1"/>
      <c r="N316" s="1"/>
      <c r="O316" s="1"/>
      <c r="P316" s="1"/>
      <c r="Q316" s="1"/>
      <c r="R316" s="1"/>
    </row>
    <row r="317" spans="1:18" s="31" customFormat="1" x14ac:dyDescent="0.25">
      <c r="A317" s="1"/>
      <c r="B317" s="1"/>
      <c r="C317" s="1"/>
      <c r="D317" s="1"/>
      <c r="E317" s="1"/>
      <c r="F317" s="113"/>
      <c r="G317" s="113"/>
      <c r="H317" s="113"/>
      <c r="I317" s="114"/>
      <c r="J317" s="115"/>
      <c r="K317" s="1"/>
      <c r="L317" s="1"/>
      <c r="M317" s="1"/>
      <c r="N317" s="1"/>
      <c r="O317" s="1"/>
      <c r="P317" s="1"/>
      <c r="Q317" s="1"/>
      <c r="R317" s="1"/>
    </row>
    <row r="318" spans="1:18" s="31" customFormat="1" x14ac:dyDescent="0.25">
      <c r="A318" s="1"/>
      <c r="B318" s="1"/>
      <c r="C318" s="1"/>
      <c r="D318" s="1"/>
      <c r="E318" s="1"/>
      <c r="F318" s="113"/>
      <c r="G318" s="113"/>
      <c r="H318" s="113"/>
      <c r="I318" s="114"/>
      <c r="J318" s="115"/>
      <c r="K318" s="1"/>
      <c r="L318" s="1"/>
      <c r="M318" s="1"/>
      <c r="N318" s="1"/>
      <c r="O318" s="1"/>
      <c r="P318" s="1"/>
      <c r="Q318" s="1"/>
      <c r="R318" s="1"/>
    </row>
    <row r="319" spans="1:18" s="31" customFormat="1" x14ac:dyDescent="0.25">
      <c r="A319" s="1"/>
      <c r="B319" s="1"/>
      <c r="C319" s="1"/>
      <c r="D319" s="1"/>
      <c r="E319" s="1"/>
      <c r="F319" s="113"/>
      <c r="G319" s="113"/>
      <c r="H319" s="113"/>
      <c r="I319" s="114"/>
      <c r="J319" s="115"/>
      <c r="K319" s="1"/>
      <c r="L319" s="1"/>
      <c r="M319" s="1"/>
      <c r="N319" s="1"/>
      <c r="O319" s="1"/>
      <c r="P319" s="1"/>
      <c r="Q319" s="1"/>
      <c r="R319" s="1"/>
    </row>
    <row r="320" spans="1:18" s="31" customFormat="1" x14ac:dyDescent="0.25">
      <c r="A320" s="1"/>
      <c r="B320" s="1"/>
      <c r="C320" s="1"/>
      <c r="D320" s="1"/>
      <c r="E320" s="1"/>
      <c r="F320" s="113"/>
      <c r="G320" s="113"/>
      <c r="H320" s="113"/>
      <c r="I320" s="114"/>
      <c r="J320" s="115"/>
      <c r="K320" s="1"/>
      <c r="L320" s="1"/>
      <c r="M320" s="1"/>
      <c r="N320" s="1"/>
      <c r="O320" s="1"/>
      <c r="P320" s="1"/>
      <c r="Q320" s="1"/>
      <c r="R320" s="1"/>
    </row>
    <row r="321" spans="1:18" s="31" customFormat="1" x14ac:dyDescent="0.25">
      <c r="A321" s="1"/>
      <c r="B321" s="1"/>
      <c r="C321" s="1"/>
      <c r="D321" s="1"/>
      <c r="E321" s="1"/>
      <c r="F321" s="113"/>
      <c r="G321" s="113"/>
      <c r="H321" s="113"/>
      <c r="I321" s="114"/>
      <c r="J321" s="115"/>
      <c r="K321" s="1"/>
      <c r="L321" s="1"/>
      <c r="M321" s="1"/>
      <c r="N321" s="1"/>
      <c r="O321" s="1"/>
      <c r="P321" s="1"/>
      <c r="Q321" s="1"/>
      <c r="R321" s="1"/>
    </row>
    <row r="322" spans="1:18" s="31" customFormat="1" x14ac:dyDescent="0.25">
      <c r="A322" s="1"/>
      <c r="B322" s="1"/>
      <c r="C322" s="1"/>
      <c r="D322" s="1"/>
      <c r="E322" s="1"/>
      <c r="F322" s="113"/>
      <c r="G322" s="113"/>
      <c r="H322" s="113"/>
      <c r="I322" s="114"/>
      <c r="J322" s="115"/>
      <c r="K322" s="1"/>
      <c r="L322" s="1"/>
      <c r="M322" s="1"/>
      <c r="N322" s="1"/>
      <c r="O322" s="1"/>
      <c r="P322" s="1"/>
      <c r="Q322" s="1"/>
      <c r="R322" s="1"/>
    </row>
    <row r="323" spans="1:18" s="31" customFormat="1" x14ac:dyDescent="0.25">
      <c r="A323" s="1"/>
      <c r="B323" s="1"/>
      <c r="C323" s="1"/>
      <c r="D323" s="1"/>
      <c r="E323" s="1"/>
      <c r="F323" s="113"/>
      <c r="G323" s="113"/>
      <c r="H323" s="113"/>
      <c r="I323" s="114"/>
      <c r="J323" s="115"/>
      <c r="K323" s="1"/>
      <c r="L323" s="1"/>
      <c r="M323" s="1"/>
      <c r="N323" s="1"/>
      <c r="O323" s="1"/>
      <c r="P323" s="1"/>
      <c r="Q323" s="1"/>
      <c r="R323" s="1"/>
    </row>
    <row r="324" spans="1:18" s="31" customFormat="1" x14ac:dyDescent="0.25">
      <c r="A324" s="1"/>
      <c r="B324" s="1"/>
      <c r="C324" s="1"/>
      <c r="D324" s="1"/>
      <c r="E324" s="1"/>
      <c r="F324" s="113"/>
      <c r="G324" s="113"/>
      <c r="H324" s="113"/>
      <c r="I324" s="114"/>
      <c r="J324" s="115"/>
      <c r="K324" s="1"/>
      <c r="L324" s="1"/>
      <c r="M324" s="1"/>
      <c r="N324" s="1"/>
      <c r="O324" s="1"/>
      <c r="P324" s="1"/>
      <c r="Q324" s="1"/>
      <c r="R324" s="1"/>
    </row>
    <row r="325" spans="1:18" s="31" customFormat="1" x14ac:dyDescent="0.25">
      <c r="A325" s="1"/>
      <c r="B325" s="1"/>
      <c r="C325" s="1"/>
      <c r="D325" s="1"/>
      <c r="E325" s="1"/>
      <c r="F325" s="113"/>
      <c r="G325" s="113"/>
      <c r="H325" s="113"/>
      <c r="I325" s="114"/>
      <c r="J325" s="115"/>
      <c r="K325" s="1"/>
      <c r="L325" s="1"/>
      <c r="M325" s="1"/>
      <c r="N325" s="1"/>
      <c r="O325" s="1"/>
      <c r="P325" s="1"/>
      <c r="Q325" s="1"/>
      <c r="R325" s="1"/>
    </row>
    <row r="326" spans="1:18" s="31" customFormat="1" x14ac:dyDescent="0.25">
      <c r="F326" s="32"/>
      <c r="G326" s="32"/>
      <c r="H326" s="32"/>
      <c r="I326" s="33"/>
      <c r="J326" s="34"/>
    </row>
    <row r="327" spans="1:18" s="31" customFormat="1" x14ac:dyDescent="0.25">
      <c r="F327" s="32"/>
      <c r="G327" s="32"/>
      <c r="H327" s="32"/>
      <c r="I327" s="33"/>
      <c r="J327" s="34"/>
    </row>
    <row r="328" spans="1:18" s="31" customFormat="1" x14ac:dyDescent="0.25">
      <c r="F328" s="32"/>
      <c r="G328" s="32"/>
      <c r="H328" s="32"/>
      <c r="I328" s="33"/>
      <c r="J328" s="34"/>
    </row>
    <row r="329" spans="1:18" s="31" customFormat="1" x14ac:dyDescent="0.25">
      <c r="F329" s="32"/>
      <c r="G329" s="32"/>
      <c r="H329" s="32"/>
      <c r="I329" s="33"/>
      <c r="J329" s="34"/>
    </row>
    <row r="330" spans="1:18" s="31" customFormat="1" x14ac:dyDescent="0.25">
      <c r="F330" s="32"/>
      <c r="G330" s="32"/>
      <c r="H330" s="32"/>
      <c r="I330" s="33"/>
      <c r="J330" s="34"/>
    </row>
    <row r="331" spans="1:18" s="31" customFormat="1" x14ac:dyDescent="0.25">
      <c r="F331" s="32"/>
      <c r="G331" s="32"/>
      <c r="H331" s="32"/>
      <c r="I331" s="33"/>
      <c r="J331" s="34"/>
    </row>
    <row r="332" spans="1:18" s="31" customFormat="1" x14ac:dyDescent="0.25">
      <c r="F332" s="32"/>
      <c r="G332" s="32"/>
      <c r="H332" s="32"/>
      <c r="I332" s="33"/>
      <c r="J332" s="34"/>
    </row>
    <row r="333" spans="1:18" s="31" customFormat="1" x14ac:dyDescent="0.25">
      <c r="F333" s="32"/>
      <c r="G333" s="32"/>
      <c r="H333" s="32"/>
      <c r="I333" s="33"/>
      <c r="J333" s="34"/>
    </row>
    <row r="334" spans="1:18" s="31" customFormat="1" x14ac:dyDescent="0.25">
      <c r="F334" s="32"/>
      <c r="G334" s="32"/>
      <c r="H334" s="32"/>
      <c r="I334" s="33"/>
      <c r="J334" s="34"/>
    </row>
    <row r="335" spans="1:18" s="31" customFormat="1" x14ac:dyDescent="0.25">
      <c r="F335" s="32"/>
      <c r="G335" s="32"/>
      <c r="H335" s="32"/>
      <c r="I335" s="33"/>
      <c r="J335" s="34"/>
    </row>
    <row r="336" spans="1:18" s="31" customFormat="1" x14ac:dyDescent="0.25">
      <c r="F336" s="32"/>
      <c r="G336" s="32"/>
      <c r="H336" s="32"/>
      <c r="I336" s="33"/>
      <c r="J336" s="34"/>
    </row>
    <row r="337" spans="6:10" s="31" customFormat="1" x14ac:dyDescent="0.25">
      <c r="F337" s="32"/>
      <c r="G337" s="32"/>
      <c r="H337" s="32"/>
      <c r="I337" s="33"/>
      <c r="J337" s="34"/>
    </row>
    <row r="338" spans="6:10" s="31" customFormat="1" x14ac:dyDescent="0.25">
      <c r="F338" s="32"/>
      <c r="G338" s="32"/>
      <c r="H338" s="32"/>
      <c r="I338" s="33"/>
      <c r="J338" s="34"/>
    </row>
    <row r="339" spans="6:10" s="31" customFormat="1" x14ac:dyDescent="0.25">
      <c r="F339" s="32"/>
      <c r="G339" s="32"/>
      <c r="H339" s="32"/>
      <c r="I339" s="33"/>
      <c r="J339" s="34"/>
    </row>
    <row r="340" spans="6:10" s="31" customFormat="1" x14ac:dyDescent="0.25">
      <c r="F340" s="32"/>
      <c r="G340" s="32"/>
      <c r="H340" s="32"/>
      <c r="I340" s="33"/>
      <c r="J340" s="34"/>
    </row>
    <row r="341" spans="6:10" s="31" customFormat="1" x14ac:dyDescent="0.25">
      <c r="F341" s="32"/>
      <c r="G341" s="32"/>
      <c r="H341" s="32"/>
      <c r="I341" s="33"/>
      <c r="J341" s="34"/>
    </row>
    <row r="342" spans="6:10" s="31" customFormat="1" x14ac:dyDescent="0.25">
      <c r="F342" s="32"/>
      <c r="G342" s="32"/>
      <c r="H342" s="32"/>
      <c r="I342" s="33"/>
      <c r="J342" s="34"/>
    </row>
    <row r="343" spans="6:10" s="31" customFormat="1" x14ac:dyDescent="0.25">
      <c r="F343" s="32"/>
      <c r="G343" s="32"/>
      <c r="H343" s="32"/>
      <c r="I343" s="33"/>
      <c r="J343" s="34"/>
    </row>
    <row r="344" spans="6:10" s="31" customFormat="1" x14ac:dyDescent="0.25">
      <c r="F344" s="32"/>
      <c r="G344" s="32"/>
      <c r="H344" s="32"/>
      <c r="I344" s="33"/>
      <c r="J344" s="34"/>
    </row>
    <row r="345" spans="6:10" s="31" customFormat="1" x14ac:dyDescent="0.25">
      <c r="F345" s="32"/>
      <c r="G345" s="32"/>
      <c r="H345" s="32"/>
      <c r="I345" s="33"/>
      <c r="J345" s="34"/>
    </row>
    <row r="346" spans="6:10" s="31" customFormat="1" x14ac:dyDescent="0.25">
      <c r="F346" s="32"/>
      <c r="G346" s="32"/>
      <c r="H346" s="32"/>
      <c r="I346" s="33"/>
      <c r="J346" s="34"/>
    </row>
    <row r="347" spans="6:10" s="31" customFormat="1" x14ac:dyDescent="0.25">
      <c r="F347" s="32"/>
      <c r="G347" s="32"/>
      <c r="H347" s="32"/>
      <c r="I347" s="33"/>
      <c r="J347" s="34"/>
    </row>
    <row r="348" spans="6:10" s="31" customFormat="1" x14ac:dyDescent="0.25">
      <c r="F348" s="32"/>
      <c r="G348" s="32"/>
      <c r="H348" s="32"/>
      <c r="I348" s="33"/>
      <c r="J348" s="34"/>
    </row>
    <row r="349" spans="6:10" s="31" customFormat="1" x14ac:dyDescent="0.25">
      <c r="F349" s="32"/>
      <c r="G349" s="32"/>
      <c r="H349" s="32"/>
      <c r="I349" s="33"/>
      <c r="J349" s="34"/>
    </row>
    <row r="350" spans="6:10" s="31" customFormat="1" x14ac:dyDescent="0.25">
      <c r="F350" s="32"/>
      <c r="G350" s="32"/>
      <c r="H350" s="32"/>
      <c r="I350" s="33"/>
      <c r="J350" s="34"/>
    </row>
    <row r="351" spans="6:10" s="31" customFormat="1" x14ac:dyDescent="0.25">
      <c r="F351" s="32"/>
      <c r="G351" s="32"/>
      <c r="H351" s="32"/>
      <c r="I351" s="33"/>
      <c r="J351" s="34"/>
    </row>
    <row r="352" spans="6:10" s="31" customFormat="1" x14ac:dyDescent="0.25">
      <c r="F352" s="32"/>
      <c r="G352" s="32"/>
      <c r="H352" s="32"/>
      <c r="I352" s="33"/>
      <c r="J352" s="34"/>
    </row>
    <row r="353" spans="6:10" s="31" customFormat="1" x14ac:dyDescent="0.25">
      <c r="F353" s="32"/>
      <c r="G353" s="32"/>
      <c r="H353" s="32"/>
      <c r="I353" s="33"/>
      <c r="J353" s="34"/>
    </row>
    <row r="354" spans="6:10" s="31" customFormat="1" x14ac:dyDescent="0.25">
      <c r="F354" s="32"/>
      <c r="G354" s="32"/>
      <c r="H354" s="32"/>
      <c r="I354" s="33"/>
      <c r="J354" s="34"/>
    </row>
    <row r="355" spans="6:10" s="31" customFormat="1" x14ac:dyDescent="0.25">
      <c r="F355" s="32"/>
      <c r="G355" s="32"/>
      <c r="H355" s="32"/>
      <c r="I355" s="33"/>
      <c r="J355" s="34"/>
    </row>
    <row r="356" spans="6:10" s="31" customFormat="1" x14ac:dyDescent="0.25">
      <c r="F356" s="32"/>
      <c r="G356" s="32"/>
      <c r="H356" s="32"/>
      <c r="I356" s="33"/>
      <c r="J356" s="34"/>
    </row>
    <row r="357" spans="6:10" s="31" customFormat="1" x14ac:dyDescent="0.25">
      <c r="F357" s="32"/>
      <c r="G357" s="32"/>
      <c r="H357" s="32"/>
      <c r="I357" s="33"/>
      <c r="J357" s="34"/>
    </row>
    <row r="358" spans="6:10" s="31" customFormat="1" x14ac:dyDescent="0.25">
      <c r="F358" s="32"/>
      <c r="G358" s="32"/>
      <c r="H358" s="32"/>
      <c r="I358" s="33"/>
      <c r="J358" s="34"/>
    </row>
    <row r="359" spans="6:10" s="31" customFormat="1" x14ac:dyDescent="0.25">
      <c r="F359" s="32"/>
      <c r="G359" s="32"/>
      <c r="H359" s="32"/>
      <c r="I359" s="33"/>
      <c r="J359" s="34"/>
    </row>
    <row r="360" spans="6:10" s="31" customFormat="1" x14ac:dyDescent="0.25">
      <c r="F360" s="32"/>
      <c r="G360" s="32"/>
      <c r="H360" s="32"/>
      <c r="I360" s="33"/>
      <c r="J360" s="34"/>
    </row>
    <row r="361" spans="6:10" s="31" customFormat="1" x14ac:dyDescent="0.25">
      <c r="F361" s="32"/>
      <c r="G361" s="32"/>
      <c r="H361" s="32"/>
      <c r="I361" s="33"/>
      <c r="J361" s="34"/>
    </row>
    <row r="362" spans="6:10" s="31" customFormat="1" x14ac:dyDescent="0.25">
      <c r="F362" s="32"/>
      <c r="G362" s="32"/>
      <c r="H362" s="32"/>
      <c r="I362" s="33"/>
      <c r="J362" s="34"/>
    </row>
    <row r="363" spans="6:10" s="31" customFormat="1" x14ac:dyDescent="0.25">
      <c r="F363" s="32"/>
      <c r="G363" s="32"/>
      <c r="H363" s="32"/>
      <c r="I363" s="33"/>
      <c r="J363" s="34"/>
    </row>
    <row r="364" spans="6:10" s="31" customFormat="1" x14ac:dyDescent="0.25">
      <c r="F364" s="32"/>
      <c r="G364" s="32"/>
      <c r="H364" s="32"/>
      <c r="I364" s="33"/>
      <c r="J364" s="34"/>
    </row>
    <row r="365" spans="6:10" s="31" customFormat="1" x14ac:dyDescent="0.25">
      <c r="F365" s="32"/>
      <c r="G365" s="32"/>
      <c r="H365" s="32"/>
      <c r="I365" s="33"/>
      <c r="J365" s="34"/>
    </row>
    <row r="366" spans="6:10" s="31" customFormat="1" x14ac:dyDescent="0.25">
      <c r="F366" s="32"/>
      <c r="G366" s="32"/>
      <c r="H366" s="32"/>
      <c r="I366" s="33"/>
      <c r="J366" s="34"/>
    </row>
    <row r="367" spans="6:10" s="31" customFormat="1" x14ac:dyDescent="0.25">
      <c r="F367" s="32"/>
      <c r="G367" s="32"/>
      <c r="H367" s="32"/>
      <c r="I367" s="33"/>
      <c r="J367" s="34"/>
    </row>
    <row r="368" spans="6:10" s="31" customFormat="1" x14ac:dyDescent="0.25">
      <c r="F368" s="32"/>
      <c r="G368" s="32"/>
      <c r="H368" s="32"/>
      <c r="I368" s="33"/>
      <c r="J368" s="34"/>
    </row>
    <row r="369" spans="6:10" s="31" customFormat="1" x14ac:dyDescent="0.25">
      <c r="F369" s="32"/>
      <c r="G369" s="32"/>
      <c r="H369" s="32"/>
      <c r="I369" s="33"/>
      <c r="J369" s="34"/>
    </row>
    <row r="370" spans="6:10" s="31" customFormat="1" x14ac:dyDescent="0.25">
      <c r="F370" s="32"/>
      <c r="G370" s="32"/>
      <c r="H370" s="32"/>
      <c r="I370" s="33"/>
      <c r="J370" s="34"/>
    </row>
    <row r="371" spans="6:10" s="31" customFormat="1" x14ac:dyDescent="0.25">
      <c r="F371" s="32"/>
      <c r="G371" s="32"/>
      <c r="H371" s="32"/>
      <c r="I371" s="33"/>
      <c r="J371" s="34"/>
    </row>
    <row r="372" spans="6:10" s="31" customFormat="1" x14ac:dyDescent="0.25">
      <c r="F372" s="32"/>
      <c r="G372" s="32"/>
      <c r="H372" s="32"/>
      <c r="I372" s="33"/>
      <c r="J372" s="34"/>
    </row>
    <row r="373" spans="6:10" s="31" customFormat="1" x14ac:dyDescent="0.25">
      <c r="F373" s="32"/>
      <c r="G373" s="32"/>
      <c r="H373" s="32"/>
      <c r="I373" s="33"/>
      <c r="J373" s="34"/>
    </row>
    <row r="374" spans="6:10" s="31" customFormat="1" x14ac:dyDescent="0.25">
      <c r="F374" s="32"/>
      <c r="G374" s="32"/>
      <c r="H374" s="32"/>
      <c r="I374" s="33"/>
      <c r="J374" s="34"/>
    </row>
    <row r="375" spans="6:10" s="31" customFormat="1" x14ac:dyDescent="0.25">
      <c r="F375" s="32"/>
      <c r="G375" s="32"/>
      <c r="H375" s="32"/>
      <c r="I375" s="33"/>
      <c r="J375" s="34"/>
    </row>
    <row r="376" spans="6:10" s="31" customFormat="1" x14ac:dyDescent="0.25">
      <c r="F376" s="32"/>
      <c r="G376" s="32"/>
      <c r="H376" s="32"/>
      <c r="I376" s="33"/>
      <c r="J376" s="34"/>
    </row>
    <row r="377" spans="6:10" s="31" customFormat="1" x14ac:dyDescent="0.25">
      <c r="F377" s="32"/>
      <c r="G377" s="32"/>
      <c r="H377" s="32"/>
      <c r="I377" s="33"/>
      <c r="J377" s="34"/>
    </row>
    <row r="378" spans="6:10" s="31" customFormat="1" x14ac:dyDescent="0.25">
      <c r="F378" s="32"/>
      <c r="G378" s="32"/>
      <c r="H378" s="32"/>
      <c r="I378" s="33"/>
      <c r="J378" s="34"/>
    </row>
    <row r="379" spans="6:10" s="31" customFormat="1" x14ac:dyDescent="0.25">
      <c r="F379" s="32"/>
      <c r="G379" s="32"/>
      <c r="H379" s="32"/>
      <c r="I379" s="33"/>
      <c r="J379" s="34"/>
    </row>
    <row r="380" spans="6:10" s="31" customFormat="1" x14ac:dyDescent="0.25">
      <c r="F380" s="32"/>
      <c r="G380" s="32"/>
      <c r="H380" s="32"/>
      <c r="I380" s="33"/>
      <c r="J380" s="34"/>
    </row>
    <row r="381" spans="6:10" s="31" customFormat="1" x14ac:dyDescent="0.25">
      <c r="F381" s="32"/>
      <c r="G381" s="32"/>
      <c r="H381" s="32"/>
      <c r="I381" s="33"/>
      <c r="J381" s="34"/>
    </row>
    <row r="382" spans="6:10" s="31" customFormat="1" x14ac:dyDescent="0.25">
      <c r="F382" s="32"/>
      <c r="G382" s="32"/>
      <c r="H382" s="32"/>
      <c r="I382" s="33"/>
      <c r="J382" s="34"/>
    </row>
    <row r="383" spans="6:10" s="31" customFormat="1" x14ac:dyDescent="0.25">
      <c r="F383" s="32"/>
      <c r="G383" s="32"/>
      <c r="H383" s="32"/>
      <c r="I383" s="33"/>
      <c r="J383" s="34"/>
    </row>
    <row r="384" spans="6:10" s="31" customFormat="1" x14ac:dyDescent="0.25">
      <c r="F384" s="32"/>
      <c r="G384" s="32"/>
      <c r="H384" s="32"/>
      <c r="I384" s="33"/>
      <c r="J384" s="34"/>
    </row>
    <row r="385" spans="6:10" s="31" customFormat="1" x14ac:dyDescent="0.25">
      <c r="F385" s="32"/>
      <c r="G385" s="32"/>
      <c r="H385" s="32"/>
      <c r="I385" s="33"/>
      <c r="J385" s="34"/>
    </row>
    <row r="386" spans="6:10" s="31" customFormat="1" x14ac:dyDescent="0.25">
      <c r="F386" s="32"/>
      <c r="G386" s="32"/>
      <c r="H386" s="32"/>
      <c r="I386" s="33"/>
      <c r="J386" s="34"/>
    </row>
    <row r="387" spans="6:10" s="31" customFormat="1" x14ac:dyDescent="0.25">
      <c r="F387" s="32"/>
      <c r="G387" s="32"/>
      <c r="H387" s="32"/>
      <c r="I387" s="33"/>
      <c r="J387" s="34"/>
    </row>
    <row r="388" spans="6:10" s="31" customFormat="1" x14ac:dyDescent="0.25">
      <c r="F388" s="32"/>
      <c r="G388" s="32"/>
      <c r="H388" s="32"/>
      <c r="I388" s="33"/>
      <c r="J388" s="34"/>
    </row>
    <row r="389" spans="6:10" s="31" customFormat="1" x14ac:dyDescent="0.25">
      <c r="F389" s="32"/>
      <c r="G389" s="32"/>
      <c r="H389" s="32"/>
      <c r="I389" s="33"/>
      <c r="J389" s="34"/>
    </row>
    <row r="390" spans="6:10" s="31" customFormat="1" x14ac:dyDescent="0.25">
      <c r="F390" s="32"/>
      <c r="G390" s="32"/>
      <c r="H390" s="32"/>
      <c r="I390" s="33"/>
      <c r="J390" s="34"/>
    </row>
    <row r="391" spans="6:10" s="31" customFormat="1" x14ac:dyDescent="0.25">
      <c r="F391" s="32"/>
      <c r="G391" s="32"/>
      <c r="H391" s="32"/>
      <c r="I391" s="33"/>
      <c r="J391" s="34"/>
    </row>
    <row r="392" spans="6:10" s="31" customFormat="1" x14ac:dyDescent="0.25">
      <c r="F392" s="32"/>
      <c r="G392" s="32"/>
      <c r="H392" s="32"/>
      <c r="I392" s="33"/>
      <c r="J392" s="34"/>
    </row>
    <row r="393" spans="6:10" s="31" customFormat="1" x14ac:dyDescent="0.25">
      <c r="F393" s="32"/>
      <c r="G393" s="32"/>
      <c r="H393" s="32"/>
      <c r="I393" s="33"/>
      <c r="J393" s="34"/>
    </row>
    <row r="394" spans="6:10" s="31" customFormat="1" x14ac:dyDescent="0.25">
      <c r="F394" s="32"/>
      <c r="G394" s="32"/>
      <c r="H394" s="32"/>
      <c r="I394" s="33"/>
      <c r="J394" s="34"/>
    </row>
    <row r="395" spans="6:10" s="31" customFormat="1" x14ac:dyDescent="0.25">
      <c r="F395" s="32"/>
      <c r="G395" s="32"/>
      <c r="H395" s="32"/>
      <c r="I395" s="33"/>
      <c r="J395" s="34"/>
    </row>
    <row r="396" spans="6:10" s="31" customFormat="1" x14ac:dyDescent="0.25">
      <c r="F396" s="32"/>
      <c r="G396" s="32"/>
      <c r="H396" s="32"/>
      <c r="I396" s="33"/>
      <c r="J396" s="34"/>
    </row>
    <row r="397" spans="6:10" s="31" customFormat="1" x14ac:dyDescent="0.25">
      <c r="F397" s="32"/>
      <c r="G397" s="32"/>
      <c r="H397" s="32"/>
      <c r="I397" s="33"/>
      <c r="J397" s="34"/>
    </row>
    <row r="398" spans="6:10" s="31" customFormat="1" x14ac:dyDescent="0.25">
      <c r="F398" s="32"/>
      <c r="G398" s="32"/>
      <c r="H398" s="32"/>
      <c r="I398" s="33"/>
      <c r="J398" s="34"/>
    </row>
    <row r="399" spans="6:10" s="31" customFormat="1" x14ac:dyDescent="0.25">
      <c r="F399" s="32"/>
      <c r="G399" s="32"/>
      <c r="H399" s="32"/>
      <c r="I399" s="33"/>
      <c r="J399" s="34"/>
    </row>
    <row r="400" spans="6:10" s="31" customFormat="1" x14ac:dyDescent="0.25">
      <c r="F400" s="32"/>
      <c r="G400" s="32"/>
      <c r="H400" s="32"/>
      <c r="I400" s="33"/>
      <c r="J400" s="34"/>
    </row>
    <row r="401" spans="6:10" s="31" customFormat="1" x14ac:dyDescent="0.25">
      <c r="F401" s="32"/>
      <c r="G401" s="32"/>
      <c r="H401" s="32"/>
      <c r="I401" s="33"/>
      <c r="J401" s="34"/>
    </row>
    <row r="402" spans="6:10" s="31" customFormat="1" x14ac:dyDescent="0.25">
      <c r="F402" s="32"/>
      <c r="G402" s="32"/>
      <c r="H402" s="32"/>
      <c r="I402" s="33"/>
      <c r="J402" s="34"/>
    </row>
    <row r="403" spans="6:10" s="31" customFormat="1" x14ac:dyDescent="0.25">
      <c r="F403" s="32"/>
      <c r="G403" s="32"/>
      <c r="H403" s="32"/>
      <c r="I403" s="33"/>
      <c r="J403" s="34"/>
    </row>
    <row r="404" spans="6:10" s="31" customFormat="1" x14ac:dyDescent="0.25">
      <c r="F404" s="32"/>
      <c r="G404" s="32"/>
      <c r="H404" s="32"/>
      <c r="I404" s="33"/>
      <c r="J404" s="34"/>
    </row>
    <row r="405" spans="6:10" s="31" customFormat="1" x14ac:dyDescent="0.25">
      <c r="F405" s="32"/>
      <c r="G405" s="32"/>
      <c r="H405" s="32"/>
      <c r="I405" s="33"/>
      <c r="J405" s="34"/>
    </row>
    <row r="406" spans="6:10" s="31" customFormat="1" x14ac:dyDescent="0.25">
      <c r="F406" s="32"/>
      <c r="G406" s="32"/>
      <c r="H406" s="32"/>
      <c r="I406" s="33"/>
      <c r="J406" s="34"/>
    </row>
    <row r="407" spans="6:10" s="31" customFormat="1" x14ac:dyDescent="0.25">
      <c r="F407" s="32"/>
      <c r="G407" s="32"/>
      <c r="H407" s="32"/>
      <c r="I407" s="33"/>
      <c r="J407" s="34"/>
    </row>
    <row r="408" spans="6:10" s="31" customFormat="1" x14ac:dyDescent="0.25">
      <c r="F408" s="32"/>
      <c r="G408" s="32"/>
      <c r="H408" s="32"/>
      <c r="I408" s="33"/>
      <c r="J408" s="34"/>
    </row>
    <row r="409" spans="6:10" s="31" customFormat="1" x14ac:dyDescent="0.25">
      <c r="F409" s="32"/>
      <c r="G409" s="32"/>
      <c r="H409" s="32"/>
      <c r="I409" s="33"/>
      <c r="J409" s="34"/>
    </row>
    <row r="410" spans="6:10" s="31" customFormat="1" x14ac:dyDescent="0.25">
      <c r="F410" s="32"/>
      <c r="G410" s="32"/>
      <c r="H410" s="32"/>
      <c r="I410" s="33"/>
      <c r="J410" s="34"/>
    </row>
    <row r="411" spans="6:10" s="31" customFormat="1" x14ac:dyDescent="0.25">
      <c r="F411" s="32"/>
      <c r="G411" s="32"/>
      <c r="H411" s="32"/>
      <c r="I411" s="33"/>
      <c r="J411" s="34"/>
    </row>
    <row r="412" spans="6:10" s="31" customFormat="1" x14ac:dyDescent="0.25">
      <c r="F412" s="32"/>
      <c r="G412" s="32"/>
      <c r="H412" s="32"/>
      <c r="I412" s="33"/>
      <c r="J412" s="34"/>
    </row>
    <row r="413" spans="6:10" s="31" customFormat="1" x14ac:dyDescent="0.25">
      <c r="F413" s="32"/>
      <c r="G413" s="32"/>
      <c r="H413" s="32"/>
      <c r="I413" s="33"/>
      <c r="J413" s="34"/>
    </row>
    <row r="414" spans="6:10" s="31" customFormat="1" x14ac:dyDescent="0.25">
      <c r="F414" s="32"/>
      <c r="G414" s="32"/>
      <c r="H414" s="32"/>
      <c r="I414" s="33"/>
      <c r="J414" s="34"/>
    </row>
    <row r="415" spans="6:10" s="31" customFormat="1" x14ac:dyDescent="0.25">
      <c r="F415" s="32"/>
      <c r="G415" s="32"/>
      <c r="H415" s="32"/>
      <c r="I415" s="33"/>
      <c r="J415" s="34"/>
    </row>
    <row r="416" spans="6:10" s="31" customFormat="1" x14ac:dyDescent="0.25">
      <c r="F416" s="32"/>
      <c r="G416" s="32"/>
      <c r="H416" s="32"/>
      <c r="I416" s="33"/>
      <c r="J416" s="34"/>
    </row>
    <row r="417" spans="6:10" s="31" customFormat="1" x14ac:dyDescent="0.25">
      <c r="F417" s="32"/>
      <c r="G417" s="32"/>
      <c r="H417" s="32"/>
      <c r="I417" s="33"/>
      <c r="J417" s="34"/>
    </row>
    <row r="418" spans="6:10" s="31" customFormat="1" x14ac:dyDescent="0.25">
      <c r="F418" s="32"/>
      <c r="G418" s="32"/>
      <c r="H418" s="32"/>
      <c r="I418" s="33"/>
      <c r="J418" s="34"/>
    </row>
    <row r="419" spans="6:10" s="31" customFormat="1" x14ac:dyDescent="0.25">
      <c r="F419" s="32"/>
      <c r="G419" s="32"/>
      <c r="H419" s="32"/>
      <c r="I419" s="33"/>
      <c r="J419" s="34"/>
    </row>
    <row r="420" spans="6:10" s="31" customFormat="1" x14ac:dyDescent="0.25">
      <c r="F420" s="32"/>
      <c r="G420" s="32"/>
      <c r="H420" s="32"/>
      <c r="I420" s="33"/>
      <c r="J420" s="34"/>
    </row>
    <row r="421" spans="6:10" s="31" customFormat="1" x14ac:dyDescent="0.25">
      <c r="F421" s="32"/>
      <c r="G421" s="32"/>
      <c r="H421" s="32"/>
      <c r="I421" s="33"/>
      <c r="J421" s="34"/>
    </row>
    <row r="422" spans="6:10" s="31" customFormat="1" x14ac:dyDescent="0.25">
      <c r="F422" s="32"/>
      <c r="G422" s="32"/>
      <c r="H422" s="32"/>
      <c r="I422" s="33"/>
      <c r="J422" s="34"/>
    </row>
    <row r="423" spans="6:10" s="31" customFormat="1" x14ac:dyDescent="0.25">
      <c r="F423" s="32"/>
      <c r="G423" s="32"/>
      <c r="H423" s="32"/>
      <c r="I423" s="33"/>
      <c r="J423" s="34"/>
    </row>
    <row r="424" spans="6:10" s="31" customFormat="1" x14ac:dyDescent="0.25">
      <c r="F424" s="32"/>
      <c r="G424" s="32"/>
      <c r="H424" s="32"/>
      <c r="I424" s="33"/>
      <c r="J424" s="34"/>
    </row>
    <row r="425" spans="6:10" s="31" customFormat="1" x14ac:dyDescent="0.25">
      <c r="F425" s="32"/>
      <c r="G425" s="32"/>
      <c r="H425" s="32"/>
      <c r="I425" s="33"/>
      <c r="J425" s="34"/>
    </row>
    <row r="426" spans="6:10" s="31" customFormat="1" x14ac:dyDescent="0.25">
      <c r="F426" s="32"/>
      <c r="G426" s="32"/>
      <c r="H426" s="32"/>
      <c r="I426" s="33"/>
      <c r="J426" s="34"/>
    </row>
    <row r="427" spans="6:10" s="31" customFormat="1" x14ac:dyDescent="0.25">
      <c r="F427" s="32"/>
      <c r="G427" s="32"/>
      <c r="H427" s="32"/>
      <c r="I427" s="33"/>
      <c r="J427" s="34"/>
    </row>
    <row r="428" spans="6:10" s="31" customFormat="1" x14ac:dyDescent="0.25">
      <c r="F428" s="32"/>
      <c r="G428" s="32"/>
      <c r="H428" s="32"/>
      <c r="I428" s="33"/>
      <c r="J428" s="34"/>
    </row>
    <row r="429" spans="6:10" s="31" customFormat="1" x14ac:dyDescent="0.25">
      <c r="F429" s="32"/>
      <c r="G429" s="32"/>
      <c r="H429" s="32"/>
      <c r="I429" s="33"/>
      <c r="J429" s="34"/>
    </row>
    <row r="430" spans="6:10" s="31" customFormat="1" x14ac:dyDescent="0.25">
      <c r="F430" s="32"/>
      <c r="G430" s="32"/>
      <c r="H430" s="32"/>
      <c r="I430" s="33"/>
      <c r="J430" s="34"/>
    </row>
    <row r="431" spans="6:10" s="31" customFormat="1" x14ac:dyDescent="0.25">
      <c r="F431" s="32"/>
      <c r="G431" s="32"/>
      <c r="H431" s="32"/>
      <c r="I431" s="33"/>
      <c r="J431" s="34"/>
    </row>
    <row r="432" spans="6:10" s="31" customFormat="1" x14ac:dyDescent="0.25">
      <c r="F432" s="32"/>
      <c r="G432" s="32"/>
      <c r="H432" s="32"/>
      <c r="I432" s="33"/>
      <c r="J432" s="34"/>
    </row>
    <row r="433" spans="6:10" s="31" customFormat="1" x14ac:dyDescent="0.25">
      <c r="F433" s="32"/>
      <c r="G433" s="32"/>
      <c r="H433" s="32"/>
      <c r="I433" s="33"/>
      <c r="J433" s="34"/>
    </row>
    <row r="434" spans="6:10" s="31" customFormat="1" x14ac:dyDescent="0.25">
      <c r="F434" s="32"/>
      <c r="G434" s="32"/>
      <c r="H434" s="32"/>
      <c r="I434" s="33"/>
      <c r="J434" s="34"/>
    </row>
    <row r="435" spans="6:10" s="31" customFormat="1" x14ac:dyDescent="0.25">
      <c r="F435" s="32"/>
      <c r="G435" s="32"/>
      <c r="H435" s="32"/>
      <c r="I435" s="33"/>
      <c r="J435" s="34"/>
    </row>
    <row r="436" spans="6:10" s="31" customFormat="1" x14ac:dyDescent="0.25">
      <c r="F436" s="32"/>
      <c r="G436" s="32"/>
      <c r="H436" s="32"/>
      <c r="I436" s="33"/>
      <c r="J436" s="34"/>
    </row>
    <row r="437" spans="6:10" s="31" customFormat="1" x14ac:dyDescent="0.25">
      <c r="F437" s="32"/>
      <c r="G437" s="32"/>
      <c r="H437" s="32"/>
      <c r="I437" s="33"/>
      <c r="J437" s="34"/>
    </row>
    <row r="438" spans="6:10" s="31" customFormat="1" x14ac:dyDescent="0.25">
      <c r="F438" s="32"/>
      <c r="G438" s="32"/>
      <c r="H438" s="32"/>
      <c r="I438" s="33"/>
      <c r="J438" s="34"/>
    </row>
    <row r="439" spans="6:10" s="31" customFormat="1" x14ac:dyDescent="0.25">
      <c r="F439" s="32"/>
      <c r="G439" s="32"/>
      <c r="H439" s="32"/>
      <c r="I439" s="33"/>
      <c r="J439" s="34"/>
    </row>
    <row r="440" spans="6:10" s="31" customFormat="1" x14ac:dyDescent="0.25">
      <c r="F440" s="32"/>
      <c r="G440" s="32"/>
      <c r="H440" s="32"/>
      <c r="I440" s="33"/>
      <c r="J440" s="34"/>
    </row>
    <row r="441" spans="6:10" s="31" customFormat="1" x14ac:dyDescent="0.25">
      <c r="F441" s="32"/>
      <c r="G441" s="32"/>
      <c r="H441" s="32"/>
      <c r="I441" s="33"/>
      <c r="J441" s="34"/>
    </row>
    <row r="442" spans="6:10" s="31" customFormat="1" x14ac:dyDescent="0.25">
      <c r="F442" s="32"/>
      <c r="G442" s="32"/>
      <c r="H442" s="32"/>
      <c r="I442" s="33"/>
      <c r="J442" s="34"/>
    </row>
    <row r="443" spans="6:10" s="31" customFormat="1" x14ac:dyDescent="0.25">
      <c r="F443" s="32"/>
      <c r="G443" s="32"/>
      <c r="H443" s="32"/>
      <c r="I443" s="33"/>
      <c r="J443" s="34"/>
    </row>
    <row r="444" spans="6:10" s="31" customFormat="1" x14ac:dyDescent="0.25">
      <c r="F444" s="32"/>
      <c r="G444" s="32"/>
      <c r="H444" s="32"/>
      <c r="I444" s="33"/>
      <c r="J444" s="34"/>
    </row>
    <row r="445" spans="6:10" s="31" customFormat="1" x14ac:dyDescent="0.25">
      <c r="F445" s="32"/>
      <c r="G445" s="32"/>
      <c r="H445" s="32"/>
      <c r="I445" s="33"/>
      <c r="J445" s="34"/>
    </row>
    <row r="446" spans="6:10" s="31" customFormat="1" x14ac:dyDescent="0.25">
      <c r="F446" s="32"/>
      <c r="G446" s="32"/>
      <c r="H446" s="32"/>
      <c r="I446" s="33"/>
      <c r="J446" s="34"/>
    </row>
    <row r="447" spans="6:10" s="31" customFormat="1" x14ac:dyDescent="0.25">
      <c r="F447" s="32"/>
      <c r="G447" s="32"/>
      <c r="H447" s="32"/>
      <c r="I447" s="33"/>
      <c r="J447" s="34"/>
    </row>
    <row r="448" spans="6:10" s="31" customFormat="1" x14ac:dyDescent="0.25">
      <c r="F448" s="32"/>
      <c r="G448" s="32"/>
      <c r="H448" s="32"/>
      <c r="I448" s="33"/>
      <c r="J448" s="34"/>
    </row>
    <row r="449" spans="6:10" s="31" customFormat="1" x14ac:dyDescent="0.25">
      <c r="F449" s="32"/>
      <c r="G449" s="32"/>
      <c r="H449" s="32"/>
      <c r="I449" s="33"/>
      <c r="J449" s="34"/>
    </row>
    <row r="450" spans="6:10" s="31" customFormat="1" x14ac:dyDescent="0.25">
      <c r="F450" s="32"/>
      <c r="G450" s="32"/>
      <c r="H450" s="32"/>
      <c r="I450" s="33"/>
      <c r="J450" s="34"/>
    </row>
    <row r="451" spans="6:10" s="31" customFormat="1" x14ac:dyDescent="0.25">
      <c r="F451" s="32"/>
      <c r="G451" s="32"/>
      <c r="H451" s="32"/>
      <c r="I451" s="33"/>
      <c r="J451" s="34"/>
    </row>
    <row r="452" spans="6:10" s="31" customFormat="1" x14ac:dyDescent="0.25">
      <c r="F452" s="32"/>
      <c r="G452" s="32"/>
      <c r="H452" s="32"/>
      <c r="I452" s="33"/>
      <c r="J452" s="34"/>
    </row>
    <row r="453" spans="6:10" s="31" customFormat="1" x14ac:dyDescent="0.25">
      <c r="F453" s="32"/>
      <c r="G453" s="32"/>
      <c r="H453" s="32"/>
      <c r="I453" s="33"/>
      <c r="J453" s="34"/>
    </row>
    <row r="454" spans="6:10" s="31" customFormat="1" x14ac:dyDescent="0.25">
      <c r="F454" s="32"/>
      <c r="G454" s="32"/>
      <c r="H454" s="32"/>
      <c r="I454" s="33"/>
      <c r="J454" s="34"/>
    </row>
    <row r="455" spans="6:10" s="31" customFormat="1" x14ac:dyDescent="0.25">
      <c r="F455" s="32"/>
      <c r="G455" s="32"/>
      <c r="H455" s="32"/>
      <c r="I455" s="33"/>
      <c r="J455" s="34"/>
    </row>
    <row r="456" spans="6:10" s="31" customFormat="1" x14ac:dyDescent="0.25">
      <c r="F456" s="32"/>
      <c r="G456" s="32"/>
      <c r="H456" s="32"/>
      <c r="I456" s="33"/>
      <c r="J456" s="34"/>
    </row>
    <row r="457" spans="6:10" s="31" customFormat="1" x14ac:dyDescent="0.25">
      <c r="F457" s="32"/>
      <c r="G457" s="32"/>
      <c r="H457" s="32"/>
      <c r="I457" s="33"/>
      <c r="J457" s="34"/>
    </row>
    <row r="458" spans="6:10" s="31" customFormat="1" x14ac:dyDescent="0.25">
      <c r="F458" s="32"/>
      <c r="G458" s="32"/>
      <c r="H458" s="32"/>
      <c r="I458" s="33"/>
      <c r="J458" s="34"/>
    </row>
    <row r="459" spans="6:10" s="31" customFormat="1" x14ac:dyDescent="0.25">
      <c r="F459" s="32"/>
      <c r="G459" s="32"/>
      <c r="H459" s="32"/>
      <c r="I459" s="33"/>
      <c r="J459" s="34"/>
    </row>
    <row r="460" spans="6:10" s="31" customFormat="1" x14ac:dyDescent="0.25">
      <c r="F460" s="32"/>
      <c r="G460" s="32"/>
      <c r="H460" s="32"/>
      <c r="I460" s="33"/>
      <c r="J460" s="34"/>
    </row>
    <row r="461" spans="6:10" s="31" customFormat="1" x14ac:dyDescent="0.25">
      <c r="F461" s="32"/>
      <c r="G461" s="32"/>
      <c r="H461" s="32"/>
      <c r="I461" s="33"/>
      <c r="J461" s="34"/>
    </row>
    <row r="462" spans="6:10" s="31" customFormat="1" x14ac:dyDescent="0.25">
      <c r="F462" s="32"/>
      <c r="G462" s="32"/>
      <c r="H462" s="32"/>
      <c r="I462" s="33"/>
      <c r="J462" s="34"/>
    </row>
    <row r="463" spans="6:10" s="31" customFormat="1" x14ac:dyDescent="0.25">
      <c r="F463" s="32"/>
      <c r="G463" s="32"/>
      <c r="H463" s="32"/>
      <c r="I463" s="33"/>
      <c r="J463" s="34"/>
    </row>
    <row r="464" spans="6:10" s="31" customFormat="1" x14ac:dyDescent="0.25">
      <c r="F464" s="32"/>
      <c r="G464" s="32"/>
      <c r="H464" s="32"/>
      <c r="I464" s="33"/>
      <c r="J464" s="34"/>
    </row>
    <row r="465" spans="6:10" s="31" customFormat="1" x14ac:dyDescent="0.25">
      <c r="F465" s="32"/>
      <c r="G465" s="32"/>
      <c r="H465" s="32"/>
      <c r="I465" s="33"/>
      <c r="J465" s="34"/>
    </row>
    <row r="466" spans="6:10" s="31" customFormat="1" x14ac:dyDescent="0.25">
      <c r="F466" s="32"/>
      <c r="G466" s="32"/>
      <c r="H466" s="32"/>
      <c r="I466" s="33"/>
      <c r="J466" s="34"/>
    </row>
    <row r="467" spans="6:10" s="31" customFormat="1" x14ac:dyDescent="0.25">
      <c r="F467" s="32"/>
      <c r="G467" s="32"/>
      <c r="H467" s="32"/>
      <c r="I467" s="33"/>
      <c r="J467" s="34"/>
    </row>
    <row r="468" spans="6:10" s="31" customFormat="1" x14ac:dyDescent="0.25">
      <c r="F468" s="32"/>
      <c r="G468" s="32"/>
      <c r="H468" s="32"/>
      <c r="I468" s="33"/>
      <c r="J468" s="34"/>
    </row>
    <row r="469" spans="6:10" s="31" customFormat="1" x14ac:dyDescent="0.25">
      <c r="F469" s="32"/>
      <c r="G469" s="32"/>
      <c r="H469" s="32"/>
      <c r="I469" s="33"/>
      <c r="J469" s="34"/>
    </row>
    <row r="470" spans="6:10" s="31" customFormat="1" x14ac:dyDescent="0.25">
      <c r="F470" s="32"/>
      <c r="G470" s="32"/>
      <c r="H470" s="32"/>
      <c r="I470" s="33"/>
      <c r="J470" s="34"/>
    </row>
    <row r="471" spans="6:10" s="31" customFormat="1" x14ac:dyDescent="0.25">
      <c r="F471" s="32"/>
      <c r="G471" s="32"/>
      <c r="H471" s="32"/>
      <c r="I471" s="33"/>
      <c r="J471" s="34"/>
    </row>
    <row r="472" spans="6:10" s="31" customFormat="1" x14ac:dyDescent="0.25">
      <c r="F472" s="32"/>
      <c r="G472" s="32"/>
      <c r="H472" s="32"/>
      <c r="I472" s="33"/>
      <c r="J472" s="34"/>
    </row>
    <row r="473" spans="6:10" s="31" customFormat="1" x14ac:dyDescent="0.25">
      <c r="F473" s="32"/>
      <c r="G473" s="32"/>
      <c r="H473" s="32"/>
      <c r="I473" s="33"/>
      <c r="J473" s="34"/>
    </row>
    <row r="474" spans="6:10" s="31" customFormat="1" x14ac:dyDescent="0.25">
      <c r="F474" s="32"/>
      <c r="G474" s="32"/>
      <c r="H474" s="32"/>
      <c r="I474" s="33"/>
      <c r="J474" s="34"/>
    </row>
    <row r="475" spans="6:10" s="31" customFormat="1" x14ac:dyDescent="0.25">
      <c r="F475" s="32"/>
      <c r="G475" s="32"/>
      <c r="H475" s="32"/>
      <c r="I475" s="33"/>
      <c r="J475" s="34"/>
    </row>
    <row r="476" spans="6:10" s="31" customFormat="1" x14ac:dyDescent="0.25">
      <c r="F476" s="32"/>
      <c r="G476" s="32"/>
      <c r="H476" s="32"/>
      <c r="I476" s="33"/>
      <c r="J476" s="34"/>
    </row>
    <row r="477" spans="6:10" s="31" customFormat="1" x14ac:dyDescent="0.25">
      <c r="F477" s="32"/>
      <c r="G477" s="32"/>
      <c r="H477" s="32"/>
      <c r="I477" s="33"/>
      <c r="J477" s="34"/>
    </row>
    <row r="478" spans="6:10" s="31" customFormat="1" x14ac:dyDescent="0.25">
      <c r="F478" s="32"/>
      <c r="G478" s="32"/>
      <c r="H478" s="32"/>
      <c r="I478" s="33"/>
      <c r="J478" s="34"/>
    </row>
    <row r="479" spans="6:10" s="31" customFormat="1" x14ac:dyDescent="0.25">
      <c r="F479" s="32"/>
      <c r="G479" s="32"/>
      <c r="H479" s="32"/>
      <c r="I479" s="33"/>
      <c r="J479" s="34"/>
    </row>
    <row r="480" spans="6:10" s="31" customFormat="1" x14ac:dyDescent="0.25">
      <c r="F480" s="32"/>
      <c r="G480" s="32"/>
      <c r="H480" s="32"/>
      <c r="I480" s="33"/>
      <c r="J480" s="34"/>
    </row>
    <row r="481" spans="6:10" s="31" customFormat="1" x14ac:dyDescent="0.25">
      <c r="F481" s="32"/>
      <c r="G481" s="32"/>
      <c r="H481" s="32"/>
      <c r="I481" s="33"/>
      <c r="J481" s="34"/>
    </row>
    <row r="482" spans="6:10" s="31" customFormat="1" x14ac:dyDescent="0.25">
      <c r="F482" s="32"/>
      <c r="G482" s="32"/>
      <c r="H482" s="32"/>
      <c r="I482" s="33"/>
      <c r="J482" s="34"/>
    </row>
    <row r="483" spans="6:10" s="31" customFormat="1" x14ac:dyDescent="0.25">
      <c r="F483" s="32"/>
      <c r="G483" s="32"/>
      <c r="H483" s="32"/>
      <c r="I483" s="33"/>
      <c r="J483" s="34"/>
    </row>
    <row r="484" spans="6:10" s="31" customFormat="1" x14ac:dyDescent="0.25">
      <c r="F484" s="32"/>
      <c r="G484" s="32"/>
      <c r="H484" s="32"/>
      <c r="I484" s="33"/>
      <c r="J484" s="34"/>
    </row>
    <row r="485" spans="6:10" s="31" customFormat="1" x14ac:dyDescent="0.25">
      <c r="F485" s="32"/>
      <c r="G485" s="32"/>
      <c r="H485" s="32"/>
      <c r="I485" s="33"/>
      <c r="J485" s="34"/>
    </row>
    <row r="486" spans="6:10" s="31" customFormat="1" x14ac:dyDescent="0.25">
      <c r="F486" s="32"/>
      <c r="G486" s="32"/>
      <c r="H486" s="32"/>
      <c r="I486" s="33"/>
      <c r="J486" s="34"/>
    </row>
    <row r="487" spans="6:10" s="31" customFormat="1" x14ac:dyDescent="0.25">
      <c r="F487" s="32"/>
      <c r="G487" s="32"/>
      <c r="H487" s="32"/>
      <c r="I487" s="33"/>
      <c r="J487" s="34"/>
    </row>
    <row r="488" spans="6:10" s="31" customFormat="1" x14ac:dyDescent="0.25">
      <c r="F488" s="32"/>
      <c r="G488" s="32"/>
      <c r="H488" s="32"/>
      <c r="I488" s="33"/>
      <c r="J488" s="34"/>
    </row>
    <row r="489" spans="6:10" s="31" customFormat="1" x14ac:dyDescent="0.25">
      <c r="F489" s="32"/>
      <c r="G489" s="32"/>
      <c r="H489" s="32"/>
      <c r="I489" s="33"/>
      <c r="J489" s="34"/>
    </row>
    <row r="490" spans="6:10" s="31" customFormat="1" x14ac:dyDescent="0.25">
      <c r="F490" s="32"/>
      <c r="G490" s="32"/>
      <c r="H490" s="32"/>
      <c r="I490" s="33"/>
      <c r="J490" s="34"/>
    </row>
    <row r="491" spans="6:10" s="31" customFormat="1" x14ac:dyDescent="0.25">
      <c r="F491" s="32"/>
      <c r="G491" s="32"/>
      <c r="H491" s="32"/>
      <c r="I491" s="33"/>
      <c r="J491" s="34"/>
    </row>
    <row r="492" spans="6:10" s="31" customFormat="1" x14ac:dyDescent="0.25">
      <c r="F492" s="32"/>
      <c r="G492" s="32"/>
      <c r="H492" s="32"/>
      <c r="I492" s="33"/>
      <c r="J492" s="34"/>
    </row>
    <row r="493" spans="6:10" s="31" customFormat="1" x14ac:dyDescent="0.25">
      <c r="F493" s="32"/>
      <c r="G493" s="32"/>
      <c r="H493" s="32"/>
      <c r="I493" s="33"/>
      <c r="J493" s="34"/>
    </row>
    <row r="494" spans="6:10" s="31" customFormat="1" x14ac:dyDescent="0.25">
      <c r="F494" s="32"/>
      <c r="G494" s="32"/>
      <c r="H494" s="32"/>
      <c r="I494" s="33"/>
      <c r="J494" s="34"/>
    </row>
    <row r="495" spans="6:10" s="31" customFormat="1" x14ac:dyDescent="0.25">
      <c r="F495" s="32"/>
      <c r="G495" s="32"/>
      <c r="H495" s="32"/>
      <c r="I495" s="33"/>
      <c r="J495" s="34"/>
    </row>
    <row r="496" spans="6:10" s="31" customFormat="1" x14ac:dyDescent="0.25">
      <c r="F496" s="32"/>
      <c r="G496" s="32"/>
      <c r="H496" s="32"/>
      <c r="I496" s="33"/>
      <c r="J496" s="34"/>
    </row>
    <row r="497" spans="6:10" s="31" customFormat="1" x14ac:dyDescent="0.25">
      <c r="F497" s="32"/>
      <c r="G497" s="32"/>
      <c r="H497" s="32"/>
      <c r="I497" s="33"/>
      <c r="J497" s="34"/>
    </row>
    <row r="498" spans="6:10" s="31" customFormat="1" x14ac:dyDescent="0.25">
      <c r="F498" s="32"/>
      <c r="G498" s="32"/>
      <c r="H498" s="32"/>
      <c r="I498" s="33"/>
      <c r="J498" s="34"/>
    </row>
    <row r="499" spans="6:10" s="31" customFormat="1" x14ac:dyDescent="0.25">
      <c r="F499" s="32"/>
      <c r="G499" s="32"/>
      <c r="H499" s="32"/>
      <c r="I499" s="33"/>
      <c r="J499" s="34"/>
    </row>
    <row r="500" spans="6:10" s="31" customFormat="1" x14ac:dyDescent="0.25">
      <c r="F500" s="32"/>
      <c r="G500" s="32"/>
      <c r="H500" s="32"/>
      <c r="I500" s="33"/>
      <c r="J500" s="34"/>
    </row>
    <row r="501" spans="6:10" s="31" customFormat="1" x14ac:dyDescent="0.25">
      <c r="F501" s="32"/>
      <c r="G501" s="32"/>
      <c r="H501" s="32"/>
      <c r="I501" s="33"/>
      <c r="J501" s="34"/>
    </row>
    <row r="502" spans="6:10" s="31" customFormat="1" x14ac:dyDescent="0.25">
      <c r="F502" s="32"/>
      <c r="G502" s="32"/>
      <c r="H502" s="32"/>
      <c r="I502" s="33"/>
      <c r="J502" s="34"/>
    </row>
    <row r="503" spans="6:10" s="31" customFormat="1" x14ac:dyDescent="0.25">
      <c r="F503" s="32"/>
      <c r="G503" s="32"/>
      <c r="H503" s="32"/>
      <c r="I503" s="33"/>
      <c r="J503" s="34"/>
    </row>
    <row r="504" spans="6:10" s="31" customFormat="1" x14ac:dyDescent="0.25">
      <c r="F504" s="32"/>
      <c r="G504" s="32"/>
      <c r="H504" s="32"/>
      <c r="I504" s="33"/>
      <c r="J504" s="34"/>
    </row>
    <row r="505" spans="6:10" s="31" customFormat="1" x14ac:dyDescent="0.25">
      <c r="F505" s="32"/>
      <c r="G505" s="32"/>
      <c r="H505" s="32"/>
      <c r="I505" s="33"/>
      <c r="J505" s="34"/>
    </row>
    <row r="506" spans="6:10" s="31" customFormat="1" x14ac:dyDescent="0.25">
      <c r="F506" s="32"/>
      <c r="G506" s="32"/>
      <c r="H506" s="32"/>
      <c r="I506" s="33"/>
      <c r="J506" s="34"/>
    </row>
    <row r="507" spans="6:10" s="31" customFormat="1" x14ac:dyDescent="0.25">
      <c r="F507" s="32"/>
      <c r="G507" s="32"/>
      <c r="H507" s="32"/>
      <c r="I507" s="33"/>
      <c r="J507" s="34"/>
    </row>
    <row r="508" spans="6:10" s="31" customFormat="1" x14ac:dyDescent="0.25">
      <c r="F508" s="32"/>
      <c r="G508" s="32"/>
      <c r="H508" s="32"/>
      <c r="I508" s="33"/>
      <c r="J508" s="34"/>
    </row>
    <row r="509" spans="6:10" s="31" customFormat="1" x14ac:dyDescent="0.25">
      <c r="F509" s="32"/>
      <c r="G509" s="32"/>
      <c r="H509" s="32"/>
      <c r="I509" s="33"/>
      <c r="J509" s="34"/>
    </row>
    <row r="510" spans="6:10" s="31" customFormat="1" x14ac:dyDescent="0.25">
      <c r="F510" s="32"/>
      <c r="G510" s="32"/>
      <c r="H510" s="32"/>
      <c r="I510" s="33"/>
      <c r="J510" s="34"/>
    </row>
    <row r="511" spans="6:10" s="31" customFormat="1" x14ac:dyDescent="0.25">
      <c r="F511" s="32"/>
      <c r="G511" s="32"/>
      <c r="H511" s="32"/>
      <c r="I511" s="33"/>
      <c r="J511" s="34"/>
    </row>
    <row r="512" spans="6:10" s="31" customFormat="1" x14ac:dyDescent="0.25">
      <c r="F512" s="32"/>
      <c r="G512" s="32"/>
      <c r="H512" s="32"/>
      <c r="I512" s="33"/>
      <c r="J512" s="34"/>
    </row>
    <row r="513" spans="6:10" s="31" customFormat="1" x14ac:dyDescent="0.25">
      <c r="F513" s="32"/>
      <c r="G513" s="32"/>
      <c r="H513" s="32"/>
      <c r="I513" s="33"/>
      <c r="J513" s="34"/>
    </row>
    <row r="514" spans="6:10" s="31" customFormat="1" x14ac:dyDescent="0.25">
      <c r="F514" s="32"/>
      <c r="G514" s="32"/>
      <c r="H514" s="32"/>
      <c r="I514" s="33"/>
      <c r="J514" s="34"/>
    </row>
    <row r="515" spans="6:10" s="31" customFormat="1" x14ac:dyDescent="0.25">
      <c r="F515" s="32"/>
      <c r="G515" s="32"/>
      <c r="H515" s="32"/>
      <c r="I515" s="33"/>
      <c r="J515" s="34"/>
    </row>
    <row r="516" spans="6:10" s="31" customFormat="1" x14ac:dyDescent="0.25">
      <c r="F516" s="32"/>
      <c r="G516" s="32"/>
      <c r="H516" s="32"/>
      <c r="I516" s="33"/>
      <c r="J516" s="34"/>
    </row>
    <row r="517" spans="6:10" s="31" customFormat="1" x14ac:dyDescent="0.25">
      <c r="F517" s="32"/>
      <c r="G517" s="32"/>
      <c r="H517" s="32"/>
      <c r="I517" s="33"/>
      <c r="J517" s="34"/>
    </row>
    <row r="518" spans="6:10" s="31" customFormat="1" x14ac:dyDescent="0.25">
      <c r="F518" s="32"/>
      <c r="G518" s="32"/>
      <c r="H518" s="32"/>
      <c r="I518" s="33"/>
      <c r="J518" s="34"/>
    </row>
    <row r="519" spans="6:10" s="31" customFormat="1" x14ac:dyDescent="0.25">
      <c r="F519" s="32"/>
      <c r="G519" s="32"/>
      <c r="H519" s="32"/>
      <c r="I519" s="33"/>
      <c r="J519" s="34"/>
    </row>
    <row r="520" spans="6:10" s="31" customFormat="1" x14ac:dyDescent="0.25">
      <c r="F520" s="32"/>
      <c r="G520" s="32"/>
      <c r="H520" s="32"/>
      <c r="I520" s="33"/>
      <c r="J520" s="34"/>
    </row>
    <row r="521" spans="6:10" s="31" customFormat="1" x14ac:dyDescent="0.25">
      <c r="F521" s="32"/>
      <c r="G521" s="32"/>
      <c r="H521" s="32"/>
      <c r="I521" s="33"/>
      <c r="J521" s="34"/>
    </row>
    <row r="522" spans="6:10" s="31" customFormat="1" x14ac:dyDescent="0.25">
      <c r="F522" s="32"/>
      <c r="G522" s="32"/>
      <c r="H522" s="32"/>
      <c r="I522" s="33"/>
      <c r="J522" s="34"/>
    </row>
    <row r="523" spans="6:10" s="31" customFormat="1" x14ac:dyDescent="0.25">
      <c r="F523" s="32"/>
      <c r="G523" s="32"/>
      <c r="H523" s="32"/>
      <c r="I523" s="33"/>
      <c r="J523" s="34"/>
    </row>
    <row r="524" spans="6:10" s="31" customFormat="1" x14ac:dyDescent="0.25">
      <c r="F524" s="32"/>
      <c r="G524" s="32"/>
      <c r="H524" s="32"/>
      <c r="I524" s="33"/>
      <c r="J524" s="34"/>
    </row>
    <row r="525" spans="6:10" s="31" customFormat="1" x14ac:dyDescent="0.25">
      <c r="F525" s="32"/>
      <c r="G525" s="32"/>
      <c r="H525" s="32"/>
      <c r="I525" s="33"/>
      <c r="J525" s="34"/>
    </row>
    <row r="526" spans="6:10" s="31" customFormat="1" x14ac:dyDescent="0.25">
      <c r="F526" s="32"/>
      <c r="G526" s="32"/>
      <c r="H526" s="32"/>
      <c r="I526" s="33"/>
      <c r="J526" s="34"/>
    </row>
    <row r="527" spans="6:10" s="31" customFormat="1" x14ac:dyDescent="0.25">
      <c r="F527" s="32"/>
      <c r="G527" s="32"/>
      <c r="H527" s="32"/>
      <c r="I527" s="33"/>
      <c r="J527" s="34"/>
    </row>
    <row r="528" spans="6:10" s="31" customFormat="1" x14ac:dyDescent="0.25">
      <c r="F528" s="32"/>
      <c r="G528" s="32"/>
      <c r="H528" s="32"/>
      <c r="I528" s="33"/>
      <c r="J528" s="34"/>
    </row>
    <row r="529" spans="6:10" s="31" customFormat="1" x14ac:dyDescent="0.25">
      <c r="F529" s="32"/>
      <c r="G529" s="32"/>
      <c r="H529" s="32"/>
      <c r="I529" s="33"/>
      <c r="J529" s="34"/>
    </row>
    <row r="530" spans="6:10" s="31" customFormat="1" x14ac:dyDescent="0.25">
      <c r="F530" s="32"/>
      <c r="G530" s="32"/>
      <c r="H530" s="32"/>
      <c r="I530" s="33"/>
      <c r="J530" s="34"/>
    </row>
    <row r="531" spans="6:10" s="31" customFormat="1" x14ac:dyDescent="0.25">
      <c r="F531" s="32"/>
      <c r="G531" s="32"/>
      <c r="H531" s="32"/>
      <c r="I531" s="33"/>
      <c r="J531" s="34"/>
    </row>
    <row r="532" spans="6:10" s="31" customFormat="1" x14ac:dyDescent="0.25">
      <c r="F532" s="32"/>
      <c r="G532" s="32"/>
      <c r="H532" s="32"/>
      <c r="I532" s="33"/>
      <c r="J532" s="34"/>
    </row>
    <row r="533" spans="6:10" s="31" customFormat="1" x14ac:dyDescent="0.25">
      <c r="F533" s="32"/>
      <c r="G533" s="32"/>
      <c r="H533" s="32"/>
      <c r="I533" s="33"/>
      <c r="J533" s="34"/>
    </row>
    <row r="534" spans="6:10" s="31" customFormat="1" x14ac:dyDescent="0.25">
      <c r="F534" s="32"/>
      <c r="G534" s="32"/>
      <c r="H534" s="32"/>
      <c r="I534" s="33"/>
      <c r="J534" s="34"/>
    </row>
    <row r="535" spans="6:10" s="31" customFormat="1" x14ac:dyDescent="0.25">
      <c r="F535" s="32"/>
      <c r="G535" s="32"/>
      <c r="H535" s="32"/>
      <c r="I535" s="33"/>
      <c r="J535" s="34"/>
    </row>
    <row r="536" spans="6:10" s="31" customFormat="1" x14ac:dyDescent="0.25">
      <c r="F536" s="32"/>
      <c r="G536" s="32"/>
      <c r="H536" s="32"/>
      <c r="I536" s="33"/>
      <c r="J536" s="34"/>
    </row>
    <row r="537" spans="6:10" s="31" customFormat="1" x14ac:dyDescent="0.25">
      <c r="F537" s="32"/>
      <c r="G537" s="32"/>
      <c r="H537" s="32"/>
      <c r="I537" s="33"/>
      <c r="J537" s="34"/>
    </row>
    <row r="538" spans="6:10" s="31" customFormat="1" x14ac:dyDescent="0.25">
      <c r="F538" s="32"/>
      <c r="G538" s="32"/>
      <c r="H538" s="32"/>
      <c r="I538" s="33"/>
      <c r="J538" s="34"/>
    </row>
    <row r="539" spans="6:10" s="31" customFormat="1" x14ac:dyDescent="0.25">
      <c r="F539" s="32"/>
      <c r="G539" s="32"/>
      <c r="H539" s="32"/>
      <c r="I539" s="33"/>
      <c r="J539" s="34"/>
    </row>
    <row r="540" spans="6:10" s="31" customFormat="1" x14ac:dyDescent="0.25">
      <c r="F540" s="32"/>
      <c r="G540" s="32"/>
      <c r="H540" s="32"/>
      <c r="I540" s="33"/>
      <c r="J540" s="34"/>
    </row>
    <row r="541" spans="6:10" s="31" customFormat="1" x14ac:dyDescent="0.25">
      <c r="F541" s="32"/>
      <c r="G541" s="32"/>
      <c r="H541" s="32"/>
      <c r="I541" s="33"/>
      <c r="J541" s="34"/>
    </row>
    <row r="542" spans="6:10" s="31" customFormat="1" x14ac:dyDescent="0.25">
      <c r="F542" s="32"/>
      <c r="G542" s="32"/>
      <c r="H542" s="32"/>
      <c r="I542" s="33"/>
      <c r="J542" s="34"/>
    </row>
    <row r="543" spans="6:10" s="31" customFormat="1" x14ac:dyDescent="0.25">
      <c r="F543" s="32"/>
      <c r="G543" s="32"/>
      <c r="H543" s="32"/>
      <c r="I543" s="33"/>
      <c r="J543" s="34"/>
    </row>
    <row r="544" spans="6:10" s="31" customFormat="1" x14ac:dyDescent="0.25">
      <c r="F544" s="32"/>
      <c r="G544" s="32"/>
      <c r="H544" s="32"/>
      <c r="I544" s="33"/>
      <c r="J544" s="34"/>
    </row>
    <row r="545" spans="6:10" s="31" customFormat="1" x14ac:dyDescent="0.25">
      <c r="F545" s="32"/>
      <c r="G545" s="32"/>
      <c r="H545" s="32"/>
      <c r="I545" s="33"/>
      <c r="J545" s="34"/>
    </row>
    <row r="546" spans="6:10" s="31" customFormat="1" x14ac:dyDescent="0.25">
      <c r="F546" s="32"/>
      <c r="G546" s="32"/>
      <c r="H546" s="32"/>
      <c r="I546" s="33"/>
      <c r="J546" s="34"/>
    </row>
    <row r="547" spans="6:10" s="31" customFormat="1" x14ac:dyDescent="0.25">
      <c r="F547" s="32"/>
      <c r="G547" s="32"/>
      <c r="H547" s="32"/>
      <c r="I547" s="33"/>
      <c r="J547" s="34"/>
    </row>
    <row r="548" spans="6:10" s="31" customFormat="1" x14ac:dyDescent="0.25">
      <c r="F548" s="32"/>
      <c r="G548" s="32"/>
      <c r="H548" s="32"/>
      <c r="I548" s="33"/>
      <c r="J548" s="34"/>
    </row>
    <row r="549" spans="6:10" s="31" customFormat="1" x14ac:dyDescent="0.25">
      <c r="F549" s="32"/>
      <c r="G549" s="32"/>
      <c r="H549" s="32"/>
      <c r="I549" s="33"/>
      <c r="J549" s="34"/>
    </row>
    <row r="550" spans="6:10" s="31" customFormat="1" x14ac:dyDescent="0.25">
      <c r="F550" s="32"/>
      <c r="G550" s="32"/>
      <c r="H550" s="32"/>
      <c r="I550" s="33"/>
      <c r="J550" s="34"/>
    </row>
    <row r="551" spans="6:10" s="31" customFormat="1" x14ac:dyDescent="0.25">
      <c r="F551" s="32"/>
      <c r="G551" s="32"/>
      <c r="H551" s="32"/>
      <c r="I551" s="33"/>
      <c r="J551" s="34"/>
    </row>
    <row r="552" spans="6:10" s="31" customFormat="1" x14ac:dyDescent="0.25">
      <c r="F552" s="32"/>
      <c r="G552" s="32"/>
      <c r="H552" s="32"/>
      <c r="I552" s="33"/>
      <c r="J552" s="34"/>
    </row>
    <row r="553" spans="6:10" s="31" customFormat="1" x14ac:dyDescent="0.25">
      <c r="F553" s="32"/>
      <c r="G553" s="32"/>
      <c r="H553" s="32"/>
      <c r="I553" s="33"/>
      <c r="J553" s="34"/>
    </row>
    <row r="554" spans="6:10" s="31" customFormat="1" x14ac:dyDescent="0.25">
      <c r="F554" s="32"/>
      <c r="G554" s="32"/>
      <c r="H554" s="32"/>
      <c r="I554" s="33"/>
      <c r="J554" s="34"/>
    </row>
    <row r="555" spans="6:10" s="31" customFormat="1" x14ac:dyDescent="0.25">
      <c r="F555" s="32"/>
      <c r="G555" s="32"/>
      <c r="H555" s="32"/>
      <c r="I555" s="33"/>
      <c r="J555" s="34"/>
    </row>
    <row r="556" spans="6:10" s="31" customFormat="1" x14ac:dyDescent="0.25">
      <c r="F556" s="32"/>
      <c r="G556" s="32"/>
      <c r="H556" s="32"/>
      <c r="I556" s="33"/>
      <c r="J556" s="34"/>
    </row>
    <row r="557" spans="6:10" s="31" customFormat="1" x14ac:dyDescent="0.25">
      <c r="F557" s="32"/>
      <c r="G557" s="32"/>
      <c r="H557" s="32"/>
      <c r="I557" s="33"/>
      <c r="J557" s="34"/>
    </row>
    <row r="558" spans="6:10" s="31" customFormat="1" x14ac:dyDescent="0.25">
      <c r="F558" s="32"/>
      <c r="G558" s="32"/>
      <c r="H558" s="32"/>
      <c r="I558" s="33"/>
      <c r="J558" s="34"/>
    </row>
    <row r="559" spans="6:10" s="31" customFormat="1" x14ac:dyDescent="0.25">
      <c r="F559" s="32"/>
      <c r="G559" s="32"/>
      <c r="H559" s="32"/>
      <c r="I559" s="33"/>
      <c r="J559" s="34"/>
    </row>
    <row r="560" spans="6:10" s="31" customFormat="1" x14ac:dyDescent="0.25">
      <c r="F560" s="32"/>
      <c r="G560" s="32"/>
      <c r="H560" s="32"/>
      <c r="I560" s="33"/>
      <c r="J560" s="34"/>
    </row>
    <row r="561" spans="6:10" s="31" customFormat="1" x14ac:dyDescent="0.25">
      <c r="F561" s="32"/>
      <c r="G561" s="32"/>
      <c r="H561" s="32"/>
      <c r="I561" s="33"/>
      <c r="J561" s="34"/>
    </row>
    <row r="562" spans="6:10" s="31" customFormat="1" x14ac:dyDescent="0.25">
      <c r="F562" s="32"/>
      <c r="G562" s="32"/>
      <c r="H562" s="32"/>
      <c r="I562" s="33"/>
      <c r="J562" s="34"/>
    </row>
    <row r="563" spans="6:10" s="31" customFormat="1" x14ac:dyDescent="0.25">
      <c r="F563" s="32"/>
      <c r="G563" s="32"/>
      <c r="H563" s="32"/>
      <c r="I563" s="33"/>
      <c r="J563" s="34"/>
    </row>
    <row r="564" spans="6:10" s="31" customFormat="1" x14ac:dyDescent="0.25">
      <c r="F564" s="32"/>
      <c r="G564" s="32"/>
      <c r="H564" s="32"/>
      <c r="I564" s="33"/>
      <c r="J564" s="34"/>
    </row>
    <row r="565" spans="6:10" s="31" customFormat="1" x14ac:dyDescent="0.25">
      <c r="F565" s="32"/>
      <c r="G565" s="32"/>
      <c r="H565" s="32"/>
      <c r="I565" s="33"/>
      <c r="J565" s="34"/>
    </row>
    <row r="566" spans="6:10" s="31" customFormat="1" x14ac:dyDescent="0.25">
      <c r="F566" s="32"/>
      <c r="G566" s="32"/>
      <c r="H566" s="32"/>
      <c r="I566" s="33"/>
      <c r="J566" s="34"/>
    </row>
    <row r="567" spans="6:10" s="31" customFormat="1" x14ac:dyDescent="0.25">
      <c r="F567" s="32"/>
      <c r="G567" s="32"/>
      <c r="H567" s="32"/>
      <c r="I567" s="33"/>
      <c r="J567" s="34"/>
    </row>
    <row r="568" spans="6:10" s="31" customFormat="1" x14ac:dyDescent="0.25">
      <c r="F568" s="32"/>
      <c r="G568" s="32"/>
      <c r="H568" s="32"/>
      <c r="I568" s="33"/>
      <c r="J568" s="34"/>
    </row>
    <row r="569" spans="6:10" s="31" customFormat="1" x14ac:dyDescent="0.25">
      <c r="F569" s="32"/>
      <c r="G569" s="32"/>
      <c r="H569" s="32"/>
      <c r="I569" s="33"/>
      <c r="J569" s="34"/>
    </row>
    <row r="570" spans="6:10" s="31" customFormat="1" x14ac:dyDescent="0.25">
      <c r="F570" s="32"/>
      <c r="G570" s="32"/>
      <c r="H570" s="32"/>
      <c r="I570" s="33"/>
      <c r="J570" s="34"/>
    </row>
    <row r="571" spans="6:10" s="31" customFormat="1" x14ac:dyDescent="0.25">
      <c r="F571" s="32"/>
      <c r="G571" s="32"/>
      <c r="H571" s="32"/>
      <c r="I571" s="33"/>
      <c r="J571" s="34"/>
    </row>
    <row r="572" spans="6:10" s="31" customFormat="1" x14ac:dyDescent="0.25">
      <c r="F572" s="32"/>
      <c r="G572" s="32"/>
      <c r="H572" s="32"/>
      <c r="I572" s="33"/>
      <c r="J572" s="34"/>
    </row>
    <row r="573" spans="6:10" s="31" customFormat="1" x14ac:dyDescent="0.25">
      <c r="F573" s="32"/>
      <c r="G573" s="32"/>
      <c r="H573" s="32"/>
      <c r="I573" s="33"/>
      <c r="J573" s="34"/>
    </row>
    <row r="574" spans="6:10" s="31" customFormat="1" x14ac:dyDescent="0.25">
      <c r="F574" s="32"/>
      <c r="G574" s="32"/>
      <c r="H574" s="32"/>
      <c r="I574" s="33"/>
      <c r="J574" s="34"/>
    </row>
    <row r="575" spans="6:10" s="31" customFormat="1" x14ac:dyDescent="0.25">
      <c r="F575" s="32"/>
      <c r="G575" s="32"/>
      <c r="H575" s="32"/>
      <c r="I575" s="33"/>
      <c r="J575" s="34"/>
    </row>
    <row r="576" spans="6:10" s="31" customFormat="1" x14ac:dyDescent="0.25">
      <c r="F576" s="32"/>
      <c r="G576" s="32"/>
      <c r="H576" s="32"/>
      <c r="I576" s="33"/>
      <c r="J576" s="34"/>
    </row>
    <row r="577" spans="6:10" s="31" customFormat="1" x14ac:dyDescent="0.25">
      <c r="F577" s="32"/>
      <c r="G577" s="32"/>
      <c r="H577" s="32"/>
      <c r="I577" s="33"/>
      <c r="J577" s="34"/>
    </row>
    <row r="578" spans="6:10" s="31" customFormat="1" x14ac:dyDescent="0.25">
      <c r="F578" s="32"/>
      <c r="G578" s="32"/>
      <c r="H578" s="32"/>
      <c r="I578" s="33"/>
      <c r="J578" s="34"/>
    </row>
    <row r="579" spans="6:10" s="31" customFormat="1" x14ac:dyDescent="0.25">
      <c r="F579" s="32"/>
      <c r="G579" s="32"/>
      <c r="H579" s="32"/>
      <c r="I579" s="33"/>
      <c r="J579" s="34"/>
    </row>
    <row r="580" spans="6:10" s="31" customFormat="1" x14ac:dyDescent="0.25">
      <c r="F580" s="32"/>
      <c r="G580" s="32"/>
      <c r="H580" s="32"/>
      <c r="I580" s="33"/>
      <c r="J580" s="34"/>
    </row>
    <row r="581" spans="6:10" s="31" customFormat="1" x14ac:dyDescent="0.25">
      <c r="F581" s="32"/>
      <c r="G581" s="32"/>
      <c r="H581" s="32"/>
      <c r="I581" s="33"/>
      <c r="J581" s="34"/>
    </row>
    <row r="582" spans="6:10" s="31" customFormat="1" x14ac:dyDescent="0.25">
      <c r="F582" s="32"/>
      <c r="G582" s="32"/>
      <c r="H582" s="32"/>
      <c r="I582" s="33"/>
      <c r="J582" s="34"/>
    </row>
    <row r="583" spans="6:10" s="31" customFormat="1" x14ac:dyDescent="0.25">
      <c r="F583" s="32"/>
      <c r="G583" s="32"/>
      <c r="H583" s="32"/>
      <c r="I583" s="33"/>
      <c r="J583" s="34"/>
    </row>
    <row r="584" spans="6:10" s="31" customFormat="1" x14ac:dyDescent="0.25">
      <c r="F584" s="32"/>
      <c r="G584" s="32"/>
      <c r="H584" s="32"/>
      <c r="I584" s="33"/>
      <c r="J584" s="34"/>
    </row>
    <row r="585" spans="6:10" s="31" customFormat="1" x14ac:dyDescent="0.25">
      <c r="F585" s="32"/>
      <c r="G585" s="32"/>
      <c r="H585" s="32"/>
      <c r="I585" s="33"/>
      <c r="J585" s="34"/>
    </row>
    <row r="586" spans="6:10" s="31" customFormat="1" x14ac:dyDescent="0.25">
      <c r="F586" s="32"/>
      <c r="G586" s="32"/>
      <c r="H586" s="32"/>
      <c r="I586" s="33"/>
      <c r="J586" s="34"/>
    </row>
    <row r="587" spans="6:10" s="31" customFormat="1" x14ac:dyDescent="0.25">
      <c r="F587" s="32"/>
      <c r="G587" s="32"/>
      <c r="H587" s="32"/>
      <c r="I587" s="33"/>
      <c r="J587" s="34"/>
    </row>
    <row r="588" spans="6:10" s="31" customFormat="1" x14ac:dyDescent="0.25">
      <c r="F588" s="32"/>
      <c r="G588" s="32"/>
      <c r="H588" s="32"/>
      <c r="I588" s="33"/>
      <c r="J588" s="34"/>
    </row>
    <row r="589" spans="6:10" s="31" customFormat="1" x14ac:dyDescent="0.25">
      <c r="F589" s="32"/>
      <c r="G589" s="32"/>
      <c r="H589" s="32"/>
      <c r="I589" s="33"/>
      <c r="J589" s="34"/>
    </row>
    <row r="590" spans="6:10" s="31" customFormat="1" x14ac:dyDescent="0.25">
      <c r="F590" s="32"/>
      <c r="G590" s="32"/>
      <c r="H590" s="32"/>
      <c r="I590" s="33"/>
      <c r="J590" s="34"/>
    </row>
    <row r="591" spans="6:10" s="31" customFormat="1" x14ac:dyDescent="0.25">
      <c r="F591" s="32"/>
      <c r="G591" s="32"/>
      <c r="H591" s="32"/>
      <c r="I591" s="33"/>
      <c r="J591" s="34"/>
    </row>
    <row r="592" spans="6:10" s="31" customFormat="1" x14ac:dyDescent="0.25">
      <c r="F592" s="32"/>
      <c r="G592" s="32"/>
      <c r="H592" s="32"/>
      <c r="I592" s="33"/>
      <c r="J592" s="34"/>
    </row>
    <row r="593" spans="6:18" s="31" customFormat="1" x14ac:dyDescent="0.25">
      <c r="F593" s="32"/>
      <c r="G593" s="32"/>
      <c r="H593" s="32"/>
      <c r="I593" s="33"/>
      <c r="J593" s="34"/>
    </row>
    <row r="594" spans="6:18" s="31" customFormat="1" x14ac:dyDescent="0.25">
      <c r="F594" s="32"/>
      <c r="G594" s="32"/>
      <c r="H594" s="32"/>
      <c r="I594" s="33"/>
      <c r="J594" s="34"/>
    </row>
    <row r="595" spans="6:18" s="31" customFormat="1" x14ac:dyDescent="0.25">
      <c r="F595" s="32"/>
      <c r="G595" s="32"/>
      <c r="H595" s="32"/>
      <c r="I595" s="33"/>
      <c r="J595" s="34"/>
    </row>
    <row r="596" spans="6:18" s="31" customFormat="1" x14ac:dyDescent="0.25">
      <c r="F596" s="32"/>
      <c r="G596" s="32"/>
      <c r="H596" s="32"/>
      <c r="I596" s="33"/>
      <c r="J596" s="34"/>
    </row>
    <row r="597" spans="6:18" s="31" customFormat="1" x14ac:dyDescent="0.25">
      <c r="F597" s="32"/>
      <c r="G597" s="32"/>
      <c r="H597" s="32"/>
      <c r="I597" s="33"/>
      <c r="J597" s="34"/>
    </row>
    <row r="598" spans="6:18" s="31" customFormat="1" x14ac:dyDescent="0.25">
      <c r="F598" s="32"/>
      <c r="G598" s="32"/>
      <c r="H598" s="32"/>
      <c r="I598" s="33"/>
      <c r="J598" s="34"/>
    </row>
    <row r="599" spans="6:18" s="31" customFormat="1" x14ac:dyDescent="0.25">
      <c r="F599" s="32"/>
      <c r="G599" s="32"/>
      <c r="H599" s="32"/>
      <c r="I599" s="33"/>
      <c r="J599" s="34"/>
    </row>
    <row r="600" spans="6:18" x14ac:dyDescent="0.25">
      <c r="J600" s="35"/>
      <c r="P600" s="23"/>
      <c r="Q600" s="23"/>
      <c r="R600" s="23"/>
    </row>
    <row r="601" spans="6:18" x14ac:dyDescent="0.25">
      <c r="J601" s="35"/>
      <c r="P601" s="23"/>
      <c r="Q601" s="23"/>
      <c r="R601" s="23"/>
    </row>
    <row r="602" spans="6:18" x14ac:dyDescent="0.25">
      <c r="J602" s="35"/>
      <c r="P602" s="23"/>
      <c r="Q602" s="23"/>
      <c r="R602" s="23"/>
    </row>
    <row r="603" spans="6:18" x14ac:dyDescent="0.25">
      <c r="J603" s="35"/>
      <c r="P603" s="23"/>
      <c r="Q603" s="23"/>
      <c r="R603" s="23"/>
    </row>
    <row r="604" spans="6:18" x14ac:dyDescent="0.25">
      <c r="J604" s="35"/>
      <c r="P604" s="23"/>
      <c r="Q604" s="23"/>
      <c r="R604" s="23"/>
    </row>
    <row r="605" spans="6:18" x14ac:dyDescent="0.25">
      <c r="J605" s="35"/>
      <c r="P605" s="23"/>
      <c r="Q605" s="23"/>
      <c r="R605" s="23"/>
    </row>
    <row r="606" spans="6:18" x14ac:dyDescent="0.25">
      <c r="J606" s="35"/>
      <c r="P606" s="23"/>
      <c r="Q606" s="23"/>
      <c r="R606" s="23"/>
    </row>
    <row r="607" spans="6:18" x14ac:dyDescent="0.25">
      <c r="J607" s="35"/>
      <c r="P607" s="23"/>
      <c r="Q607" s="23"/>
      <c r="R607" s="23"/>
    </row>
    <row r="608" spans="6:18" x14ac:dyDescent="0.25">
      <c r="J608" s="35"/>
      <c r="P608" s="23"/>
      <c r="Q608" s="23"/>
      <c r="R608" s="23"/>
    </row>
    <row r="609" spans="10:18" x14ac:dyDescent="0.25">
      <c r="J609" s="35"/>
      <c r="P609" s="23"/>
      <c r="Q609" s="23"/>
      <c r="R609" s="23"/>
    </row>
    <row r="610" spans="10:18" x14ac:dyDescent="0.25">
      <c r="J610" s="35"/>
      <c r="P610" s="23"/>
      <c r="Q610" s="23"/>
      <c r="R610" s="23"/>
    </row>
    <row r="611" spans="10:18" x14ac:dyDescent="0.25">
      <c r="J611" s="35"/>
      <c r="P611" s="23"/>
      <c r="Q611" s="23"/>
      <c r="R611" s="23"/>
    </row>
    <row r="612" spans="10:18" x14ac:dyDescent="0.25">
      <c r="J612" s="35"/>
      <c r="P612" s="23"/>
      <c r="Q612" s="23"/>
      <c r="R612" s="23"/>
    </row>
    <row r="613" spans="10:18" x14ac:dyDescent="0.25">
      <c r="J613" s="35"/>
      <c r="P613" s="23"/>
      <c r="Q613" s="23"/>
      <c r="R613" s="23"/>
    </row>
    <row r="614" spans="10:18" x14ac:dyDescent="0.25">
      <c r="J614" s="35"/>
      <c r="P614" s="23"/>
      <c r="Q614" s="23"/>
      <c r="R614" s="23"/>
    </row>
    <row r="615" spans="10:18" x14ac:dyDescent="0.25">
      <c r="J615" s="35"/>
      <c r="P615" s="23"/>
      <c r="Q615" s="23"/>
      <c r="R615" s="23"/>
    </row>
    <row r="616" spans="10:18" x14ac:dyDescent="0.25">
      <c r="J616" s="35"/>
      <c r="P616" s="23"/>
      <c r="Q616" s="23"/>
      <c r="R616" s="23"/>
    </row>
    <row r="617" spans="10:18" x14ac:dyDescent="0.25">
      <c r="J617" s="35"/>
      <c r="P617" s="23"/>
      <c r="Q617" s="23"/>
      <c r="R617" s="23"/>
    </row>
    <row r="618" spans="10:18" x14ac:dyDescent="0.25">
      <c r="J618" s="35"/>
      <c r="P618" s="23"/>
      <c r="Q618" s="23"/>
      <c r="R618" s="23"/>
    </row>
    <row r="619" spans="10:18" x14ac:dyDescent="0.25">
      <c r="J619" s="35"/>
      <c r="P619" s="23"/>
      <c r="Q619" s="23"/>
      <c r="R619" s="23"/>
    </row>
    <row r="620" spans="10:18" x14ac:dyDescent="0.25">
      <c r="J620" s="35"/>
      <c r="P620" s="23"/>
      <c r="Q620" s="23"/>
      <c r="R620" s="23"/>
    </row>
    <row r="621" spans="10:18" x14ac:dyDescent="0.25">
      <c r="J621" s="35"/>
      <c r="P621" s="23"/>
      <c r="Q621" s="23"/>
      <c r="R621" s="23"/>
    </row>
    <row r="622" spans="10:18" x14ac:dyDescent="0.25">
      <c r="J622" s="35"/>
      <c r="P622" s="23"/>
      <c r="Q622" s="23"/>
      <c r="R622" s="23"/>
    </row>
    <row r="623" spans="10:18" x14ac:dyDescent="0.25">
      <c r="J623" s="35"/>
      <c r="P623" s="23"/>
      <c r="Q623" s="23"/>
      <c r="R623" s="23"/>
    </row>
    <row r="624" spans="10:18" x14ac:dyDescent="0.25">
      <c r="J624" s="35"/>
      <c r="P624" s="23"/>
      <c r="Q624" s="23"/>
      <c r="R624" s="23"/>
    </row>
    <row r="625" spans="10:18" x14ac:dyDescent="0.25">
      <c r="J625" s="35"/>
      <c r="P625" s="23"/>
      <c r="Q625" s="23"/>
      <c r="R625" s="23"/>
    </row>
    <row r="626" spans="10:18" x14ac:dyDescent="0.25">
      <c r="J626" s="35"/>
      <c r="P626" s="23"/>
      <c r="Q626" s="23"/>
      <c r="R626" s="23"/>
    </row>
    <row r="627" spans="10:18" x14ac:dyDescent="0.25">
      <c r="J627" s="35"/>
      <c r="P627" s="23"/>
      <c r="Q627" s="23"/>
      <c r="R627" s="23"/>
    </row>
    <row r="628" spans="10:18" x14ac:dyDescent="0.25">
      <c r="J628" s="35"/>
      <c r="P628" s="23"/>
      <c r="Q628" s="23"/>
      <c r="R628" s="23"/>
    </row>
    <row r="629" spans="10:18" x14ac:dyDescent="0.25">
      <c r="J629" s="35"/>
      <c r="P629" s="23"/>
      <c r="Q629" s="23"/>
      <c r="R629" s="23"/>
    </row>
    <row r="630" spans="10:18" x14ac:dyDescent="0.25">
      <c r="J630" s="35"/>
      <c r="P630" s="23"/>
      <c r="Q630" s="23"/>
      <c r="R630" s="23"/>
    </row>
    <row r="631" spans="10:18" x14ac:dyDescent="0.25">
      <c r="J631" s="35"/>
      <c r="P631" s="23"/>
      <c r="Q631" s="23"/>
      <c r="R631" s="23"/>
    </row>
    <row r="632" spans="10:18" x14ac:dyDescent="0.25">
      <c r="J632" s="35"/>
      <c r="P632" s="23"/>
      <c r="Q632" s="23"/>
      <c r="R632" s="23"/>
    </row>
    <row r="633" spans="10:18" x14ac:dyDescent="0.25">
      <c r="J633" s="35"/>
      <c r="P633" s="23"/>
      <c r="Q633" s="23"/>
      <c r="R633" s="23"/>
    </row>
    <row r="634" spans="10:18" x14ac:dyDescent="0.25">
      <c r="J634" s="35"/>
      <c r="P634" s="23"/>
      <c r="Q634" s="23"/>
      <c r="R634" s="23"/>
    </row>
    <row r="635" spans="10:18" x14ac:dyDescent="0.25">
      <c r="J635" s="35"/>
      <c r="P635" s="23"/>
      <c r="Q635" s="23"/>
      <c r="R635" s="23"/>
    </row>
    <row r="636" spans="10:18" x14ac:dyDescent="0.25">
      <c r="J636" s="35"/>
      <c r="P636" s="23"/>
      <c r="Q636" s="23"/>
      <c r="R636" s="23"/>
    </row>
    <row r="637" spans="10:18" x14ac:dyDescent="0.25">
      <c r="J637" s="35"/>
      <c r="P637" s="23"/>
      <c r="Q637" s="23"/>
      <c r="R637" s="23"/>
    </row>
    <row r="638" spans="10:18" x14ac:dyDescent="0.25">
      <c r="J638" s="35"/>
      <c r="P638" s="23"/>
      <c r="Q638" s="23"/>
      <c r="R638" s="23"/>
    </row>
    <row r="639" spans="10:18" x14ac:dyDescent="0.25">
      <c r="J639" s="35"/>
      <c r="P639" s="23"/>
      <c r="Q639" s="23"/>
      <c r="R639" s="23"/>
    </row>
    <row r="640" spans="10:18" x14ac:dyDescent="0.25">
      <c r="J640" s="35"/>
      <c r="P640" s="23"/>
      <c r="Q640" s="23"/>
      <c r="R640" s="23"/>
    </row>
    <row r="641" spans="10:18" x14ac:dyDescent="0.25">
      <c r="J641" s="35"/>
      <c r="P641" s="23"/>
      <c r="Q641" s="23"/>
      <c r="R641" s="23"/>
    </row>
    <row r="642" spans="10:18" x14ac:dyDescent="0.25">
      <c r="J642" s="35"/>
      <c r="P642" s="23"/>
      <c r="Q642" s="23"/>
      <c r="R642" s="23"/>
    </row>
    <row r="643" spans="10:18" x14ac:dyDescent="0.25">
      <c r="J643" s="35"/>
      <c r="P643" s="23"/>
      <c r="Q643" s="23"/>
      <c r="R643" s="23"/>
    </row>
    <row r="644" spans="10:18" x14ac:dyDescent="0.25">
      <c r="J644" s="35"/>
      <c r="P644" s="23"/>
      <c r="Q644" s="23"/>
      <c r="R644" s="23"/>
    </row>
    <row r="645" spans="10:18" x14ac:dyDescent="0.25">
      <c r="J645" s="35"/>
      <c r="P645" s="23"/>
      <c r="Q645" s="23"/>
      <c r="R645" s="23"/>
    </row>
    <row r="646" spans="10:18" x14ac:dyDescent="0.25">
      <c r="J646" s="35"/>
      <c r="P646" s="23"/>
      <c r="Q646" s="23"/>
      <c r="R646" s="23"/>
    </row>
    <row r="647" spans="10:18" x14ac:dyDescent="0.25">
      <c r="J647" s="35"/>
      <c r="P647" s="23"/>
      <c r="Q647" s="23"/>
      <c r="R647" s="23"/>
    </row>
    <row r="648" spans="10:18" x14ac:dyDescent="0.25">
      <c r="J648" s="35"/>
      <c r="P648" s="23"/>
      <c r="Q648" s="23"/>
      <c r="R648" s="23"/>
    </row>
    <row r="649" spans="10:18" x14ac:dyDescent="0.25">
      <c r="J649" s="35"/>
      <c r="P649" s="23"/>
      <c r="Q649" s="23"/>
      <c r="R649" s="23"/>
    </row>
    <row r="650" spans="10:18" x14ac:dyDescent="0.25">
      <c r="J650" s="35"/>
      <c r="P650" s="23"/>
      <c r="Q650" s="23"/>
      <c r="R650" s="23"/>
    </row>
    <row r="651" spans="10:18" x14ac:dyDescent="0.25">
      <c r="J651" s="35"/>
      <c r="P651" s="23"/>
      <c r="Q651" s="23"/>
      <c r="R651" s="23"/>
    </row>
    <row r="652" spans="10:18" x14ac:dyDescent="0.25">
      <c r="J652" s="35"/>
      <c r="P652" s="23"/>
      <c r="Q652" s="23"/>
      <c r="R652" s="23"/>
    </row>
    <row r="653" spans="10:18" x14ac:dyDescent="0.25">
      <c r="J653" s="35"/>
      <c r="P653" s="23"/>
      <c r="Q653" s="23"/>
      <c r="R653" s="23"/>
    </row>
    <row r="654" spans="10:18" x14ac:dyDescent="0.25">
      <c r="J654" s="35"/>
      <c r="P654" s="23"/>
      <c r="Q654" s="23"/>
      <c r="R654" s="23"/>
    </row>
    <row r="655" spans="10:18" x14ac:dyDescent="0.25">
      <c r="J655" s="35"/>
      <c r="P655" s="23"/>
      <c r="Q655" s="23"/>
      <c r="R655" s="23"/>
    </row>
    <row r="656" spans="10:18" x14ac:dyDescent="0.25">
      <c r="J656" s="35"/>
      <c r="P656" s="23"/>
      <c r="Q656" s="23"/>
      <c r="R656" s="23"/>
    </row>
    <row r="657" spans="10:18" x14ac:dyDescent="0.25">
      <c r="J657" s="35"/>
      <c r="P657" s="23"/>
      <c r="Q657" s="23"/>
      <c r="R657" s="23"/>
    </row>
    <row r="658" spans="10:18" x14ac:dyDescent="0.25">
      <c r="J658" s="35"/>
      <c r="P658" s="23"/>
      <c r="Q658" s="23"/>
      <c r="R658" s="23"/>
    </row>
    <row r="659" spans="10:18" x14ac:dyDescent="0.25">
      <c r="J659" s="35"/>
      <c r="P659" s="23"/>
      <c r="Q659" s="23"/>
      <c r="R659" s="23"/>
    </row>
    <row r="660" spans="10:18" x14ac:dyDescent="0.25">
      <c r="J660" s="35"/>
      <c r="P660" s="23"/>
      <c r="Q660" s="23"/>
      <c r="R660" s="23"/>
    </row>
    <row r="661" spans="10:18" x14ac:dyDescent="0.25">
      <c r="J661" s="35"/>
      <c r="P661" s="23"/>
      <c r="Q661" s="23"/>
      <c r="R661" s="23"/>
    </row>
    <row r="662" spans="10:18" x14ac:dyDescent="0.25">
      <c r="J662" s="35"/>
      <c r="P662" s="23"/>
      <c r="Q662" s="23"/>
      <c r="R662" s="23"/>
    </row>
    <row r="663" spans="10:18" x14ac:dyDescent="0.25">
      <c r="J663" s="35"/>
      <c r="P663" s="23"/>
      <c r="Q663" s="23"/>
      <c r="R663" s="23"/>
    </row>
    <row r="664" spans="10:18" x14ac:dyDescent="0.25">
      <c r="J664" s="35"/>
      <c r="P664" s="23"/>
      <c r="Q664" s="23"/>
      <c r="R664" s="23"/>
    </row>
    <row r="665" spans="10:18" x14ac:dyDescent="0.25">
      <c r="J665" s="35"/>
      <c r="P665" s="23"/>
      <c r="Q665" s="23"/>
      <c r="R665" s="23"/>
    </row>
    <row r="666" spans="10:18" x14ac:dyDescent="0.25">
      <c r="J666" s="35"/>
      <c r="P666" s="23"/>
      <c r="Q666" s="23"/>
      <c r="R666" s="23"/>
    </row>
    <row r="667" spans="10:18" x14ac:dyDescent="0.25">
      <c r="J667" s="35"/>
      <c r="P667" s="23"/>
      <c r="Q667" s="23"/>
      <c r="R667" s="23"/>
    </row>
    <row r="668" spans="10:18" x14ac:dyDescent="0.25">
      <c r="J668" s="35"/>
      <c r="P668" s="23"/>
      <c r="Q668" s="23"/>
      <c r="R668" s="23"/>
    </row>
    <row r="669" spans="10:18" x14ac:dyDescent="0.25">
      <c r="J669" s="35"/>
      <c r="P669" s="23"/>
      <c r="Q669" s="23"/>
      <c r="R669" s="23"/>
    </row>
    <row r="670" spans="10:18" x14ac:dyDescent="0.25">
      <c r="J670" s="35"/>
      <c r="P670" s="23"/>
      <c r="Q670" s="23"/>
      <c r="R670" s="23"/>
    </row>
    <row r="671" spans="10:18" x14ac:dyDescent="0.25">
      <c r="J671" s="35"/>
      <c r="P671" s="23"/>
      <c r="Q671" s="23"/>
      <c r="R671" s="23"/>
    </row>
    <row r="672" spans="10:18" x14ac:dyDescent="0.25">
      <c r="J672" s="35"/>
      <c r="P672" s="23"/>
      <c r="Q672" s="23"/>
      <c r="R672" s="23"/>
    </row>
    <row r="673" spans="10:18" x14ac:dyDescent="0.25">
      <c r="J673" s="35"/>
      <c r="P673" s="23"/>
      <c r="Q673" s="23"/>
      <c r="R673" s="23"/>
    </row>
    <row r="674" spans="10:18" x14ac:dyDescent="0.25">
      <c r="J674" s="35"/>
      <c r="P674" s="23"/>
      <c r="Q674" s="23"/>
      <c r="R674" s="23"/>
    </row>
    <row r="675" spans="10:18" x14ac:dyDescent="0.25">
      <c r="J675" s="35"/>
      <c r="P675" s="23"/>
      <c r="Q675" s="23"/>
      <c r="R675" s="23"/>
    </row>
    <row r="676" spans="10:18" x14ac:dyDescent="0.25">
      <c r="J676" s="35"/>
      <c r="P676" s="23"/>
      <c r="Q676" s="23"/>
      <c r="R676" s="23"/>
    </row>
    <row r="677" spans="10:18" x14ac:dyDescent="0.25">
      <c r="J677" s="35"/>
      <c r="P677" s="23"/>
      <c r="Q677" s="23"/>
      <c r="R677" s="23"/>
    </row>
    <row r="678" spans="10:18" x14ac:dyDescent="0.25">
      <c r="J678" s="35"/>
      <c r="P678" s="23"/>
      <c r="Q678" s="23"/>
      <c r="R678" s="23"/>
    </row>
    <row r="679" spans="10:18" x14ac:dyDescent="0.25">
      <c r="J679" s="35"/>
      <c r="P679" s="23"/>
      <c r="Q679" s="23"/>
      <c r="R679" s="23"/>
    </row>
    <row r="680" spans="10:18" x14ac:dyDescent="0.25">
      <c r="J680" s="35"/>
      <c r="P680" s="23"/>
      <c r="Q680" s="23"/>
      <c r="R680" s="23"/>
    </row>
    <row r="681" spans="10:18" x14ac:dyDescent="0.25">
      <c r="J681" s="35"/>
      <c r="P681" s="23"/>
      <c r="Q681" s="23"/>
      <c r="R681" s="23"/>
    </row>
    <row r="682" spans="10:18" x14ac:dyDescent="0.25">
      <c r="J682" s="35"/>
      <c r="P682" s="23"/>
      <c r="Q682" s="23"/>
      <c r="R682" s="23"/>
    </row>
    <row r="683" spans="10:18" x14ac:dyDescent="0.25">
      <c r="J683" s="35"/>
      <c r="P683" s="23"/>
      <c r="Q683" s="23"/>
      <c r="R683" s="23"/>
    </row>
    <row r="684" spans="10:18" x14ac:dyDescent="0.25">
      <c r="J684" s="35"/>
      <c r="P684" s="23"/>
      <c r="Q684" s="23"/>
      <c r="R684" s="23"/>
    </row>
    <row r="685" spans="10:18" x14ac:dyDescent="0.25">
      <c r="J685" s="35"/>
      <c r="P685" s="23"/>
      <c r="Q685" s="23"/>
      <c r="R685" s="23"/>
    </row>
    <row r="686" spans="10:18" x14ac:dyDescent="0.25">
      <c r="J686" s="35"/>
      <c r="P686" s="23"/>
      <c r="Q686" s="23"/>
      <c r="R686" s="23"/>
    </row>
    <row r="687" spans="10:18" x14ac:dyDescent="0.25">
      <c r="J687" s="35"/>
      <c r="P687" s="23"/>
      <c r="Q687" s="23"/>
      <c r="R687" s="23"/>
    </row>
    <row r="688" spans="10:18" x14ac:dyDescent="0.25">
      <c r="J688" s="35"/>
      <c r="P688" s="23"/>
      <c r="Q688" s="23"/>
      <c r="R688" s="23"/>
    </row>
    <row r="689" spans="10:18" x14ac:dyDescent="0.25">
      <c r="J689" s="35"/>
      <c r="P689" s="23"/>
      <c r="Q689" s="23"/>
      <c r="R689" s="23"/>
    </row>
    <row r="690" spans="10:18" x14ac:dyDescent="0.25">
      <c r="J690" s="35"/>
      <c r="P690" s="23"/>
      <c r="Q690" s="23"/>
      <c r="R690" s="23"/>
    </row>
    <row r="691" spans="10:18" x14ac:dyDescent="0.25">
      <c r="J691" s="35"/>
      <c r="P691" s="23"/>
      <c r="Q691" s="23"/>
      <c r="R691" s="23"/>
    </row>
    <row r="692" spans="10:18" x14ac:dyDescent="0.25">
      <c r="J692" s="35"/>
      <c r="P692" s="23"/>
      <c r="Q692" s="23"/>
      <c r="R692" s="23"/>
    </row>
    <row r="693" spans="10:18" x14ac:dyDescent="0.25">
      <c r="J693" s="35"/>
      <c r="P693" s="23"/>
      <c r="Q693" s="23"/>
      <c r="R693" s="23"/>
    </row>
    <row r="694" spans="10:18" x14ac:dyDescent="0.25">
      <c r="J694" s="35"/>
      <c r="P694" s="23"/>
      <c r="Q694" s="23"/>
      <c r="R694" s="23"/>
    </row>
    <row r="695" spans="10:18" x14ac:dyDescent="0.25">
      <c r="J695" s="35"/>
      <c r="P695" s="23"/>
      <c r="Q695" s="23"/>
      <c r="R695" s="23"/>
    </row>
    <row r="696" spans="10:18" x14ac:dyDescent="0.25">
      <c r="J696" s="35"/>
      <c r="P696" s="23"/>
      <c r="Q696" s="23"/>
      <c r="R696" s="23"/>
    </row>
    <row r="697" spans="10:18" x14ac:dyDescent="0.25">
      <c r="J697" s="35"/>
      <c r="P697" s="23"/>
      <c r="Q697" s="23"/>
      <c r="R697" s="23"/>
    </row>
    <row r="698" spans="10:18" x14ac:dyDescent="0.25">
      <c r="J698" s="35"/>
      <c r="P698" s="23"/>
      <c r="Q698" s="23"/>
      <c r="R698" s="23"/>
    </row>
    <row r="699" spans="10:18" x14ac:dyDescent="0.25">
      <c r="J699" s="35"/>
      <c r="P699" s="23"/>
      <c r="Q699" s="23"/>
      <c r="R699" s="23"/>
    </row>
    <row r="700" spans="10:18" x14ac:dyDescent="0.25">
      <c r="J700" s="35"/>
      <c r="P700" s="23"/>
      <c r="Q700" s="23"/>
      <c r="R700" s="23"/>
    </row>
    <row r="701" spans="10:18" x14ac:dyDescent="0.25">
      <c r="J701" s="35"/>
      <c r="P701" s="23"/>
      <c r="Q701" s="23"/>
      <c r="R701" s="23"/>
    </row>
    <row r="702" spans="10:18" x14ac:dyDescent="0.25">
      <c r="J702" s="35"/>
      <c r="P702" s="23"/>
      <c r="Q702" s="23"/>
      <c r="R702" s="23"/>
    </row>
    <row r="703" spans="10:18" x14ac:dyDescent="0.25">
      <c r="J703" s="35"/>
      <c r="P703" s="23"/>
      <c r="Q703" s="23"/>
      <c r="R703" s="23"/>
    </row>
    <row r="704" spans="10:18" x14ac:dyDescent="0.25">
      <c r="J704" s="35"/>
      <c r="P704" s="23"/>
      <c r="Q704" s="23"/>
      <c r="R704" s="23"/>
    </row>
    <row r="705" spans="10:18" x14ac:dyDescent="0.25">
      <c r="J705" s="35"/>
      <c r="P705" s="23"/>
      <c r="Q705" s="23"/>
      <c r="R705" s="23"/>
    </row>
    <row r="706" spans="10:18" x14ac:dyDescent="0.25">
      <c r="J706" s="35"/>
      <c r="P706" s="23"/>
      <c r="Q706" s="23"/>
      <c r="R706" s="23"/>
    </row>
    <row r="707" spans="10:18" x14ac:dyDescent="0.25">
      <c r="J707" s="35"/>
      <c r="P707" s="23"/>
      <c r="Q707" s="23"/>
      <c r="R707" s="23"/>
    </row>
    <row r="708" spans="10:18" x14ac:dyDescent="0.25">
      <c r="J708" s="35"/>
      <c r="P708" s="23"/>
      <c r="Q708" s="23"/>
      <c r="R708" s="23"/>
    </row>
    <row r="709" spans="10:18" x14ac:dyDescent="0.25">
      <c r="J709" s="35"/>
      <c r="P709" s="23"/>
      <c r="Q709" s="23"/>
      <c r="R709" s="23"/>
    </row>
    <row r="710" spans="10:18" x14ac:dyDescent="0.25">
      <c r="J710" s="35"/>
      <c r="P710" s="23"/>
      <c r="Q710" s="23"/>
      <c r="R710" s="23"/>
    </row>
    <row r="711" spans="10:18" x14ac:dyDescent="0.25">
      <c r="J711" s="35"/>
      <c r="P711" s="23"/>
      <c r="Q711" s="23"/>
      <c r="R711" s="23"/>
    </row>
    <row r="712" spans="10:18" x14ac:dyDescent="0.25">
      <c r="J712" s="35"/>
      <c r="P712" s="23"/>
      <c r="Q712" s="23"/>
      <c r="R712" s="23"/>
    </row>
    <row r="713" spans="10:18" x14ac:dyDescent="0.25">
      <c r="J713" s="35"/>
      <c r="P713" s="23"/>
      <c r="Q713" s="23"/>
      <c r="R713" s="23"/>
    </row>
    <row r="714" spans="10:18" x14ac:dyDescent="0.25">
      <c r="J714" s="35"/>
      <c r="P714" s="23"/>
      <c r="Q714" s="23"/>
      <c r="R714" s="23"/>
    </row>
    <row r="715" spans="10:18" x14ac:dyDescent="0.25">
      <c r="J715" s="35"/>
      <c r="P715" s="23"/>
      <c r="Q715" s="23"/>
      <c r="R715" s="23"/>
    </row>
    <row r="716" spans="10:18" x14ac:dyDescent="0.25">
      <c r="J716" s="35"/>
      <c r="P716" s="23"/>
      <c r="Q716" s="23"/>
      <c r="R716" s="23"/>
    </row>
    <row r="717" spans="10:18" x14ac:dyDescent="0.25">
      <c r="J717" s="35"/>
      <c r="P717" s="23"/>
      <c r="Q717" s="23"/>
      <c r="R717" s="23"/>
    </row>
    <row r="718" spans="10:18" x14ac:dyDescent="0.25">
      <c r="J718" s="35"/>
      <c r="P718" s="23"/>
      <c r="Q718" s="23"/>
      <c r="R718" s="23"/>
    </row>
    <row r="719" spans="10:18" x14ac:dyDescent="0.25">
      <c r="J719" s="35"/>
      <c r="P719" s="23"/>
      <c r="Q719" s="23"/>
      <c r="R719" s="23"/>
    </row>
    <row r="720" spans="10:18" x14ac:dyDescent="0.25">
      <c r="J720" s="35"/>
      <c r="P720" s="23"/>
      <c r="Q720" s="23"/>
      <c r="R720" s="23"/>
    </row>
    <row r="721" spans="10:18" x14ac:dyDescent="0.25">
      <c r="J721" s="35"/>
      <c r="P721" s="23"/>
      <c r="Q721" s="23"/>
      <c r="R721" s="23"/>
    </row>
    <row r="722" spans="10:18" x14ac:dyDescent="0.25">
      <c r="J722" s="35"/>
      <c r="P722" s="23"/>
      <c r="Q722" s="23"/>
      <c r="R722" s="23"/>
    </row>
    <row r="723" spans="10:18" x14ac:dyDescent="0.25">
      <c r="J723" s="35"/>
      <c r="P723" s="23"/>
      <c r="Q723" s="23"/>
      <c r="R723" s="23"/>
    </row>
    <row r="724" spans="10:18" x14ac:dyDescent="0.25">
      <c r="J724" s="35"/>
      <c r="P724" s="23"/>
      <c r="Q724" s="23"/>
      <c r="R724" s="23"/>
    </row>
    <row r="725" spans="10:18" x14ac:dyDescent="0.25">
      <c r="J725" s="35"/>
      <c r="P725" s="23"/>
      <c r="Q725" s="23"/>
      <c r="R725" s="23"/>
    </row>
    <row r="726" spans="10:18" x14ac:dyDescent="0.25">
      <c r="J726" s="35"/>
      <c r="P726" s="23"/>
      <c r="Q726" s="23"/>
      <c r="R726" s="23"/>
    </row>
    <row r="727" spans="10:18" x14ac:dyDescent="0.25">
      <c r="J727" s="35"/>
      <c r="P727" s="23"/>
      <c r="Q727" s="23"/>
      <c r="R727" s="23"/>
    </row>
    <row r="728" spans="10:18" x14ac:dyDescent="0.25">
      <c r="J728" s="35"/>
      <c r="P728" s="23"/>
      <c r="Q728" s="23"/>
      <c r="R728" s="23"/>
    </row>
    <row r="729" spans="10:18" x14ac:dyDescent="0.25">
      <c r="J729" s="35"/>
      <c r="P729" s="23"/>
      <c r="Q729" s="23"/>
      <c r="R729" s="23"/>
    </row>
    <row r="730" spans="10:18" x14ac:dyDescent="0.25">
      <c r="J730" s="35"/>
      <c r="P730" s="23"/>
      <c r="Q730" s="23"/>
      <c r="R730" s="23"/>
    </row>
    <row r="731" spans="10:18" x14ac:dyDescent="0.25">
      <c r="J731" s="35"/>
      <c r="P731" s="23"/>
      <c r="Q731" s="23"/>
      <c r="R731" s="23"/>
    </row>
    <row r="732" spans="10:18" x14ac:dyDescent="0.25">
      <c r="J732" s="35"/>
      <c r="P732" s="23"/>
      <c r="Q732" s="23"/>
      <c r="R732" s="23"/>
    </row>
    <row r="733" spans="10:18" x14ac:dyDescent="0.25">
      <c r="J733" s="35"/>
      <c r="P733" s="23"/>
      <c r="Q733" s="23"/>
      <c r="R733" s="23"/>
    </row>
    <row r="734" spans="10:18" x14ac:dyDescent="0.25">
      <c r="J734" s="35"/>
      <c r="P734" s="23"/>
      <c r="Q734" s="23"/>
      <c r="R734" s="23"/>
    </row>
    <row r="735" spans="10:18" x14ac:dyDescent="0.25">
      <c r="J735" s="35"/>
      <c r="P735" s="23"/>
      <c r="Q735" s="23"/>
      <c r="R735" s="23"/>
    </row>
    <row r="736" spans="10:18" x14ac:dyDescent="0.25">
      <c r="J736" s="35"/>
      <c r="P736" s="23"/>
      <c r="Q736" s="23"/>
      <c r="R736" s="23"/>
    </row>
    <row r="737" spans="10:18" x14ac:dyDescent="0.25">
      <c r="J737" s="35"/>
      <c r="P737" s="23"/>
      <c r="Q737" s="23"/>
      <c r="R737" s="23"/>
    </row>
    <row r="738" spans="10:18" x14ac:dyDescent="0.25">
      <c r="J738" s="35"/>
      <c r="P738" s="23"/>
      <c r="Q738" s="23"/>
      <c r="R738" s="23"/>
    </row>
    <row r="739" spans="10:18" x14ac:dyDescent="0.25">
      <c r="J739" s="35"/>
      <c r="P739" s="23"/>
      <c r="Q739" s="23"/>
      <c r="R739" s="23"/>
    </row>
    <row r="740" spans="10:18" x14ac:dyDescent="0.25">
      <c r="J740" s="35"/>
      <c r="P740" s="23"/>
      <c r="Q740" s="23"/>
      <c r="R740" s="23"/>
    </row>
    <row r="741" spans="10:18" x14ac:dyDescent="0.25">
      <c r="J741" s="35"/>
      <c r="P741" s="23"/>
      <c r="Q741" s="23"/>
      <c r="R741" s="23"/>
    </row>
    <row r="742" spans="10:18" x14ac:dyDescent="0.25">
      <c r="J742" s="35"/>
      <c r="P742" s="23"/>
      <c r="Q742" s="23"/>
      <c r="R742" s="23"/>
    </row>
    <row r="743" spans="10:18" x14ac:dyDescent="0.25">
      <c r="J743" s="35"/>
      <c r="P743" s="23"/>
      <c r="Q743" s="23"/>
      <c r="R743" s="23"/>
    </row>
    <row r="744" spans="10:18" x14ac:dyDescent="0.25">
      <c r="J744" s="35"/>
      <c r="P744" s="23"/>
      <c r="Q744" s="23"/>
      <c r="R744" s="23"/>
    </row>
    <row r="745" spans="10:18" x14ac:dyDescent="0.25">
      <c r="J745" s="35"/>
      <c r="P745" s="23"/>
      <c r="Q745" s="23"/>
      <c r="R745" s="23"/>
    </row>
    <row r="746" spans="10:18" x14ac:dyDescent="0.25">
      <c r="J746" s="35"/>
      <c r="P746" s="23"/>
      <c r="Q746" s="23"/>
      <c r="R746" s="23"/>
    </row>
    <row r="747" spans="10:18" x14ac:dyDescent="0.25">
      <c r="J747" s="35"/>
      <c r="P747" s="23"/>
      <c r="Q747" s="23"/>
      <c r="R747" s="23"/>
    </row>
    <row r="748" spans="10:18" x14ac:dyDescent="0.25">
      <c r="J748" s="35"/>
      <c r="P748" s="23"/>
      <c r="Q748" s="23"/>
      <c r="R748" s="23"/>
    </row>
    <row r="749" spans="10:18" x14ac:dyDescent="0.25">
      <c r="J749" s="35"/>
      <c r="P749" s="23"/>
      <c r="Q749" s="23"/>
      <c r="R749" s="23"/>
    </row>
    <row r="750" spans="10:18" x14ac:dyDescent="0.25">
      <c r="J750" s="35"/>
      <c r="P750" s="23"/>
      <c r="Q750" s="23"/>
      <c r="R750" s="23"/>
    </row>
    <row r="751" spans="10:18" x14ac:dyDescent="0.25">
      <c r="J751" s="35"/>
      <c r="P751" s="23"/>
      <c r="Q751" s="23"/>
      <c r="R751" s="23"/>
    </row>
    <row r="752" spans="10:18" x14ac:dyDescent="0.25">
      <c r="J752" s="35"/>
      <c r="P752" s="23"/>
      <c r="Q752" s="23"/>
      <c r="R752" s="23"/>
    </row>
    <row r="753" spans="10:18" x14ac:dyDescent="0.25">
      <c r="J753" s="35"/>
      <c r="P753" s="23"/>
      <c r="Q753" s="23"/>
      <c r="R753" s="23"/>
    </row>
    <row r="754" spans="10:18" x14ac:dyDescent="0.25">
      <c r="J754" s="35"/>
      <c r="P754" s="23"/>
      <c r="Q754" s="23"/>
      <c r="R754" s="23"/>
    </row>
    <row r="755" spans="10:18" x14ac:dyDescent="0.25">
      <c r="J755" s="35"/>
      <c r="P755" s="23"/>
      <c r="Q755" s="23"/>
      <c r="R755" s="23"/>
    </row>
    <row r="756" spans="10:18" x14ac:dyDescent="0.25">
      <c r="J756" s="35"/>
      <c r="P756" s="23"/>
      <c r="Q756" s="23"/>
      <c r="R756" s="23"/>
    </row>
    <row r="757" spans="10:18" x14ac:dyDescent="0.25">
      <c r="J757" s="35"/>
      <c r="P757" s="23"/>
      <c r="Q757" s="23"/>
      <c r="R757" s="23"/>
    </row>
    <row r="758" spans="10:18" x14ac:dyDescent="0.25">
      <c r="J758" s="35"/>
      <c r="P758" s="23"/>
      <c r="Q758" s="23"/>
      <c r="R758" s="23"/>
    </row>
    <row r="759" spans="10:18" x14ac:dyDescent="0.25">
      <c r="J759" s="35"/>
      <c r="P759" s="23"/>
      <c r="Q759" s="23"/>
      <c r="R759" s="23"/>
    </row>
    <row r="760" spans="10:18" x14ac:dyDescent="0.25">
      <c r="J760" s="35"/>
      <c r="P760" s="23"/>
      <c r="Q760" s="23"/>
      <c r="R760" s="23"/>
    </row>
    <row r="761" spans="10:18" x14ac:dyDescent="0.25">
      <c r="J761" s="35"/>
      <c r="P761" s="23"/>
      <c r="Q761" s="23"/>
      <c r="R761" s="23"/>
    </row>
    <row r="762" spans="10:18" x14ac:dyDescent="0.25">
      <c r="J762" s="35"/>
      <c r="P762" s="23"/>
      <c r="Q762" s="23"/>
      <c r="R762" s="23"/>
    </row>
    <row r="763" spans="10:18" x14ac:dyDescent="0.25">
      <c r="J763" s="35"/>
      <c r="P763" s="23"/>
      <c r="Q763" s="23"/>
      <c r="R763" s="23"/>
    </row>
    <row r="764" spans="10:18" x14ac:dyDescent="0.25">
      <c r="J764" s="35"/>
      <c r="P764" s="23"/>
      <c r="Q764" s="23"/>
      <c r="R764" s="23"/>
    </row>
    <row r="765" spans="10:18" x14ac:dyDescent="0.25">
      <c r="J765" s="35"/>
      <c r="P765" s="23"/>
      <c r="Q765" s="23"/>
      <c r="R765" s="23"/>
    </row>
    <row r="766" spans="10:18" x14ac:dyDescent="0.25">
      <c r="J766" s="35"/>
      <c r="P766" s="23"/>
      <c r="Q766" s="23"/>
      <c r="R766" s="23"/>
    </row>
    <row r="767" spans="10:18" x14ac:dyDescent="0.25">
      <c r="J767" s="35"/>
      <c r="P767" s="23"/>
      <c r="Q767" s="23"/>
      <c r="R767" s="23"/>
    </row>
    <row r="768" spans="10:18" x14ac:dyDescent="0.25">
      <c r="J768" s="35"/>
      <c r="P768" s="23"/>
      <c r="Q768" s="23"/>
      <c r="R768" s="23"/>
    </row>
    <row r="769" spans="10:18" x14ac:dyDescent="0.25">
      <c r="J769" s="35"/>
      <c r="P769" s="23"/>
      <c r="Q769" s="23"/>
      <c r="R769" s="23"/>
    </row>
    <row r="770" spans="10:18" x14ac:dyDescent="0.25">
      <c r="J770" s="35"/>
      <c r="P770" s="23"/>
      <c r="Q770" s="23"/>
      <c r="R770" s="23"/>
    </row>
    <row r="771" spans="10:18" x14ac:dyDescent="0.25">
      <c r="J771" s="35"/>
      <c r="P771" s="23"/>
      <c r="Q771" s="23"/>
      <c r="R771" s="23"/>
    </row>
    <row r="772" spans="10:18" x14ac:dyDescent="0.25">
      <c r="J772" s="35"/>
      <c r="P772" s="23"/>
      <c r="Q772" s="23"/>
      <c r="R772" s="23"/>
    </row>
    <row r="773" spans="10:18" x14ac:dyDescent="0.25">
      <c r="J773" s="35"/>
      <c r="P773" s="23"/>
      <c r="Q773" s="23"/>
      <c r="R773" s="23"/>
    </row>
    <row r="774" spans="10:18" x14ac:dyDescent="0.25">
      <c r="J774" s="35"/>
      <c r="P774" s="23"/>
      <c r="Q774" s="23"/>
      <c r="R774" s="23"/>
    </row>
    <row r="775" spans="10:18" x14ac:dyDescent="0.25">
      <c r="J775" s="35"/>
      <c r="P775" s="23"/>
      <c r="Q775" s="23"/>
      <c r="R775" s="23"/>
    </row>
    <row r="776" spans="10:18" x14ac:dyDescent="0.25">
      <c r="J776" s="35"/>
      <c r="P776" s="23"/>
      <c r="Q776" s="23"/>
      <c r="R776" s="23"/>
    </row>
    <row r="777" spans="10:18" x14ac:dyDescent="0.25">
      <c r="J777" s="35"/>
      <c r="P777" s="23"/>
      <c r="Q777" s="23"/>
      <c r="R777" s="23"/>
    </row>
    <row r="778" spans="10:18" x14ac:dyDescent="0.25">
      <c r="J778" s="35"/>
      <c r="P778" s="23"/>
      <c r="Q778" s="23"/>
      <c r="R778" s="23"/>
    </row>
    <row r="779" spans="10:18" x14ac:dyDescent="0.25">
      <c r="J779" s="35"/>
      <c r="P779" s="23"/>
      <c r="Q779" s="23"/>
      <c r="R779" s="23"/>
    </row>
    <row r="780" spans="10:18" x14ac:dyDescent="0.25">
      <c r="J780" s="35"/>
      <c r="P780" s="23"/>
      <c r="Q780" s="23"/>
      <c r="R780" s="23"/>
    </row>
    <row r="781" spans="10:18" x14ac:dyDescent="0.25">
      <c r="J781" s="35"/>
      <c r="P781" s="23"/>
      <c r="Q781" s="23"/>
      <c r="R781" s="23"/>
    </row>
    <row r="782" spans="10:18" x14ac:dyDescent="0.25">
      <c r="J782" s="35"/>
      <c r="P782" s="23"/>
      <c r="Q782" s="23"/>
      <c r="R782" s="23"/>
    </row>
    <row r="783" spans="10:18" x14ac:dyDescent="0.25">
      <c r="J783" s="35"/>
      <c r="P783" s="23"/>
      <c r="Q783" s="23"/>
      <c r="R783" s="23"/>
    </row>
    <row r="784" spans="10:18" x14ac:dyDescent="0.25">
      <c r="J784" s="35"/>
      <c r="P784" s="23"/>
      <c r="Q784" s="23"/>
      <c r="R784" s="23"/>
    </row>
    <row r="785" spans="10:18" x14ac:dyDescent="0.25">
      <c r="J785" s="35"/>
      <c r="P785" s="23"/>
      <c r="Q785" s="23"/>
      <c r="R785" s="23"/>
    </row>
    <row r="786" spans="10:18" x14ac:dyDescent="0.25">
      <c r="J786" s="35"/>
      <c r="P786" s="23"/>
      <c r="Q786" s="23"/>
      <c r="R786" s="23"/>
    </row>
    <row r="787" spans="10:18" x14ac:dyDescent="0.25">
      <c r="J787" s="35"/>
      <c r="P787" s="23"/>
      <c r="Q787" s="23"/>
      <c r="R787" s="23"/>
    </row>
    <row r="788" spans="10:18" x14ac:dyDescent="0.25">
      <c r="J788" s="35"/>
      <c r="P788" s="23"/>
      <c r="Q788" s="23"/>
      <c r="R788" s="23"/>
    </row>
    <row r="789" spans="10:18" x14ac:dyDescent="0.25">
      <c r="J789" s="35"/>
      <c r="P789" s="23"/>
      <c r="Q789" s="23"/>
      <c r="R789" s="23"/>
    </row>
    <row r="790" spans="10:18" x14ac:dyDescent="0.25">
      <c r="J790" s="35"/>
      <c r="P790" s="23"/>
      <c r="Q790" s="23"/>
      <c r="R790" s="23"/>
    </row>
    <row r="791" spans="10:18" x14ac:dyDescent="0.25">
      <c r="J791" s="35"/>
      <c r="P791" s="23"/>
      <c r="Q791" s="23"/>
      <c r="R791" s="23"/>
    </row>
    <row r="792" spans="10:18" x14ac:dyDescent="0.25">
      <c r="J792" s="35"/>
      <c r="P792" s="23"/>
      <c r="Q792" s="23"/>
      <c r="R792" s="23"/>
    </row>
    <row r="793" spans="10:18" x14ac:dyDescent="0.25">
      <c r="J793" s="35"/>
      <c r="P793" s="23"/>
      <c r="Q793" s="23"/>
      <c r="R793" s="23"/>
    </row>
    <row r="794" spans="10:18" x14ac:dyDescent="0.25">
      <c r="J794" s="35"/>
      <c r="P794" s="23"/>
      <c r="Q794" s="23"/>
      <c r="R794" s="23"/>
    </row>
    <row r="795" spans="10:18" x14ac:dyDescent="0.25">
      <c r="J795" s="35"/>
      <c r="P795" s="23"/>
      <c r="Q795" s="23"/>
      <c r="R795" s="23"/>
    </row>
    <row r="796" spans="10:18" x14ac:dyDescent="0.25">
      <c r="J796" s="35"/>
      <c r="P796" s="23"/>
      <c r="Q796" s="23"/>
      <c r="R796" s="23"/>
    </row>
    <row r="797" spans="10:18" x14ac:dyDescent="0.25">
      <c r="J797" s="35"/>
      <c r="P797" s="23"/>
      <c r="Q797" s="23"/>
      <c r="R797" s="23"/>
    </row>
    <row r="798" spans="10:18" x14ac:dyDescent="0.25">
      <c r="J798" s="35"/>
      <c r="P798" s="23"/>
      <c r="Q798" s="23"/>
      <c r="R798" s="23"/>
    </row>
    <row r="799" spans="10:18" x14ac:dyDescent="0.25">
      <c r="J799" s="35"/>
      <c r="P799" s="23"/>
      <c r="Q799" s="23"/>
      <c r="R799" s="23"/>
    </row>
    <row r="800" spans="10:18" x14ac:dyDescent="0.25">
      <c r="J800" s="35"/>
      <c r="P800" s="23"/>
      <c r="Q800" s="23"/>
      <c r="R800" s="23"/>
    </row>
    <row r="801" spans="10:18" x14ac:dyDescent="0.25">
      <c r="J801" s="35"/>
      <c r="P801" s="23"/>
      <c r="Q801" s="23"/>
      <c r="R801" s="23"/>
    </row>
    <row r="802" spans="10:18" x14ac:dyDescent="0.25">
      <c r="J802" s="35"/>
      <c r="P802" s="23"/>
      <c r="Q802" s="23"/>
      <c r="R802" s="23"/>
    </row>
    <row r="803" spans="10:18" x14ac:dyDescent="0.25">
      <c r="J803" s="35"/>
      <c r="P803" s="23"/>
      <c r="Q803" s="23"/>
      <c r="R803" s="23"/>
    </row>
    <row r="804" spans="10:18" x14ac:dyDescent="0.25">
      <c r="J804" s="35"/>
      <c r="P804" s="23"/>
      <c r="Q804" s="23"/>
      <c r="R804" s="23"/>
    </row>
    <row r="805" spans="10:18" x14ac:dyDescent="0.25">
      <c r="J805" s="35"/>
      <c r="P805" s="23"/>
      <c r="Q805" s="23"/>
      <c r="R805" s="23"/>
    </row>
    <row r="806" spans="10:18" x14ac:dyDescent="0.25">
      <c r="J806" s="35"/>
      <c r="P806" s="23"/>
      <c r="Q806" s="23"/>
      <c r="R806" s="23"/>
    </row>
    <row r="807" spans="10:18" x14ac:dyDescent="0.25">
      <c r="J807" s="35"/>
      <c r="P807" s="23"/>
      <c r="Q807" s="23"/>
      <c r="R807" s="23"/>
    </row>
    <row r="808" spans="10:18" x14ac:dyDescent="0.25">
      <c r="J808" s="35"/>
      <c r="P808" s="23"/>
      <c r="Q808" s="23"/>
      <c r="R808" s="23"/>
    </row>
    <row r="809" spans="10:18" x14ac:dyDescent="0.25">
      <c r="J809" s="35"/>
      <c r="P809" s="23"/>
      <c r="Q809" s="23"/>
      <c r="R809" s="23"/>
    </row>
    <row r="810" spans="10:18" x14ac:dyDescent="0.25">
      <c r="J810" s="35"/>
      <c r="P810" s="23"/>
      <c r="Q810" s="23"/>
      <c r="R810" s="23"/>
    </row>
    <row r="811" spans="10:18" x14ac:dyDescent="0.25">
      <c r="J811" s="35"/>
      <c r="P811" s="23"/>
      <c r="Q811" s="23"/>
      <c r="R811" s="23"/>
    </row>
    <row r="812" spans="10:18" x14ac:dyDescent="0.25">
      <c r="J812" s="35"/>
      <c r="P812" s="23"/>
      <c r="Q812" s="23"/>
      <c r="R812" s="23"/>
    </row>
    <row r="813" spans="10:18" x14ac:dyDescent="0.25">
      <c r="J813" s="35"/>
      <c r="P813" s="23"/>
      <c r="Q813" s="23"/>
      <c r="R813" s="23"/>
    </row>
    <row r="814" spans="10:18" x14ac:dyDescent="0.25">
      <c r="J814" s="35"/>
      <c r="P814" s="23"/>
      <c r="Q814" s="23"/>
      <c r="R814" s="23"/>
    </row>
    <row r="815" spans="10:18" x14ac:dyDescent="0.25">
      <c r="J815" s="35"/>
      <c r="P815" s="23"/>
      <c r="Q815" s="23"/>
      <c r="R815" s="23"/>
    </row>
    <row r="816" spans="10:18" x14ac:dyDescent="0.25">
      <c r="J816" s="35"/>
      <c r="P816" s="23"/>
      <c r="Q816" s="23"/>
      <c r="R816" s="23"/>
    </row>
    <row r="817" spans="10:18" x14ac:dyDescent="0.25">
      <c r="J817" s="35"/>
      <c r="P817" s="23"/>
      <c r="Q817" s="23"/>
      <c r="R817" s="23"/>
    </row>
    <row r="818" spans="10:18" x14ac:dyDescent="0.25">
      <c r="J818" s="35"/>
      <c r="P818" s="23"/>
      <c r="Q818" s="23"/>
      <c r="R818" s="23"/>
    </row>
    <row r="819" spans="10:18" x14ac:dyDescent="0.25">
      <c r="J819" s="35"/>
      <c r="P819" s="23"/>
      <c r="Q819" s="23"/>
      <c r="R819" s="23"/>
    </row>
    <row r="820" spans="10:18" x14ac:dyDescent="0.25">
      <c r="J820" s="35"/>
      <c r="P820" s="23"/>
      <c r="Q820" s="23"/>
      <c r="R820" s="23"/>
    </row>
    <row r="821" spans="10:18" x14ac:dyDescent="0.25">
      <c r="J821" s="35"/>
      <c r="P821" s="23"/>
      <c r="Q821" s="23"/>
      <c r="R821" s="23"/>
    </row>
    <row r="822" spans="10:18" x14ac:dyDescent="0.25">
      <c r="J822" s="35"/>
      <c r="P822" s="23"/>
      <c r="Q822" s="23"/>
      <c r="R822" s="23"/>
    </row>
    <row r="823" spans="10:18" x14ac:dyDescent="0.25">
      <c r="J823" s="35"/>
      <c r="P823" s="23"/>
      <c r="Q823" s="23"/>
      <c r="R823" s="23"/>
    </row>
    <row r="824" spans="10:18" x14ac:dyDescent="0.25">
      <c r="J824" s="35"/>
      <c r="P824" s="23"/>
      <c r="Q824" s="23"/>
      <c r="R824" s="23"/>
    </row>
    <row r="825" spans="10:18" x14ac:dyDescent="0.25">
      <c r="J825" s="35"/>
      <c r="P825" s="23"/>
      <c r="Q825" s="23"/>
      <c r="R825" s="23"/>
    </row>
    <row r="826" spans="10:18" x14ac:dyDescent="0.25">
      <c r="J826" s="35"/>
      <c r="P826" s="23"/>
      <c r="Q826" s="23"/>
      <c r="R826" s="23"/>
    </row>
    <row r="827" spans="10:18" x14ac:dyDescent="0.25">
      <c r="J827" s="35"/>
      <c r="P827" s="23"/>
      <c r="Q827" s="23"/>
      <c r="R827" s="23"/>
    </row>
    <row r="828" spans="10:18" x14ac:dyDescent="0.25">
      <c r="J828" s="35"/>
      <c r="P828" s="23"/>
      <c r="Q828" s="23"/>
      <c r="R828" s="23"/>
    </row>
    <row r="829" spans="10:18" x14ac:dyDescent="0.25">
      <c r="J829" s="35"/>
      <c r="P829" s="23"/>
      <c r="Q829" s="23"/>
      <c r="R829" s="23"/>
    </row>
    <row r="830" spans="10:18" x14ac:dyDescent="0.25">
      <c r="J830" s="35"/>
      <c r="P830" s="23"/>
      <c r="Q830" s="23"/>
      <c r="R830" s="23"/>
    </row>
    <row r="831" spans="10:18" x14ac:dyDescent="0.25">
      <c r="J831" s="35"/>
      <c r="P831" s="23"/>
      <c r="Q831" s="23"/>
      <c r="R831" s="23"/>
    </row>
    <row r="832" spans="10:18" x14ac:dyDescent="0.25">
      <c r="J832" s="35"/>
      <c r="P832" s="23"/>
      <c r="Q832" s="23"/>
      <c r="R832" s="23"/>
    </row>
    <row r="833" spans="10:18" x14ac:dyDescent="0.25">
      <c r="J833" s="35"/>
      <c r="P833" s="23"/>
      <c r="Q833" s="23"/>
      <c r="R833" s="23"/>
    </row>
    <row r="834" spans="10:18" x14ac:dyDescent="0.25">
      <c r="J834" s="35"/>
      <c r="P834" s="23"/>
      <c r="Q834" s="23"/>
      <c r="R834" s="23"/>
    </row>
    <row r="835" spans="10:18" x14ac:dyDescent="0.25">
      <c r="J835" s="35"/>
      <c r="P835" s="23"/>
      <c r="Q835" s="23"/>
      <c r="R835" s="23"/>
    </row>
    <row r="836" spans="10:18" x14ac:dyDescent="0.25">
      <c r="J836" s="35"/>
      <c r="P836" s="23"/>
      <c r="Q836" s="23"/>
      <c r="R836" s="23"/>
    </row>
    <row r="837" spans="10:18" x14ac:dyDescent="0.25">
      <c r="J837" s="35"/>
      <c r="P837" s="23"/>
      <c r="Q837" s="23"/>
      <c r="R837" s="23"/>
    </row>
    <row r="838" spans="10:18" x14ac:dyDescent="0.25">
      <c r="J838" s="35"/>
      <c r="P838" s="23"/>
      <c r="Q838" s="23"/>
      <c r="R838" s="23"/>
    </row>
    <row r="839" spans="10:18" x14ac:dyDescent="0.25">
      <c r="J839" s="35"/>
      <c r="P839" s="23"/>
      <c r="Q839" s="23"/>
      <c r="R839" s="23"/>
    </row>
    <row r="840" spans="10:18" x14ac:dyDescent="0.25">
      <c r="J840" s="35"/>
      <c r="P840" s="23"/>
      <c r="Q840" s="23"/>
      <c r="R840" s="23"/>
    </row>
    <row r="841" spans="10:18" x14ac:dyDescent="0.25">
      <c r="J841" s="35"/>
      <c r="P841" s="23"/>
      <c r="Q841" s="23"/>
      <c r="R841" s="23"/>
    </row>
    <row r="842" spans="10:18" x14ac:dyDescent="0.25">
      <c r="J842" s="35"/>
      <c r="P842" s="23"/>
      <c r="Q842" s="23"/>
      <c r="R842" s="23"/>
    </row>
    <row r="843" spans="10:18" x14ac:dyDescent="0.25">
      <c r="J843" s="35"/>
      <c r="P843" s="23"/>
      <c r="Q843" s="23"/>
      <c r="R843" s="23"/>
    </row>
    <row r="844" spans="10:18" x14ac:dyDescent="0.25">
      <c r="J844" s="35"/>
      <c r="P844" s="23"/>
      <c r="Q844" s="23"/>
      <c r="R844" s="23"/>
    </row>
    <row r="845" spans="10:18" x14ac:dyDescent="0.25">
      <c r="J845" s="35"/>
      <c r="P845" s="23"/>
      <c r="Q845" s="23"/>
      <c r="R845" s="23"/>
    </row>
    <row r="846" spans="10:18" x14ac:dyDescent="0.25">
      <c r="J846" s="35"/>
      <c r="P846" s="23"/>
      <c r="Q846" s="23"/>
      <c r="R846" s="23"/>
    </row>
    <row r="847" spans="10:18" x14ac:dyDescent="0.25">
      <c r="J847" s="35"/>
      <c r="P847" s="23"/>
      <c r="Q847" s="23"/>
      <c r="R847" s="23"/>
    </row>
    <row r="848" spans="10:18" x14ac:dyDescent="0.25">
      <c r="J848" s="35"/>
      <c r="P848" s="23"/>
      <c r="Q848" s="23"/>
      <c r="R848" s="23"/>
    </row>
    <row r="849" spans="10:18" x14ac:dyDescent="0.25">
      <c r="J849" s="35"/>
      <c r="P849" s="23"/>
      <c r="Q849" s="23"/>
      <c r="R849" s="23"/>
    </row>
    <row r="850" spans="10:18" x14ac:dyDescent="0.25">
      <c r="J850" s="35"/>
      <c r="P850" s="23"/>
      <c r="Q850" s="23"/>
      <c r="R850" s="23"/>
    </row>
    <row r="851" spans="10:18" x14ac:dyDescent="0.25">
      <c r="J851" s="35"/>
      <c r="P851" s="23"/>
      <c r="Q851" s="23"/>
      <c r="R851" s="23"/>
    </row>
    <row r="852" spans="10:18" x14ac:dyDescent="0.25">
      <c r="J852" s="35"/>
      <c r="P852" s="23"/>
      <c r="Q852" s="23"/>
      <c r="R852" s="23"/>
    </row>
    <row r="853" spans="10:18" x14ac:dyDescent="0.25">
      <c r="J853" s="35"/>
      <c r="P853" s="23"/>
      <c r="Q853" s="23"/>
      <c r="R853" s="23"/>
    </row>
    <row r="854" spans="10:18" x14ac:dyDescent="0.25">
      <c r="J854" s="35"/>
      <c r="P854" s="23"/>
      <c r="Q854" s="23"/>
      <c r="R854" s="23"/>
    </row>
    <row r="855" spans="10:18" x14ac:dyDescent="0.25">
      <c r="J855" s="35"/>
      <c r="P855" s="23"/>
      <c r="Q855" s="23"/>
      <c r="R855" s="23"/>
    </row>
    <row r="856" spans="10:18" x14ac:dyDescent="0.25">
      <c r="J856" s="35"/>
      <c r="P856" s="23"/>
      <c r="Q856" s="23"/>
      <c r="R856" s="23"/>
    </row>
    <row r="857" spans="10:18" x14ac:dyDescent="0.25">
      <c r="J857" s="35"/>
      <c r="P857" s="23"/>
      <c r="Q857" s="23"/>
      <c r="R857" s="23"/>
    </row>
    <row r="858" spans="10:18" x14ac:dyDescent="0.25">
      <c r="J858" s="35"/>
      <c r="P858" s="23"/>
      <c r="Q858" s="23"/>
      <c r="R858" s="23"/>
    </row>
    <row r="859" spans="10:18" x14ac:dyDescent="0.25">
      <c r="J859" s="35"/>
      <c r="P859" s="23"/>
      <c r="Q859" s="23"/>
      <c r="R859" s="23"/>
    </row>
    <row r="860" spans="10:18" x14ac:dyDescent="0.25">
      <c r="J860" s="35"/>
      <c r="P860" s="23"/>
      <c r="Q860" s="23"/>
      <c r="R860" s="23"/>
    </row>
    <row r="861" spans="10:18" x14ac:dyDescent="0.25">
      <c r="J861" s="35"/>
      <c r="P861" s="23"/>
      <c r="Q861" s="23"/>
      <c r="R861" s="23"/>
    </row>
    <row r="862" spans="10:18" x14ac:dyDescent="0.25">
      <c r="J862" s="35"/>
      <c r="P862" s="23"/>
      <c r="Q862" s="23"/>
      <c r="R862" s="23"/>
    </row>
    <row r="863" spans="10:18" x14ac:dyDescent="0.25">
      <c r="J863" s="35"/>
      <c r="P863" s="23"/>
      <c r="Q863" s="23"/>
      <c r="R863" s="23"/>
    </row>
    <row r="864" spans="10:18" x14ac:dyDescent="0.25">
      <c r="J864" s="35"/>
      <c r="P864" s="23"/>
      <c r="Q864" s="23"/>
      <c r="R864" s="23"/>
    </row>
    <row r="865" spans="10:18" x14ac:dyDescent="0.25">
      <c r="J865" s="35"/>
      <c r="P865" s="23"/>
      <c r="Q865" s="23"/>
      <c r="R865" s="23"/>
    </row>
    <row r="866" spans="10:18" x14ac:dyDescent="0.25">
      <c r="J866" s="35"/>
      <c r="P866" s="23"/>
      <c r="Q866" s="23"/>
      <c r="R866" s="23"/>
    </row>
    <row r="867" spans="10:18" x14ac:dyDescent="0.25">
      <c r="J867" s="35"/>
      <c r="P867" s="23"/>
      <c r="Q867" s="23"/>
      <c r="R867" s="23"/>
    </row>
    <row r="868" spans="10:18" x14ac:dyDescent="0.25">
      <c r="J868" s="35"/>
      <c r="P868" s="23"/>
      <c r="Q868" s="23"/>
      <c r="R868" s="23"/>
    </row>
    <row r="869" spans="10:18" x14ac:dyDescent="0.25">
      <c r="J869" s="35"/>
      <c r="P869" s="23"/>
      <c r="Q869" s="23"/>
      <c r="R869" s="23"/>
    </row>
    <row r="870" spans="10:18" x14ac:dyDescent="0.25">
      <c r="J870" s="35"/>
      <c r="P870" s="23"/>
      <c r="Q870" s="23"/>
      <c r="R870" s="23"/>
    </row>
    <row r="871" spans="10:18" x14ac:dyDescent="0.25">
      <c r="J871" s="35"/>
      <c r="P871" s="23"/>
      <c r="Q871" s="23"/>
      <c r="R871" s="23"/>
    </row>
    <row r="872" spans="10:18" x14ac:dyDescent="0.25">
      <c r="J872" s="35"/>
      <c r="P872" s="23"/>
      <c r="Q872" s="23"/>
      <c r="R872" s="23"/>
    </row>
    <row r="873" spans="10:18" x14ac:dyDescent="0.25">
      <c r="J873" s="35"/>
      <c r="P873" s="23"/>
      <c r="Q873" s="23"/>
      <c r="R873" s="23"/>
    </row>
    <row r="874" spans="10:18" x14ac:dyDescent="0.25">
      <c r="J874" s="35"/>
      <c r="P874" s="23"/>
      <c r="Q874" s="23"/>
      <c r="R874" s="23"/>
    </row>
    <row r="875" spans="10:18" x14ac:dyDescent="0.25">
      <c r="J875" s="35"/>
      <c r="P875" s="23"/>
      <c r="Q875" s="23"/>
      <c r="R875" s="23"/>
    </row>
    <row r="876" spans="10:18" x14ac:dyDescent="0.25">
      <c r="J876" s="35"/>
      <c r="P876" s="23"/>
      <c r="Q876" s="23"/>
      <c r="R876" s="23"/>
    </row>
    <row r="877" spans="10:18" x14ac:dyDescent="0.25">
      <c r="J877" s="35"/>
      <c r="P877" s="23"/>
      <c r="Q877" s="23"/>
      <c r="R877" s="23"/>
    </row>
    <row r="878" spans="10:18" x14ac:dyDescent="0.25">
      <c r="J878" s="35"/>
      <c r="P878" s="23"/>
      <c r="Q878" s="23"/>
      <c r="R878" s="23"/>
    </row>
    <row r="879" spans="10:18" x14ac:dyDescent="0.25">
      <c r="J879" s="35"/>
      <c r="P879" s="23"/>
      <c r="Q879" s="23"/>
      <c r="R879" s="23"/>
    </row>
    <row r="880" spans="10:18" x14ac:dyDescent="0.25">
      <c r="J880" s="35"/>
      <c r="P880" s="23"/>
      <c r="Q880" s="23"/>
      <c r="R880" s="23"/>
    </row>
    <row r="881" spans="10:18" x14ac:dyDescent="0.25">
      <c r="J881" s="35"/>
      <c r="P881" s="23"/>
      <c r="Q881" s="23"/>
      <c r="R881" s="23"/>
    </row>
    <row r="882" spans="10:18" x14ac:dyDescent="0.25">
      <c r="J882" s="35"/>
      <c r="P882" s="23"/>
      <c r="Q882" s="23"/>
      <c r="R882" s="23"/>
    </row>
    <row r="883" spans="10:18" x14ac:dyDescent="0.25">
      <c r="J883" s="35"/>
      <c r="P883" s="23"/>
      <c r="Q883" s="23"/>
      <c r="R883" s="23"/>
    </row>
    <row r="884" spans="10:18" x14ac:dyDescent="0.25">
      <c r="J884" s="35"/>
      <c r="P884" s="23"/>
      <c r="Q884" s="23"/>
      <c r="R884" s="23"/>
    </row>
    <row r="885" spans="10:18" x14ac:dyDescent="0.25">
      <c r="J885" s="35"/>
      <c r="P885" s="23"/>
      <c r="Q885" s="23"/>
      <c r="R885" s="23"/>
    </row>
    <row r="886" spans="10:18" x14ac:dyDescent="0.25">
      <c r="J886" s="35"/>
      <c r="P886" s="23"/>
      <c r="Q886" s="23"/>
      <c r="R886" s="23"/>
    </row>
    <row r="887" spans="10:18" x14ac:dyDescent="0.25">
      <c r="J887" s="35"/>
      <c r="P887" s="23"/>
      <c r="Q887" s="23"/>
      <c r="R887" s="23"/>
    </row>
    <row r="888" spans="10:18" x14ac:dyDescent="0.25">
      <c r="J888" s="35"/>
      <c r="P888" s="23"/>
      <c r="Q888" s="23"/>
      <c r="R888" s="23"/>
    </row>
    <row r="889" spans="10:18" x14ac:dyDescent="0.25">
      <c r="J889" s="35"/>
      <c r="P889" s="23"/>
      <c r="Q889" s="23"/>
      <c r="R889" s="23"/>
    </row>
    <row r="890" spans="10:18" x14ac:dyDescent="0.25">
      <c r="J890" s="35"/>
      <c r="P890" s="23"/>
      <c r="Q890" s="23"/>
      <c r="R890" s="23"/>
    </row>
    <row r="891" spans="10:18" x14ac:dyDescent="0.25">
      <c r="J891" s="35"/>
      <c r="P891" s="23"/>
      <c r="Q891" s="23"/>
      <c r="R891" s="23"/>
    </row>
    <row r="892" spans="10:18" x14ac:dyDescent="0.25">
      <c r="J892" s="35"/>
      <c r="P892" s="23"/>
      <c r="Q892" s="23"/>
      <c r="R892" s="23"/>
    </row>
    <row r="893" spans="10:18" x14ac:dyDescent="0.25">
      <c r="J893" s="35"/>
      <c r="P893" s="23"/>
      <c r="Q893" s="23"/>
      <c r="R893" s="23"/>
    </row>
    <row r="894" spans="10:18" x14ac:dyDescent="0.25">
      <c r="J894" s="35"/>
      <c r="P894" s="23"/>
      <c r="Q894" s="23"/>
      <c r="R894" s="23"/>
    </row>
    <row r="895" spans="10:18" x14ac:dyDescent="0.25">
      <c r="J895" s="35"/>
      <c r="P895" s="23"/>
      <c r="Q895" s="23"/>
      <c r="R895" s="23"/>
    </row>
    <row r="896" spans="10:18" x14ac:dyDescent="0.25">
      <c r="J896" s="35"/>
      <c r="P896" s="23"/>
      <c r="Q896" s="23"/>
      <c r="R896" s="23"/>
    </row>
    <row r="897" spans="10:18" x14ac:dyDescent="0.25">
      <c r="J897" s="35"/>
      <c r="P897" s="23"/>
      <c r="Q897" s="23"/>
      <c r="R897" s="23"/>
    </row>
    <row r="898" spans="10:18" x14ac:dyDescent="0.25">
      <c r="J898" s="35"/>
      <c r="P898" s="23"/>
      <c r="Q898" s="23"/>
      <c r="R898" s="23"/>
    </row>
    <row r="899" spans="10:18" x14ac:dyDescent="0.25">
      <c r="J899" s="35"/>
      <c r="P899" s="23"/>
      <c r="Q899" s="23"/>
      <c r="R899" s="23"/>
    </row>
    <row r="900" spans="10:18" x14ac:dyDescent="0.25">
      <c r="J900" s="35"/>
      <c r="P900" s="23"/>
      <c r="Q900" s="23"/>
      <c r="R900" s="23"/>
    </row>
    <row r="901" spans="10:18" x14ac:dyDescent="0.25">
      <c r="J901" s="35"/>
      <c r="P901" s="23"/>
      <c r="Q901" s="23"/>
      <c r="R901" s="23"/>
    </row>
    <row r="902" spans="10:18" x14ac:dyDescent="0.25">
      <c r="J902" s="35"/>
      <c r="P902" s="23"/>
      <c r="Q902" s="23"/>
      <c r="R902" s="23"/>
    </row>
    <row r="903" spans="10:18" x14ac:dyDescent="0.25">
      <c r="J903" s="35"/>
      <c r="P903" s="23"/>
      <c r="Q903" s="23"/>
      <c r="R903" s="23"/>
    </row>
    <row r="904" spans="10:18" x14ac:dyDescent="0.25">
      <c r="J904" s="35"/>
      <c r="P904" s="23"/>
      <c r="Q904" s="23"/>
      <c r="R904" s="23"/>
    </row>
    <row r="905" spans="10:18" x14ac:dyDescent="0.25">
      <c r="J905" s="35"/>
      <c r="P905" s="23"/>
      <c r="Q905" s="23"/>
      <c r="R905" s="23"/>
    </row>
    <row r="906" spans="10:18" x14ac:dyDescent="0.25">
      <c r="J906" s="35"/>
      <c r="P906" s="23"/>
      <c r="Q906" s="23"/>
      <c r="R906" s="23"/>
    </row>
    <row r="907" spans="10:18" x14ac:dyDescent="0.25">
      <c r="J907" s="35"/>
      <c r="P907" s="23"/>
      <c r="Q907" s="23"/>
      <c r="R907" s="23"/>
    </row>
    <row r="908" spans="10:18" x14ac:dyDescent="0.25">
      <c r="J908" s="35"/>
      <c r="P908" s="23"/>
      <c r="Q908" s="23"/>
      <c r="R908" s="23"/>
    </row>
    <row r="909" spans="10:18" x14ac:dyDescent="0.25">
      <c r="J909" s="35"/>
      <c r="P909" s="23"/>
      <c r="Q909" s="23"/>
      <c r="R909" s="23"/>
    </row>
    <row r="910" spans="10:18" x14ac:dyDescent="0.25">
      <c r="J910" s="35"/>
      <c r="P910" s="23"/>
      <c r="Q910" s="23"/>
      <c r="R910" s="23"/>
    </row>
    <row r="911" spans="10:18" x14ac:dyDescent="0.25">
      <c r="J911" s="35"/>
      <c r="P911" s="23"/>
      <c r="Q911" s="23"/>
      <c r="R911" s="23"/>
    </row>
    <row r="912" spans="10:18" x14ac:dyDescent="0.25">
      <c r="J912" s="35"/>
      <c r="P912" s="23"/>
      <c r="Q912" s="23"/>
      <c r="R912" s="23"/>
    </row>
    <row r="913" spans="10:18" x14ac:dyDescent="0.25">
      <c r="J913" s="35"/>
      <c r="P913" s="23"/>
      <c r="Q913" s="23"/>
      <c r="R913" s="23"/>
    </row>
    <row r="914" spans="10:18" x14ac:dyDescent="0.25">
      <c r="J914" s="35"/>
      <c r="P914" s="23"/>
      <c r="Q914" s="23"/>
      <c r="R914" s="23"/>
    </row>
    <row r="915" spans="10:18" x14ac:dyDescent="0.25">
      <c r="J915" s="35"/>
      <c r="P915" s="23"/>
      <c r="Q915" s="23"/>
      <c r="R915" s="23"/>
    </row>
    <row r="916" spans="10:18" x14ac:dyDescent="0.25">
      <c r="J916" s="35"/>
      <c r="P916" s="23"/>
      <c r="Q916" s="23"/>
      <c r="R916" s="23"/>
    </row>
    <row r="917" spans="10:18" x14ac:dyDescent="0.25">
      <c r="J917" s="35"/>
      <c r="P917" s="23"/>
      <c r="Q917" s="23"/>
      <c r="R917" s="23"/>
    </row>
    <row r="918" spans="10:18" x14ac:dyDescent="0.25">
      <c r="J918" s="35"/>
      <c r="P918" s="23"/>
      <c r="Q918" s="23"/>
      <c r="R918" s="23"/>
    </row>
    <row r="919" spans="10:18" x14ac:dyDescent="0.25">
      <c r="J919" s="35"/>
      <c r="P919" s="23"/>
      <c r="Q919" s="23"/>
      <c r="R919" s="23"/>
    </row>
    <row r="920" spans="10:18" x14ac:dyDescent="0.25">
      <c r="J920" s="35"/>
      <c r="P920" s="23"/>
      <c r="Q920" s="23"/>
      <c r="R920" s="23"/>
    </row>
    <row r="921" spans="10:18" x14ac:dyDescent="0.25">
      <c r="J921" s="35"/>
      <c r="P921" s="23"/>
      <c r="Q921" s="23"/>
      <c r="R921" s="23"/>
    </row>
    <row r="922" spans="10:18" x14ac:dyDescent="0.25">
      <c r="J922" s="35"/>
      <c r="P922" s="23"/>
      <c r="Q922" s="23"/>
      <c r="R922" s="23"/>
    </row>
    <row r="923" spans="10:18" x14ac:dyDescent="0.25">
      <c r="J923" s="35"/>
      <c r="P923" s="23"/>
      <c r="Q923" s="23"/>
      <c r="R923" s="23"/>
    </row>
    <row r="924" spans="10:18" x14ac:dyDescent="0.25">
      <c r="J924" s="35"/>
      <c r="P924" s="23"/>
      <c r="Q924" s="23"/>
      <c r="R924" s="23"/>
    </row>
    <row r="925" spans="10:18" x14ac:dyDescent="0.25">
      <c r="J925" s="35"/>
      <c r="P925" s="23"/>
      <c r="Q925" s="23"/>
      <c r="R925" s="23"/>
    </row>
    <row r="926" spans="10:18" x14ac:dyDescent="0.25">
      <c r="J926" s="35"/>
      <c r="P926" s="23"/>
      <c r="Q926" s="23"/>
      <c r="R926" s="23"/>
    </row>
    <row r="927" spans="10:18" x14ac:dyDescent="0.25">
      <c r="J927" s="35"/>
      <c r="P927" s="23"/>
      <c r="Q927" s="23"/>
      <c r="R927" s="23"/>
    </row>
    <row r="928" spans="10:18" x14ac:dyDescent="0.25">
      <c r="J928" s="35"/>
      <c r="P928" s="23"/>
      <c r="Q928" s="23"/>
      <c r="R928" s="23"/>
    </row>
    <row r="929" spans="10:18" x14ac:dyDescent="0.25">
      <c r="J929" s="35"/>
      <c r="P929" s="23"/>
      <c r="Q929" s="23"/>
      <c r="R929" s="23"/>
    </row>
    <row r="930" spans="10:18" x14ac:dyDescent="0.25">
      <c r="J930" s="35"/>
      <c r="P930" s="23"/>
      <c r="Q930" s="23"/>
      <c r="R930" s="23"/>
    </row>
    <row r="931" spans="10:18" x14ac:dyDescent="0.25">
      <c r="J931" s="35"/>
      <c r="P931" s="23"/>
      <c r="Q931" s="23"/>
      <c r="R931" s="23"/>
    </row>
    <row r="932" spans="10:18" x14ac:dyDescent="0.25">
      <c r="J932" s="35"/>
      <c r="P932" s="23"/>
      <c r="Q932" s="23"/>
      <c r="R932" s="23"/>
    </row>
    <row r="933" spans="10:18" x14ac:dyDescent="0.25">
      <c r="J933" s="35"/>
      <c r="P933" s="23"/>
      <c r="Q933" s="23"/>
      <c r="R933" s="23"/>
    </row>
    <row r="934" spans="10:18" x14ac:dyDescent="0.25">
      <c r="J934" s="35"/>
      <c r="P934" s="23"/>
      <c r="Q934" s="23"/>
      <c r="R934" s="23"/>
    </row>
    <row r="935" spans="10:18" x14ac:dyDescent="0.25">
      <c r="J935" s="35"/>
      <c r="P935" s="23"/>
      <c r="Q935" s="23"/>
      <c r="R935" s="23"/>
    </row>
    <row r="936" spans="10:18" x14ac:dyDescent="0.25">
      <c r="J936" s="35"/>
      <c r="P936" s="23"/>
      <c r="Q936" s="23"/>
      <c r="R936" s="23"/>
    </row>
    <row r="937" spans="10:18" x14ac:dyDescent="0.25">
      <c r="J937" s="35"/>
      <c r="P937" s="23"/>
      <c r="Q937" s="23"/>
      <c r="R937" s="23"/>
    </row>
    <row r="938" spans="10:18" x14ac:dyDescent="0.25">
      <c r="J938" s="35"/>
      <c r="P938" s="23"/>
      <c r="Q938" s="23"/>
      <c r="R938" s="23"/>
    </row>
    <row r="939" spans="10:18" x14ac:dyDescent="0.25">
      <c r="J939" s="35"/>
      <c r="P939" s="23"/>
      <c r="Q939" s="23"/>
      <c r="R939" s="23"/>
    </row>
    <row r="940" spans="10:18" x14ac:dyDescent="0.25">
      <c r="J940" s="35"/>
      <c r="P940" s="23"/>
      <c r="Q940" s="23"/>
      <c r="R940" s="23"/>
    </row>
    <row r="941" spans="10:18" x14ac:dyDescent="0.25">
      <c r="J941" s="35"/>
      <c r="P941" s="23"/>
      <c r="Q941" s="23"/>
      <c r="R941" s="23"/>
    </row>
    <row r="942" spans="10:18" x14ac:dyDescent="0.25">
      <c r="J942" s="35"/>
      <c r="P942" s="23"/>
      <c r="Q942" s="23"/>
      <c r="R942" s="23"/>
    </row>
    <row r="943" spans="10:18" x14ac:dyDescent="0.25">
      <c r="J943" s="35"/>
      <c r="P943" s="23"/>
      <c r="Q943" s="23"/>
      <c r="R943" s="23"/>
    </row>
    <row r="944" spans="10:18" x14ac:dyDescent="0.25">
      <c r="J944" s="35"/>
      <c r="P944" s="23"/>
      <c r="Q944" s="23"/>
      <c r="R944" s="23"/>
    </row>
    <row r="945" spans="10:18" x14ac:dyDescent="0.25">
      <c r="J945" s="35"/>
      <c r="P945" s="23"/>
      <c r="Q945" s="23"/>
      <c r="R945" s="23"/>
    </row>
    <row r="946" spans="10:18" x14ac:dyDescent="0.25">
      <c r="J946" s="35"/>
      <c r="P946" s="23"/>
      <c r="Q946" s="23"/>
      <c r="R946" s="23"/>
    </row>
    <row r="947" spans="10:18" x14ac:dyDescent="0.25">
      <c r="J947" s="35"/>
      <c r="P947" s="23"/>
      <c r="Q947" s="23"/>
      <c r="R947" s="23"/>
    </row>
    <row r="948" spans="10:18" x14ac:dyDescent="0.25">
      <c r="J948" s="35"/>
      <c r="P948" s="23"/>
      <c r="Q948" s="23"/>
      <c r="R948" s="23"/>
    </row>
    <row r="949" spans="10:18" x14ac:dyDescent="0.25">
      <c r="J949" s="35"/>
      <c r="P949" s="23"/>
      <c r="Q949" s="23"/>
      <c r="R949" s="23"/>
    </row>
    <row r="950" spans="10:18" x14ac:dyDescent="0.25">
      <c r="J950" s="35"/>
      <c r="P950" s="23"/>
      <c r="Q950" s="23"/>
      <c r="R950" s="23"/>
    </row>
    <row r="951" spans="10:18" x14ac:dyDescent="0.25">
      <c r="J951" s="35"/>
      <c r="P951" s="23"/>
      <c r="Q951" s="23"/>
      <c r="R951" s="23"/>
    </row>
    <row r="952" spans="10:18" x14ac:dyDescent="0.25">
      <c r="J952" s="35"/>
      <c r="P952" s="23"/>
      <c r="Q952" s="23"/>
      <c r="R952" s="23"/>
    </row>
    <row r="953" spans="10:18" x14ac:dyDescent="0.25">
      <c r="J953" s="35"/>
      <c r="P953" s="23"/>
      <c r="Q953" s="23"/>
      <c r="R953" s="23"/>
    </row>
    <row r="954" spans="10:18" x14ac:dyDescent="0.25">
      <c r="J954" s="35"/>
      <c r="P954" s="23"/>
      <c r="Q954" s="23"/>
      <c r="R954" s="23"/>
    </row>
    <row r="955" spans="10:18" x14ac:dyDescent="0.25">
      <c r="J955" s="35"/>
      <c r="P955" s="23"/>
      <c r="Q955" s="23"/>
      <c r="R955" s="23"/>
    </row>
    <row r="956" spans="10:18" x14ac:dyDescent="0.25">
      <c r="J956" s="35"/>
      <c r="P956" s="23"/>
      <c r="Q956" s="23"/>
      <c r="R956" s="23"/>
    </row>
    <row r="957" spans="10:18" x14ac:dyDescent="0.25">
      <c r="J957" s="35"/>
      <c r="P957" s="23"/>
      <c r="Q957" s="23"/>
      <c r="R957" s="23"/>
    </row>
    <row r="958" spans="10:18" x14ac:dyDescent="0.25">
      <c r="J958" s="35"/>
      <c r="P958" s="23"/>
      <c r="Q958" s="23"/>
      <c r="R958" s="23"/>
    </row>
    <row r="959" spans="10:18" x14ac:dyDescent="0.25">
      <c r="J959" s="35"/>
      <c r="P959" s="23"/>
      <c r="Q959" s="23"/>
      <c r="R959" s="23"/>
    </row>
    <row r="960" spans="10:18" x14ac:dyDescent="0.25">
      <c r="J960" s="35"/>
      <c r="P960" s="23"/>
      <c r="Q960" s="23"/>
      <c r="R960" s="23"/>
    </row>
    <row r="961" spans="10:18" x14ac:dyDescent="0.25">
      <c r="J961" s="35"/>
      <c r="P961" s="23"/>
      <c r="Q961" s="23"/>
      <c r="R961" s="23"/>
    </row>
    <row r="962" spans="10:18" x14ac:dyDescent="0.25">
      <c r="J962" s="35"/>
      <c r="P962" s="23"/>
      <c r="Q962" s="23"/>
      <c r="R962" s="23"/>
    </row>
    <row r="963" spans="10:18" x14ac:dyDescent="0.25">
      <c r="J963" s="35"/>
      <c r="P963" s="23"/>
      <c r="Q963" s="23"/>
      <c r="R963" s="23"/>
    </row>
    <row r="964" spans="10:18" x14ac:dyDescent="0.25">
      <c r="J964" s="35"/>
      <c r="P964" s="23"/>
      <c r="Q964" s="23"/>
      <c r="R964" s="23"/>
    </row>
    <row r="965" spans="10:18" x14ac:dyDescent="0.25">
      <c r="J965" s="35"/>
      <c r="P965" s="23"/>
      <c r="Q965" s="23"/>
      <c r="R965" s="23"/>
    </row>
    <row r="966" spans="10:18" x14ac:dyDescent="0.25">
      <c r="J966" s="35"/>
      <c r="P966" s="23"/>
      <c r="Q966" s="23"/>
      <c r="R966" s="23"/>
    </row>
    <row r="967" spans="10:18" x14ac:dyDescent="0.25">
      <c r="J967" s="35"/>
      <c r="P967" s="23"/>
      <c r="Q967" s="23"/>
      <c r="R967" s="23"/>
    </row>
    <row r="968" spans="10:18" x14ac:dyDescent="0.25">
      <c r="J968" s="35"/>
      <c r="P968" s="23"/>
      <c r="Q968" s="23"/>
      <c r="R968" s="23"/>
    </row>
    <row r="969" spans="10:18" x14ac:dyDescent="0.25">
      <c r="J969" s="35"/>
      <c r="P969" s="23"/>
      <c r="Q969" s="23"/>
      <c r="R969" s="23"/>
    </row>
    <row r="970" spans="10:18" x14ac:dyDescent="0.25">
      <c r="J970" s="35"/>
      <c r="P970" s="23"/>
      <c r="Q970" s="23"/>
      <c r="R970" s="23"/>
    </row>
    <row r="971" spans="10:18" x14ac:dyDescent="0.25">
      <c r="J971" s="35"/>
      <c r="P971" s="23"/>
      <c r="Q971" s="23"/>
      <c r="R971" s="23"/>
    </row>
    <row r="972" spans="10:18" x14ac:dyDescent="0.25">
      <c r="J972" s="35"/>
      <c r="P972" s="23"/>
      <c r="Q972" s="23"/>
      <c r="R972" s="23"/>
    </row>
    <row r="973" spans="10:18" x14ac:dyDescent="0.25">
      <c r="J973" s="35"/>
      <c r="P973" s="23"/>
      <c r="Q973" s="23"/>
      <c r="R973" s="23"/>
    </row>
    <row r="974" spans="10:18" x14ac:dyDescent="0.25">
      <c r="J974" s="35"/>
      <c r="P974" s="23"/>
      <c r="Q974" s="23"/>
      <c r="R974" s="23"/>
    </row>
    <row r="975" spans="10:18" x14ac:dyDescent="0.25">
      <c r="J975" s="35"/>
      <c r="P975" s="23"/>
      <c r="Q975" s="23"/>
      <c r="R975" s="23"/>
    </row>
    <row r="976" spans="10:18" x14ac:dyDescent="0.25">
      <c r="J976" s="35"/>
      <c r="P976" s="23"/>
      <c r="Q976" s="23"/>
      <c r="R976" s="23"/>
    </row>
    <row r="977" spans="10:18" x14ac:dyDescent="0.25">
      <c r="J977" s="35"/>
      <c r="P977" s="23"/>
      <c r="Q977" s="23"/>
      <c r="R977" s="23"/>
    </row>
    <row r="978" spans="10:18" x14ac:dyDescent="0.25">
      <c r="J978" s="35"/>
      <c r="P978" s="23"/>
      <c r="Q978" s="23"/>
      <c r="R978" s="23"/>
    </row>
    <row r="979" spans="10:18" x14ac:dyDescent="0.25">
      <c r="J979" s="35"/>
      <c r="P979" s="23"/>
      <c r="Q979" s="23"/>
      <c r="R979" s="23"/>
    </row>
    <row r="980" spans="10:18" x14ac:dyDescent="0.25">
      <c r="J980" s="35"/>
      <c r="P980" s="23"/>
      <c r="Q980" s="23"/>
      <c r="R980" s="23"/>
    </row>
    <row r="981" spans="10:18" x14ac:dyDescent="0.25">
      <c r="J981" s="35"/>
      <c r="P981" s="23"/>
      <c r="Q981" s="23"/>
      <c r="R981" s="23"/>
    </row>
    <row r="982" spans="10:18" x14ac:dyDescent="0.25">
      <c r="J982" s="35"/>
      <c r="P982" s="23"/>
      <c r="Q982" s="23"/>
      <c r="R982" s="23"/>
    </row>
    <row r="983" spans="10:18" x14ac:dyDescent="0.25">
      <c r="J983" s="35"/>
      <c r="P983" s="23"/>
      <c r="Q983" s="23"/>
      <c r="R983" s="23"/>
    </row>
    <row r="984" spans="10:18" x14ac:dyDescent="0.25">
      <c r="J984" s="35"/>
      <c r="P984" s="23"/>
      <c r="Q984" s="23"/>
      <c r="R984" s="23"/>
    </row>
    <row r="985" spans="10:18" x14ac:dyDescent="0.25">
      <c r="J985" s="35"/>
      <c r="P985" s="23"/>
      <c r="Q985" s="23"/>
      <c r="R985" s="23"/>
    </row>
    <row r="986" spans="10:18" x14ac:dyDescent="0.25">
      <c r="J986" s="35"/>
      <c r="P986" s="23"/>
      <c r="Q986" s="23"/>
      <c r="R986" s="23"/>
    </row>
    <row r="987" spans="10:18" x14ac:dyDescent="0.25">
      <c r="J987" s="35"/>
      <c r="P987" s="23"/>
      <c r="Q987" s="23"/>
      <c r="R987" s="23"/>
    </row>
    <row r="988" spans="10:18" x14ac:dyDescent="0.25">
      <c r="J988" s="35"/>
      <c r="P988" s="23"/>
      <c r="Q988" s="23"/>
      <c r="R988" s="23"/>
    </row>
    <row r="989" spans="10:18" x14ac:dyDescent="0.25">
      <c r="J989" s="35"/>
      <c r="P989" s="23"/>
      <c r="Q989" s="23"/>
      <c r="R989" s="23"/>
    </row>
    <row r="990" spans="10:18" x14ac:dyDescent="0.25">
      <c r="J990" s="35"/>
      <c r="P990" s="23"/>
      <c r="Q990" s="23"/>
      <c r="R990" s="23"/>
    </row>
    <row r="991" spans="10:18" x14ac:dyDescent="0.25">
      <c r="J991" s="35"/>
      <c r="P991" s="23"/>
      <c r="Q991" s="23"/>
      <c r="R991" s="23"/>
    </row>
    <row r="992" spans="10:18" x14ac:dyDescent="0.25">
      <c r="J992" s="35"/>
      <c r="P992" s="23"/>
      <c r="Q992" s="23"/>
      <c r="R992" s="23"/>
    </row>
    <row r="993" spans="10:18" x14ac:dyDescent="0.25">
      <c r="J993" s="35"/>
      <c r="P993" s="23"/>
      <c r="Q993" s="23"/>
      <c r="R993" s="23"/>
    </row>
    <row r="994" spans="10:18" x14ac:dyDescent="0.25">
      <c r="J994" s="35"/>
      <c r="P994" s="23"/>
      <c r="Q994" s="23"/>
      <c r="R994" s="23"/>
    </row>
    <row r="995" spans="10:18" x14ac:dyDescent="0.25">
      <c r="J995" s="35"/>
      <c r="P995" s="23"/>
      <c r="Q995" s="23"/>
      <c r="R995" s="23"/>
    </row>
    <row r="996" spans="10:18" x14ac:dyDescent="0.25">
      <c r="J996" s="35"/>
      <c r="P996" s="23"/>
      <c r="Q996" s="23"/>
      <c r="R996" s="23"/>
    </row>
    <row r="997" spans="10:18" x14ac:dyDescent="0.25">
      <c r="J997" s="35"/>
      <c r="P997" s="23"/>
      <c r="Q997" s="23"/>
      <c r="R997" s="23"/>
    </row>
    <row r="998" spans="10:18" x14ac:dyDescent="0.25">
      <c r="J998" s="35"/>
      <c r="P998" s="23"/>
      <c r="Q998" s="23"/>
      <c r="R998" s="23"/>
    </row>
    <row r="999" spans="10:18" x14ac:dyDescent="0.25">
      <c r="J999" s="35"/>
      <c r="P999" s="23"/>
      <c r="Q999" s="23"/>
      <c r="R999" s="23"/>
    </row>
    <row r="1000" spans="10:18" x14ac:dyDescent="0.25">
      <c r="J1000" s="35"/>
      <c r="P1000" s="23"/>
      <c r="Q1000" s="23"/>
      <c r="R1000" s="23"/>
    </row>
    <row r="1001" spans="10:18" x14ac:dyDescent="0.25">
      <c r="J1001" s="35"/>
      <c r="P1001" s="23"/>
      <c r="Q1001" s="23"/>
      <c r="R1001" s="23"/>
    </row>
    <row r="1002" spans="10:18" x14ac:dyDescent="0.25">
      <c r="J1002" s="35"/>
      <c r="P1002" s="23"/>
      <c r="Q1002" s="23"/>
      <c r="R1002" s="23"/>
    </row>
    <row r="1003" spans="10:18" x14ac:dyDescent="0.25">
      <c r="J1003" s="35"/>
      <c r="P1003" s="23"/>
      <c r="Q1003" s="23"/>
      <c r="R1003" s="23"/>
    </row>
    <row r="1004" spans="10:18" x14ac:dyDescent="0.25">
      <c r="J1004" s="35"/>
      <c r="P1004" s="23"/>
      <c r="Q1004" s="23"/>
      <c r="R1004" s="23"/>
    </row>
    <row r="1005" spans="10:18" x14ac:dyDescent="0.25">
      <c r="J1005" s="35"/>
      <c r="P1005" s="23"/>
      <c r="Q1005" s="23"/>
      <c r="R1005" s="23"/>
    </row>
    <row r="1006" spans="10:18" x14ac:dyDescent="0.25">
      <c r="J1006" s="35"/>
      <c r="P1006" s="23"/>
      <c r="Q1006" s="23"/>
      <c r="R1006" s="23"/>
    </row>
    <row r="1007" spans="10:18" x14ac:dyDescent="0.25">
      <c r="J1007" s="35"/>
      <c r="P1007" s="23"/>
      <c r="Q1007" s="23"/>
      <c r="R1007" s="23"/>
    </row>
    <row r="1008" spans="10:18" x14ac:dyDescent="0.25">
      <c r="J1008" s="35"/>
      <c r="P1008" s="23"/>
      <c r="Q1008" s="23"/>
      <c r="R1008" s="23"/>
    </row>
    <row r="1009" spans="10:18" x14ac:dyDescent="0.25">
      <c r="J1009" s="35"/>
      <c r="P1009" s="23"/>
      <c r="Q1009" s="23"/>
      <c r="R1009" s="23"/>
    </row>
    <row r="1010" spans="10:18" x14ac:dyDescent="0.25">
      <c r="J1010" s="35"/>
      <c r="P1010" s="23"/>
      <c r="Q1010" s="23"/>
      <c r="R1010" s="23"/>
    </row>
    <row r="1011" spans="10:18" x14ac:dyDescent="0.25">
      <c r="J1011" s="35"/>
      <c r="P1011" s="23"/>
      <c r="Q1011" s="23"/>
      <c r="R1011" s="23"/>
    </row>
    <row r="1012" spans="10:18" x14ac:dyDescent="0.25">
      <c r="J1012" s="35"/>
      <c r="P1012" s="23"/>
      <c r="Q1012" s="23"/>
      <c r="R1012" s="23"/>
    </row>
    <row r="1013" spans="10:18" x14ac:dyDescent="0.25">
      <c r="J1013" s="35"/>
      <c r="P1013" s="23"/>
      <c r="Q1013" s="23"/>
      <c r="R1013" s="23"/>
    </row>
    <row r="1014" spans="10:18" x14ac:dyDescent="0.25">
      <c r="J1014" s="35"/>
      <c r="P1014" s="23"/>
      <c r="Q1014" s="23"/>
      <c r="R1014" s="23"/>
    </row>
    <row r="1015" spans="10:18" x14ac:dyDescent="0.25">
      <c r="J1015" s="35"/>
      <c r="P1015" s="23"/>
      <c r="Q1015" s="23"/>
      <c r="R1015" s="23"/>
    </row>
    <row r="1016" spans="10:18" x14ac:dyDescent="0.25">
      <c r="J1016" s="35"/>
      <c r="P1016" s="23"/>
      <c r="Q1016" s="23"/>
      <c r="R1016" s="23"/>
    </row>
    <row r="1017" spans="10:18" x14ac:dyDescent="0.25">
      <c r="J1017" s="35"/>
      <c r="P1017" s="23"/>
      <c r="Q1017" s="23"/>
      <c r="R1017" s="23"/>
    </row>
    <row r="1018" spans="10:18" x14ac:dyDescent="0.25">
      <c r="J1018" s="35"/>
      <c r="P1018" s="23"/>
      <c r="Q1018" s="23"/>
      <c r="R1018" s="23"/>
    </row>
    <row r="1019" spans="10:18" x14ac:dyDescent="0.25">
      <c r="J1019" s="35"/>
      <c r="P1019" s="23"/>
      <c r="Q1019" s="23"/>
      <c r="R1019" s="23"/>
    </row>
    <row r="1020" spans="10:18" x14ac:dyDescent="0.25">
      <c r="J1020" s="35"/>
      <c r="P1020" s="23"/>
      <c r="Q1020" s="23"/>
      <c r="R1020" s="23"/>
    </row>
    <row r="1021" spans="10:18" x14ac:dyDescent="0.25">
      <c r="J1021" s="35"/>
      <c r="P1021" s="23"/>
      <c r="Q1021" s="23"/>
      <c r="R1021" s="23"/>
    </row>
    <row r="1022" spans="10:18" x14ac:dyDescent="0.25">
      <c r="J1022" s="35"/>
      <c r="P1022" s="23"/>
      <c r="Q1022" s="23"/>
      <c r="R1022" s="23"/>
    </row>
    <row r="1023" spans="10:18" x14ac:dyDescent="0.25">
      <c r="J1023" s="35"/>
      <c r="P1023" s="23"/>
      <c r="Q1023" s="23"/>
      <c r="R1023" s="23"/>
    </row>
    <row r="1024" spans="10:18" x14ac:dyDescent="0.25">
      <c r="J1024" s="35"/>
      <c r="P1024" s="23"/>
      <c r="Q1024" s="23"/>
      <c r="R1024" s="23"/>
    </row>
    <row r="1025" spans="10:18" x14ac:dyDescent="0.25">
      <c r="J1025" s="35"/>
      <c r="P1025" s="23"/>
      <c r="Q1025" s="23"/>
      <c r="R1025" s="23"/>
    </row>
    <row r="1026" spans="10:18" x14ac:dyDescent="0.25">
      <c r="J1026" s="35"/>
      <c r="P1026" s="23"/>
      <c r="Q1026" s="23"/>
      <c r="R1026" s="23"/>
    </row>
    <row r="1027" spans="10:18" x14ac:dyDescent="0.25">
      <c r="J1027" s="35"/>
      <c r="P1027" s="23"/>
      <c r="Q1027" s="23"/>
      <c r="R1027" s="23"/>
    </row>
    <row r="1028" spans="10:18" x14ac:dyDescent="0.25">
      <c r="J1028" s="35"/>
      <c r="P1028" s="23"/>
      <c r="Q1028" s="23"/>
      <c r="R1028" s="23"/>
    </row>
    <row r="1029" spans="10:18" x14ac:dyDescent="0.25">
      <c r="J1029" s="35"/>
      <c r="P1029" s="23"/>
      <c r="Q1029" s="23"/>
      <c r="R1029" s="23"/>
    </row>
    <row r="1030" spans="10:18" x14ac:dyDescent="0.25">
      <c r="J1030" s="35"/>
      <c r="P1030" s="23"/>
      <c r="Q1030" s="23"/>
      <c r="R1030" s="23"/>
    </row>
    <row r="1031" spans="10:18" x14ac:dyDescent="0.25">
      <c r="J1031" s="35"/>
      <c r="P1031" s="23"/>
      <c r="Q1031" s="23"/>
      <c r="R1031" s="23"/>
    </row>
    <row r="1032" spans="10:18" x14ac:dyDescent="0.25">
      <c r="J1032" s="35"/>
      <c r="P1032" s="23"/>
      <c r="Q1032" s="23"/>
      <c r="R1032" s="23"/>
    </row>
    <row r="1033" spans="10:18" x14ac:dyDescent="0.25">
      <c r="J1033" s="35"/>
      <c r="P1033" s="23"/>
      <c r="Q1033" s="23"/>
      <c r="R1033" s="23"/>
    </row>
    <row r="1034" spans="10:18" x14ac:dyDescent="0.25">
      <c r="J1034" s="35"/>
      <c r="P1034" s="23"/>
      <c r="Q1034" s="23"/>
      <c r="R1034" s="23"/>
    </row>
    <row r="1035" spans="10:18" x14ac:dyDescent="0.25">
      <c r="J1035" s="35"/>
      <c r="P1035" s="23"/>
      <c r="Q1035" s="23"/>
      <c r="R1035" s="23"/>
    </row>
    <row r="1036" spans="10:18" x14ac:dyDescent="0.25">
      <c r="J1036" s="35"/>
      <c r="P1036" s="23"/>
      <c r="Q1036" s="23"/>
      <c r="R1036" s="23"/>
    </row>
    <row r="1037" spans="10:18" x14ac:dyDescent="0.25">
      <c r="J1037" s="35"/>
      <c r="P1037" s="23"/>
      <c r="Q1037" s="23"/>
      <c r="R1037" s="23"/>
    </row>
    <row r="1038" spans="10:18" x14ac:dyDescent="0.25">
      <c r="J1038" s="35"/>
      <c r="P1038" s="23"/>
      <c r="Q1038" s="23"/>
      <c r="R1038" s="23"/>
    </row>
    <row r="1039" spans="10:18" x14ac:dyDescent="0.25">
      <c r="J1039" s="35"/>
      <c r="P1039" s="23"/>
      <c r="Q1039" s="23"/>
      <c r="R1039" s="23"/>
    </row>
    <row r="1040" spans="10:18" x14ac:dyDescent="0.25">
      <c r="J1040" s="35"/>
      <c r="P1040" s="23"/>
      <c r="Q1040" s="23"/>
      <c r="R1040" s="23"/>
    </row>
    <row r="1041" spans="10:18" x14ac:dyDescent="0.25">
      <c r="J1041" s="35"/>
      <c r="P1041" s="23"/>
      <c r="Q1041" s="23"/>
      <c r="R1041" s="23"/>
    </row>
    <row r="1042" spans="10:18" x14ac:dyDescent="0.25">
      <c r="J1042" s="35"/>
      <c r="P1042" s="23"/>
      <c r="Q1042" s="23"/>
      <c r="R1042" s="23"/>
    </row>
    <row r="1043" spans="10:18" x14ac:dyDescent="0.25">
      <c r="J1043" s="35"/>
      <c r="P1043" s="23"/>
      <c r="Q1043" s="23"/>
      <c r="R1043" s="23"/>
    </row>
    <row r="1044" spans="10:18" x14ac:dyDescent="0.25">
      <c r="J1044" s="35"/>
      <c r="P1044" s="23"/>
      <c r="Q1044" s="23"/>
      <c r="R1044" s="23"/>
    </row>
    <row r="1045" spans="10:18" x14ac:dyDescent="0.25">
      <c r="J1045" s="35"/>
      <c r="P1045" s="23"/>
      <c r="Q1045" s="23"/>
      <c r="R1045" s="23"/>
    </row>
    <row r="1046" spans="10:18" x14ac:dyDescent="0.25">
      <c r="J1046" s="35"/>
      <c r="P1046" s="23"/>
      <c r="Q1046" s="23"/>
      <c r="R1046" s="23"/>
    </row>
    <row r="1047" spans="10:18" x14ac:dyDescent="0.25">
      <c r="J1047" s="35"/>
      <c r="P1047" s="23"/>
      <c r="Q1047" s="23"/>
      <c r="R1047" s="23"/>
    </row>
    <row r="1048" spans="10:18" x14ac:dyDescent="0.25">
      <c r="J1048" s="35"/>
      <c r="P1048" s="23"/>
      <c r="Q1048" s="23"/>
      <c r="R1048" s="23"/>
    </row>
    <row r="1049" spans="10:18" x14ac:dyDescent="0.25">
      <c r="J1049" s="35"/>
      <c r="P1049" s="23"/>
      <c r="Q1049" s="23"/>
      <c r="R1049" s="23"/>
    </row>
    <row r="1050" spans="10:18" x14ac:dyDescent="0.25">
      <c r="J1050" s="35"/>
      <c r="P1050" s="23"/>
      <c r="Q1050" s="23"/>
      <c r="R1050" s="23"/>
    </row>
    <row r="1051" spans="10:18" x14ac:dyDescent="0.25">
      <c r="J1051" s="35"/>
      <c r="P1051" s="23"/>
      <c r="Q1051" s="23"/>
      <c r="R1051" s="23"/>
    </row>
    <row r="1052" spans="10:18" x14ac:dyDescent="0.25">
      <c r="J1052" s="35"/>
      <c r="P1052" s="23"/>
      <c r="Q1052" s="23"/>
      <c r="R1052" s="23"/>
    </row>
    <row r="1053" spans="10:18" x14ac:dyDescent="0.25">
      <c r="J1053" s="35"/>
      <c r="P1053" s="23"/>
      <c r="Q1053" s="23"/>
      <c r="R1053" s="23"/>
    </row>
    <row r="1054" spans="10:18" x14ac:dyDescent="0.25">
      <c r="J1054" s="35"/>
      <c r="P1054" s="23"/>
      <c r="Q1054" s="23"/>
      <c r="R1054" s="23"/>
    </row>
    <row r="1055" spans="10:18" x14ac:dyDescent="0.25">
      <c r="J1055" s="35"/>
      <c r="P1055" s="23"/>
      <c r="Q1055" s="23"/>
      <c r="R1055" s="23"/>
    </row>
    <row r="1056" spans="10:18" x14ac:dyDescent="0.25">
      <c r="J1056" s="35"/>
      <c r="P1056" s="23"/>
      <c r="Q1056" s="23"/>
      <c r="R1056" s="23"/>
    </row>
    <row r="1057" spans="10:18" x14ac:dyDescent="0.25">
      <c r="J1057" s="35"/>
      <c r="P1057" s="23"/>
      <c r="Q1057" s="23"/>
      <c r="R1057" s="23"/>
    </row>
    <row r="1058" spans="10:18" x14ac:dyDescent="0.25">
      <c r="J1058" s="35"/>
      <c r="P1058" s="23"/>
      <c r="Q1058" s="23"/>
      <c r="R1058" s="23"/>
    </row>
    <row r="1059" spans="10:18" x14ac:dyDescent="0.25">
      <c r="J1059" s="35"/>
      <c r="P1059" s="23"/>
      <c r="Q1059" s="23"/>
      <c r="R1059" s="23"/>
    </row>
    <row r="1060" spans="10:18" x14ac:dyDescent="0.25">
      <c r="J1060" s="35"/>
      <c r="P1060" s="23"/>
      <c r="Q1060" s="23"/>
      <c r="R1060" s="23"/>
    </row>
    <row r="1061" spans="10:18" x14ac:dyDescent="0.25">
      <c r="J1061" s="35"/>
      <c r="P1061" s="23"/>
      <c r="Q1061" s="23"/>
      <c r="R1061" s="23"/>
    </row>
    <row r="1062" spans="10:18" x14ac:dyDescent="0.25">
      <c r="J1062" s="35"/>
      <c r="P1062" s="23"/>
      <c r="Q1062" s="23"/>
      <c r="R1062" s="23"/>
    </row>
    <row r="1063" spans="10:18" x14ac:dyDescent="0.25">
      <c r="J1063" s="35"/>
      <c r="P1063" s="23"/>
      <c r="Q1063" s="23"/>
      <c r="R1063" s="23"/>
    </row>
    <row r="1064" spans="10:18" x14ac:dyDescent="0.25">
      <c r="J1064" s="35"/>
      <c r="P1064" s="23"/>
      <c r="Q1064" s="23"/>
      <c r="R1064" s="23"/>
    </row>
    <row r="1065" spans="10:18" x14ac:dyDescent="0.25">
      <c r="J1065" s="35"/>
      <c r="P1065" s="23"/>
      <c r="Q1065" s="23"/>
      <c r="R1065" s="23"/>
    </row>
    <row r="1066" spans="10:18" x14ac:dyDescent="0.25">
      <c r="J1066" s="35"/>
      <c r="P1066" s="23"/>
      <c r="Q1066" s="23"/>
      <c r="R1066" s="23"/>
    </row>
    <row r="1067" spans="10:18" x14ac:dyDescent="0.25">
      <c r="J1067" s="35"/>
      <c r="P1067" s="23"/>
      <c r="Q1067" s="23"/>
      <c r="R1067" s="23"/>
    </row>
    <row r="1068" spans="10:18" x14ac:dyDescent="0.25">
      <c r="J1068" s="35"/>
      <c r="P1068" s="23"/>
      <c r="Q1068" s="23"/>
      <c r="R1068" s="23"/>
    </row>
    <row r="1069" spans="10:18" x14ac:dyDescent="0.25">
      <c r="J1069" s="35"/>
      <c r="P1069" s="23"/>
      <c r="Q1069" s="23"/>
      <c r="R1069" s="23"/>
    </row>
    <row r="1070" spans="10:18" x14ac:dyDescent="0.25">
      <c r="J1070" s="35"/>
      <c r="P1070" s="23"/>
      <c r="Q1070" s="23"/>
      <c r="R1070" s="23"/>
    </row>
    <row r="1071" spans="10:18" x14ac:dyDescent="0.25">
      <c r="J1071" s="35"/>
      <c r="P1071" s="23"/>
      <c r="Q1071" s="23"/>
      <c r="R1071" s="23"/>
    </row>
    <row r="1072" spans="10:18" x14ac:dyDescent="0.25">
      <c r="J1072" s="35"/>
      <c r="P1072" s="23"/>
      <c r="Q1072" s="23"/>
      <c r="R1072" s="23"/>
    </row>
    <row r="1073" spans="10:18" x14ac:dyDescent="0.25">
      <c r="J1073" s="35"/>
      <c r="P1073" s="23"/>
      <c r="Q1073" s="23"/>
      <c r="R1073" s="23"/>
    </row>
    <row r="1074" spans="10:18" x14ac:dyDescent="0.25">
      <c r="J1074" s="35"/>
      <c r="P1074" s="23"/>
      <c r="Q1074" s="23"/>
      <c r="R1074" s="23"/>
    </row>
    <row r="1075" spans="10:18" x14ac:dyDescent="0.25">
      <c r="J1075" s="35"/>
      <c r="P1075" s="23"/>
      <c r="Q1075" s="23"/>
      <c r="R1075" s="23"/>
    </row>
    <row r="1076" spans="10:18" x14ac:dyDescent="0.25">
      <c r="J1076" s="35"/>
      <c r="P1076" s="23"/>
      <c r="Q1076" s="23"/>
      <c r="R1076" s="23"/>
    </row>
    <row r="1077" spans="10:18" x14ac:dyDescent="0.25">
      <c r="J1077" s="35"/>
      <c r="P1077" s="23"/>
      <c r="Q1077" s="23"/>
      <c r="R1077" s="23"/>
    </row>
    <row r="1078" spans="10:18" x14ac:dyDescent="0.25">
      <c r="J1078" s="35"/>
      <c r="P1078" s="23"/>
      <c r="Q1078" s="23"/>
      <c r="R1078" s="23"/>
    </row>
    <row r="1079" spans="10:18" x14ac:dyDescent="0.25">
      <c r="J1079" s="35"/>
      <c r="P1079" s="23"/>
      <c r="Q1079" s="23"/>
      <c r="R1079" s="23"/>
    </row>
    <row r="1080" spans="10:18" x14ac:dyDescent="0.25">
      <c r="J1080" s="35"/>
      <c r="P1080" s="23"/>
      <c r="Q1080" s="23"/>
      <c r="R1080" s="23"/>
    </row>
    <row r="1081" spans="10:18" x14ac:dyDescent="0.25">
      <c r="J1081" s="35"/>
      <c r="P1081" s="23"/>
      <c r="Q1081" s="23"/>
      <c r="R1081" s="23"/>
    </row>
    <row r="1082" spans="10:18" x14ac:dyDescent="0.25">
      <c r="J1082" s="35"/>
      <c r="P1082" s="23"/>
      <c r="Q1082" s="23"/>
      <c r="R1082" s="23"/>
    </row>
    <row r="1083" spans="10:18" x14ac:dyDescent="0.25">
      <c r="J1083" s="35"/>
      <c r="P1083" s="23"/>
      <c r="Q1083" s="23"/>
      <c r="R1083" s="23"/>
    </row>
    <row r="1084" spans="10:18" x14ac:dyDescent="0.25">
      <c r="J1084" s="35"/>
      <c r="P1084" s="23"/>
      <c r="Q1084" s="23"/>
      <c r="R1084" s="23"/>
    </row>
    <row r="1085" spans="10:18" x14ac:dyDescent="0.25">
      <c r="J1085" s="35"/>
      <c r="P1085" s="23"/>
      <c r="Q1085" s="23"/>
      <c r="R1085" s="23"/>
    </row>
    <row r="1086" spans="10:18" x14ac:dyDescent="0.25">
      <c r="J1086" s="35"/>
      <c r="P1086" s="23"/>
      <c r="Q1086" s="23"/>
      <c r="R1086" s="23"/>
    </row>
    <row r="1087" spans="10:18" x14ac:dyDescent="0.25">
      <c r="J1087" s="35"/>
      <c r="P1087" s="23"/>
      <c r="Q1087" s="23"/>
      <c r="R1087" s="23"/>
    </row>
    <row r="1088" spans="10:18" x14ac:dyDescent="0.25">
      <c r="J1088" s="35"/>
      <c r="P1088" s="23"/>
      <c r="Q1088" s="23"/>
      <c r="R1088" s="23"/>
    </row>
    <row r="1089" spans="10:18" x14ac:dyDescent="0.25">
      <c r="J1089" s="35"/>
      <c r="P1089" s="23"/>
      <c r="Q1089" s="23"/>
      <c r="R1089" s="23"/>
    </row>
    <row r="1090" spans="10:18" x14ac:dyDescent="0.25">
      <c r="J1090" s="35"/>
      <c r="P1090" s="23"/>
      <c r="Q1090" s="23"/>
      <c r="R1090" s="23"/>
    </row>
    <row r="1091" spans="10:18" x14ac:dyDescent="0.25">
      <c r="J1091" s="35"/>
      <c r="P1091" s="23"/>
      <c r="Q1091" s="23"/>
      <c r="R1091" s="23"/>
    </row>
    <row r="1092" spans="10:18" x14ac:dyDescent="0.25">
      <c r="J1092" s="35"/>
      <c r="P1092" s="23"/>
      <c r="Q1092" s="23"/>
      <c r="R1092" s="23"/>
    </row>
    <row r="1093" spans="10:18" x14ac:dyDescent="0.25">
      <c r="J1093" s="35"/>
      <c r="P1093" s="23"/>
      <c r="Q1093" s="23"/>
      <c r="R1093" s="23"/>
    </row>
    <row r="1094" spans="10:18" x14ac:dyDescent="0.25">
      <c r="J1094" s="35"/>
      <c r="P1094" s="23"/>
      <c r="Q1094" s="23"/>
      <c r="R1094" s="23"/>
    </row>
    <row r="1095" spans="10:18" x14ac:dyDescent="0.25">
      <c r="J1095" s="35"/>
      <c r="P1095" s="23"/>
      <c r="Q1095" s="23"/>
      <c r="R1095" s="23"/>
    </row>
    <row r="1096" spans="10:18" x14ac:dyDescent="0.25">
      <c r="J1096" s="35"/>
      <c r="P1096" s="23"/>
      <c r="Q1096" s="23"/>
      <c r="R1096" s="23"/>
    </row>
    <row r="1097" spans="10:18" x14ac:dyDescent="0.25">
      <c r="J1097" s="35"/>
      <c r="P1097" s="23"/>
      <c r="Q1097" s="23"/>
      <c r="R1097" s="23"/>
    </row>
    <row r="1098" spans="10:18" x14ac:dyDescent="0.25">
      <c r="J1098" s="35"/>
      <c r="P1098" s="23"/>
      <c r="Q1098" s="23"/>
      <c r="R1098" s="23"/>
    </row>
    <row r="1099" spans="10:18" x14ac:dyDescent="0.25">
      <c r="J1099" s="35"/>
      <c r="P1099" s="23"/>
      <c r="Q1099" s="23"/>
      <c r="R1099" s="23"/>
    </row>
    <row r="1100" spans="10:18" x14ac:dyDescent="0.25">
      <c r="J1100" s="35"/>
      <c r="P1100" s="23"/>
      <c r="Q1100" s="23"/>
      <c r="R1100" s="23"/>
    </row>
    <row r="1101" spans="10:18" x14ac:dyDescent="0.25">
      <c r="J1101" s="35"/>
      <c r="P1101" s="23"/>
      <c r="Q1101" s="23"/>
      <c r="R1101" s="23"/>
    </row>
    <row r="1102" spans="10:18" x14ac:dyDescent="0.25">
      <c r="J1102" s="35"/>
      <c r="P1102" s="23"/>
      <c r="Q1102" s="23"/>
      <c r="R1102" s="23"/>
    </row>
    <row r="1103" spans="10:18" x14ac:dyDescent="0.25">
      <c r="J1103" s="35"/>
      <c r="P1103" s="23"/>
      <c r="Q1103" s="23"/>
      <c r="R1103" s="23"/>
    </row>
    <row r="1104" spans="10:18" x14ac:dyDescent="0.25">
      <c r="J1104" s="35"/>
      <c r="P1104" s="23"/>
      <c r="Q1104" s="23"/>
      <c r="R1104" s="23"/>
    </row>
    <row r="1105" spans="10:18" x14ac:dyDescent="0.25">
      <c r="J1105" s="35"/>
      <c r="P1105" s="23"/>
      <c r="Q1105" s="23"/>
      <c r="R1105" s="23"/>
    </row>
    <row r="1106" spans="10:18" x14ac:dyDescent="0.25">
      <c r="J1106" s="35"/>
      <c r="P1106" s="23"/>
      <c r="Q1106" s="23"/>
      <c r="R1106" s="23"/>
    </row>
    <row r="1107" spans="10:18" x14ac:dyDescent="0.25">
      <c r="J1107" s="35"/>
      <c r="P1107" s="23"/>
      <c r="Q1107" s="23"/>
      <c r="R1107" s="23"/>
    </row>
    <row r="1108" spans="10:18" x14ac:dyDescent="0.25">
      <c r="J1108" s="35"/>
      <c r="P1108" s="23"/>
      <c r="Q1108" s="23"/>
      <c r="R1108" s="23"/>
    </row>
    <row r="1109" spans="10:18" x14ac:dyDescent="0.25">
      <c r="J1109" s="35"/>
      <c r="P1109" s="23"/>
      <c r="Q1109" s="23"/>
      <c r="R1109" s="23"/>
    </row>
    <row r="1110" spans="10:18" x14ac:dyDescent="0.25">
      <c r="J1110" s="35"/>
      <c r="P1110" s="23"/>
      <c r="Q1110" s="23"/>
      <c r="R1110" s="23"/>
    </row>
    <row r="1111" spans="10:18" x14ac:dyDescent="0.25">
      <c r="J1111" s="35"/>
      <c r="P1111" s="23"/>
      <c r="Q1111" s="23"/>
      <c r="R1111" s="23"/>
    </row>
    <row r="1112" spans="10:18" x14ac:dyDescent="0.25">
      <c r="J1112" s="35"/>
      <c r="P1112" s="23"/>
      <c r="Q1112" s="23"/>
      <c r="R1112" s="23"/>
    </row>
    <row r="1113" spans="10:18" x14ac:dyDescent="0.25">
      <c r="J1113" s="35"/>
      <c r="P1113" s="23"/>
      <c r="Q1113" s="23"/>
      <c r="R1113" s="23"/>
    </row>
    <row r="1114" spans="10:18" x14ac:dyDescent="0.25">
      <c r="J1114" s="35"/>
      <c r="P1114" s="23"/>
      <c r="Q1114" s="23"/>
      <c r="R1114" s="23"/>
    </row>
    <row r="1115" spans="10:18" x14ac:dyDescent="0.25">
      <c r="J1115" s="35"/>
      <c r="P1115" s="23"/>
      <c r="Q1115" s="23"/>
      <c r="R1115" s="23"/>
    </row>
    <row r="1116" spans="10:18" x14ac:dyDescent="0.25">
      <c r="J1116" s="35"/>
      <c r="P1116" s="23"/>
      <c r="Q1116" s="23"/>
      <c r="R1116" s="23"/>
    </row>
    <row r="1117" spans="10:18" x14ac:dyDescent="0.25">
      <c r="J1117" s="35"/>
      <c r="P1117" s="23"/>
      <c r="Q1117" s="23"/>
      <c r="R1117" s="23"/>
    </row>
    <row r="1118" spans="10:18" x14ac:dyDescent="0.25">
      <c r="J1118" s="35"/>
      <c r="P1118" s="23"/>
      <c r="Q1118" s="23"/>
      <c r="R1118" s="23"/>
    </row>
    <row r="1119" spans="10:18" x14ac:dyDescent="0.25">
      <c r="J1119" s="35"/>
      <c r="P1119" s="23"/>
      <c r="Q1119" s="23"/>
      <c r="R1119" s="23"/>
    </row>
    <row r="1120" spans="10:18" x14ac:dyDescent="0.25">
      <c r="J1120" s="35"/>
      <c r="P1120" s="23"/>
      <c r="Q1120" s="23"/>
      <c r="R1120" s="23"/>
    </row>
    <row r="1121" spans="10:18" x14ac:dyDescent="0.25">
      <c r="J1121" s="35"/>
      <c r="P1121" s="23"/>
      <c r="Q1121" s="23"/>
      <c r="R1121" s="23"/>
    </row>
    <row r="1122" spans="10:18" x14ac:dyDescent="0.25">
      <c r="J1122" s="35"/>
      <c r="P1122" s="23"/>
      <c r="Q1122" s="23"/>
      <c r="R1122" s="23"/>
    </row>
    <row r="1123" spans="10:18" x14ac:dyDescent="0.25">
      <c r="J1123" s="35"/>
      <c r="P1123" s="23"/>
      <c r="Q1123" s="23"/>
      <c r="R1123" s="23"/>
    </row>
    <row r="1124" spans="10:18" x14ac:dyDescent="0.25">
      <c r="J1124" s="35"/>
      <c r="P1124" s="23"/>
      <c r="Q1124" s="23"/>
      <c r="R1124" s="23"/>
    </row>
    <row r="1125" spans="10:18" x14ac:dyDescent="0.25">
      <c r="J1125" s="35"/>
      <c r="P1125" s="23"/>
      <c r="Q1125" s="23"/>
      <c r="R1125" s="23"/>
    </row>
    <row r="1126" spans="10:18" x14ac:dyDescent="0.25">
      <c r="J1126" s="35"/>
      <c r="P1126" s="23"/>
      <c r="Q1126" s="23"/>
      <c r="R1126" s="23"/>
    </row>
    <row r="1127" spans="10:18" x14ac:dyDescent="0.25">
      <c r="J1127" s="35"/>
      <c r="P1127" s="23"/>
      <c r="Q1127" s="23"/>
      <c r="R1127" s="23"/>
    </row>
    <row r="1128" spans="10:18" x14ac:dyDescent="0.25">
      <c r="J1128" s="35"/>
      <c r="P1128" s="23"/>
      <c r="Q1128" s="23"/>
      <c r="R1128" s="23"/>
    </row>
    <row r="1129" spans="10:18" x14ac:dyDescent="0.25">
      <c r="J1129" s="35"/>
      <c r="P1129" s="23"/>
      <c r="Q1129" s="23"/>
      <c r="R1129" s="23"/>
    </row>
    <row r="1130" spans="10:18" x14ac:dyDescent="0.25">
      <c r="J1130" s="35"/>
      <c r="P1130" s="23"/>
      <c r="Q1130" s="23"/>
      <c r="R1130" s="23"/>
    </row>
    <row r="1131" spans="10:18" x14ac:dyDescent="0.25">
      <c r="J1131" s="35"/>
      <c r="P1131" s="23"/>
      <c r="Q1131" s="23"/>
      <c r="R1131" s="23"/>
    </row>
    <row r="1132" spans="10:18" x14ac:dyDescent="0.25">
      <c r="J1132" s="35"/>
      <c r="P1132" s="23"/>
      <c r="Q1132" s="23"/>
      <c r="R1132" s="23"/>
    </row>
    <row r="1133" spans="10:18" x14ac:dyDescent="0.25">
      <c r="J1133" s="35"/>
      <c r="P1133" s="23"/>
      <c r="Q1133" s="23"/>
      <c r="R1133" s="23"/>
    </row>
    <row r="1134" spans="10:18" x14ac:dyDescent="0.25">
      <c r="J1134" s="35"/>
      <c r="P1134" s="23"/>
      <c r="Q1134" s="23"/>
      <c r="R1134" s="23"/>
    </row>
    <row r="1135" spans="10:18" x14ac:dyDescent="0.25">
      <c r="J1135" s="35"/>
      <c r="P1135" s="23"/>
      <c r="Q1135" s="23"/>
      <c r="R1135" s="23"/>
    </row>
    <row r="1136" spans="10:18" x14ac:dyDescent="0.25">
      <c r="J1136" s="35"/>
      <c r="P1136" s="23"/>
      <c r="Q1136" s="23"/>
      <c r="R1136" s="23"/>
    </row>
    <row r="1137" spans="10:18" x14ac:dyDescent="0.25">
      <c r="J1137" s="35"/>
      <c r="P1137" s="23"/>
      <c r="Q1137" s="23"/>
      <c r="R1137" s="23"/>
    </row>
    <row r="1138" spans="10:18" x14ac:dyDescent="0.25">
      <c r="J1138" s="35"/>
      <c r="P1138" s="23"/>
      <c r="Q1138" s="23"/>
      <c r="R1138" s="23"/>
    </row>
    <row r="1139" spans="10:18" x14ac:dyDescent="0.25">
      <c r="J1139" s="35"/>
      <c r="P1139" s="23"/>
      <c r="Q1139" s="23"/>
      <c r="R1139" s="23"/>
    </row>
    <row r="1140" spans="10:18" x14ac:dyDescent="0.25">
      <c r="J1140" s="35"/>
      <c r="P1140" s="23"/>
      <c r="Q1140" s="23"/>
      <c r="R1140" s="23"/>
    </row>
    <row r="1141" spans="10:18" x14ac:dyDescent="0.25">
      <c r="J1141" s="35"/>
      <c r="P1141" s="23"/>
      <c r="Q1141" s="23"/>
      <c r="R1141" s="23"/>
    </row>
    <row r="1142" spans="10:18" x14ac:dyDescent="0.25">
      <c r="J1142" s="35"/>
      <c r="P1142" s="23"/>
      <c r="Q1142" s="23"/>
      <c r="R1142" s="23"/>
    </row>
    <row r="1143" spans="10:18" x14ac:dyDescent="0.25">
      <c r="J1143" s="35"/>
      <c r="P1143" s="23"/>
      <c r="Q1143" s="23"/>
      <c r="R1143" s="23"/>
    </row>
    <row r="1144" spans="10:18" x14ac:dyDescent="0.25">
      <c r="J1144" s="35"/>
      <c r="P1144" s="23"/>
      <c r="Q1144" s="23"/>
      <c r="R1144" s="23"/>
    </row>
    <row r="1145" spans="10:18" x14ac:dyDescent="0.25">
      <c r="J1145" s="35"/>
      <c r="P1145" s="23"/>
      <c r="Q1145" s="23"/>
      <c r="R1145" s="23"/>
    </row>
    <row r="1146" spans="10:18" x14ac:dyDescent="0.25">
      <c r="J1146" s="35"/>
      <c r="P1146" s="23"/>
      <c r="Q1146" s="23"/>
      <c r="R1146" s="23"/>
    </row>
    <row r="1147" spans="10:18" x14ac:dyDescent="0.25">
      <c r="J1147" s="35"/>
      <c r="P1147" s="23"/>
      <c r="Q1147" s="23"/>
      <c r="R1147" s="23"/>
    </row>
    <row r="1148" spans="10:18" x14ac:dyDescent="0.25">
      <c r="J1148" s="35"/>
      <c r="P1148" s="23"/>
      <c r="Q1148" s="23"/>
      <c r="R1148" s="23"/>
    </row>
    <row r="1149" spans="10:18" x14ac:dyDescent="0.25">
      <c r="J1149" s="35"/>
      <c r="P1149" s="23"/>
      <c r="Q1149" s="23"/>
      <c r="R1149" s="23"/>
    </row>
    <row r="1150" spans="10:18" x14ac:dyDescent="0.25">
      <c r="J1150" s="35"/>
      <c r="P1150" s="23"/>
      <c r="Q1150" s="23"/>
      <c r="R1150" s="23"/>
    </row>
    <row r="1151" spans="10:18" x14ac:dyDescent="0.25">
      <c r="J1151" s="35"/>
      <c r="P1151" s="23"/>
      <c r="Q1151" s="23"/>
      <c r="R1151" s="23"/>
    </row>
    <row r="1152" spans="10:18" x14ac:dyDescent="0.25">
      <c r="J1152" s="35"/>
      <c r="P1152" s="23"/>
      <c r="Q1152" s="23"/>
      <c r="R1152" s="23"/>
    </row>
    <row r="1153" spans="10:18" x14ac:dyDescent="0.25">
      <c r="J1153" s="35"/>
      <c r="P1153" s="23"/>
      <c r="Q1153" s="23"/>
      <c r="R1153" s="23"/>
    </row>
    <row r="1154" spans="10:18" x14ac:dyDescent="0.25">
      <c r="J1154" s="35"/>
      <c r="P1154" s="23"/>
      <c r="Q1154" s="23"/>
      <c r="R1154" s="23"/>
    </row>
    <row r="1155" spans="10:18" x14ac:dyDescent="0.25">
      <c r="J1155" s="35"/>
      <c r="P1155" s="23"/>
      <c r="Q1155" s="23"/>
      <c r="R1155" s="23"/>
    </row>
    <row r="1156" spans="10:18" x14ac:dyDescent="0.25">
      <c r="J1156" s="35"/>
      <c r="P1156" s="23"/>
      <c r="Q1156" s="23"/>
      <c r="R1156" s="23"/>
    </row>
    <row r="1157" spans="10:18" x14ac:dyDescent="0.25">
      <c r="J1157" s="35"/>
      <c r="P1157" s="23"/>
      <c r="Q1157" s="23"/>
      <c r="R1157" s="23"/>
    </row>
    <row r="1158" spans="10:18" x14ac:dyDescent="0.25">
      <c r="J1158" s="35"/>
      <c r="P1158" s="23"/>
      <c r="Q1158" s="23"/>
      <c r="R1158" s="23"/>
    </row>
    <row r="1159" spans="10:18" x14ac:dyDescent="0.25">
      <c r="J1159" s="35"/>
      <c r="P1159" s="23"/>
      <c r="Q1159" s="23"/>
      <c r="R1159" s="23"/>
    </row>
    <row r="1160" spans="10:18" x14ac:dyDescent="0.25">
      <c r="J1160" s="35"/>
      <c r="P1160" s="23"/>
      <c r="Q1160" s="23"/>
      <c r="R1160" s="23"/>
    </row>
    <row r="1161" spans="10:18" x14ac:dyDescent="0.25">
      <c r="J1161" s="35"/>
      <c r="P1161" s="23"/>
      <c r="Q1161" s="23"/>
      <c r="R1161" s="23"/>
    </row>
    <row r="1162" spans="10:18" x14ac:dyDescent="0.25">
      <c r="J1162" s="35"/>
      <c r="P1162" s="23"/>
      <c r="Q1162" s="23"/>
      <c r="R1162" s="23"/>
    </row>
    <row r="1163" spans="10:18" x14ac:dyDescent="0.25">
      <c r="J1163" s="35"/>
      <c r="P1163" s="23"/>
      <c r="Q1163" s="23"/>
      <c r="R1163" s="23"/>
    </row>
    <row r="1164" spans="10:18" x14ac:dyDescent="0.25">
      <c r="J1164" s="35"/>
      <c r="P1164" s="23"/>
      <c r="Q1164" s="23"/>
      <c r="R1164" s="23"/>
    </row>
    <row r="1165" spans="10:18" x14ac:dyDescent="0.25">
      <c r="J1165" s="35"/>
      <c r="P1165" s="23"/>
      <c r="Q1165" s="23"/>
      <c r="R1165" s="23"/>
    </row>
    <row r="1166" spans="10:18" x14ac:dyDescent="0.25">
      <c r="J1166" s="35"/>
      <c r="P1166" s="23"/>
      <c r="Q1166" s="23"/>
      <c r="R1166" s="23"/>
    </row>
    <row r="1167" spans="10:18" x14ac:dyDescent="0.25">
      <c r="J1167" s="35"/>
      <c r="P1167" s="23"/>
      <c r="Q1167" s="23"/>
      <c r="R1167" s="23"/>
    </row>
    <row r="1168" spans="10:18" x14ac:dyDescent="0.25">
      <c r="J1168" s="35"/>
      <c r="P1168" s="23"/>
      <c r="Q1168" s="23"/>
      <c r="R1168" s="23"/>
    </row>
    <row r="1169" spans="10:18" x14ac:dyDescent="0.25">
      <c r="J1169" s="35"/>
      <c r="P1169" s="23"/>
      <c r="Q1169" s="23"/>
      <c r="R1169" s="23"/>
    </row>
    <row r="1170" spans="10:18" x14ac:dyDescent="0.25">
      <c r="J1170" s="35"/>
      <c r="P1170" s="23"/>
      <c r="Q1170" s="23"/>
      <c r="R1170" s="23"/>
    </row>
    <row r="1171" spans="10:18" x14ac:dyDescent="0.25">
      <c r="J1171" s="35"/>
      <c r="P1171" s="23"/>
      <c r="Q1171" s="23"/>
      <c r="R1171" s="23"/>
    </row>
    <row r="1172" spans="10:18" x14ac:dyDescent="0.25">
      <c r="J1172" s="35"/>
      <c r="P1172" s="23"/>
      <c r="Q1172" s="23"/>
      <c r="R1172" s="23"/>
    </row>
    <row r="1173" spans="10:18" x14ac:dyDescent="0.25">
      <c r="J1173" s="35"/>
      <c r="P1173" s="23"/>
      <c r="Q1173" s="23"/>
      <c r="R1173" s="23"/>
    </row>
    <row r="1174" spans="10:18" x14ac:dyDescent="0.25">
      <c r="J1174" s="35"/>
      <c r="P1174" s="23"/>
      <c r="Q1174" s="23"/>
      <c r="R1174" s="23"/>
    </row>
    <row r="1175" spans="10:18" x14ac:dyDescent="0.25">
      <c r="J1175" s="35"/>
      <c r="P1175" s="23"/>
      <c r="Q1175" s="23"/>
      <c r="R1175" s="23"/>
    </row>
    <row r="1176" spans="10:18" x14ac:dyDescent="0.25">
      <c r="J1176" s="35"/>
      <c r="P1176" s="23"/>
      <c r="Q1176" s="23"/>
      <c r="R1176" s="23"/>
    </row>
    <row r="1177" spans="10:18" x14ac:dyDescent="0.25">
      <c r="J1177" s="35"/>
      <c r="P1177" s="23"/>
      <c r="Q1177" s="23"/>
      <c r="R1177" s="23"/>
    </row>
    <row r="1178" spans="10:18" x14ac:dyDescent="0.25">
      <c r="J1178" s="35"/>
      <c r="P1178" s="23"/>
      <c r="Q1178" s="23"/>
      <c r="R1178" s="23"/>
    </row>
    <row r="1179" spans="10:18" x14ac:dyDescent="0.25">
      <c r="J1179" s="35"/>
      <c r="P1179" s="23"/>
      <c r="Q1179" s="23"/>
      <c r="R1179" s="23"/>
    </row>
    <row r="1180" spans="10:18" x14ac:dyDescent="0.25">
      <c r="J1180" s="35"/>
      <c r="P1180" s="23"/>
      <c r="Q1180" s="23"/>
      <c r="R1180" s="23"/>
    </row>
    <row r="1181" spans="10:18" x14ac:dyDescent="0.25">
      <c r="J1181" s="35"/>
      <c r="P1181" s="23"/>
      <c r="Q1181" s="23"/>
      <c r="R1181" s="23"/>
    </row>
    <row r="1182" spans="10:18" x14ac:dyDescent="0.25">
      <c r="J1182" s="35"/>
      <c r="P1182" s="23"/>
      <c r="Q1182" s="23"/>
      <c r="R1182" s="23"/>
    </row>
    <row r="1183" spans="10:18" x14ac:dyDescent="0.25">
      <c r="J1183" s="35"/>
      <c r="P1183" s="23"/>
      <c r="Q1183" s="23"/>
      <c r="R1183" s="23"/>
    </row>
    <row r="1184" spans="10:18" x14ac:dyDescent="0.25">
      <c r="J1184" s="35"/>
      <c r="P1184" s="23"/>
      <c r="Q1184" s="23"/>
      <c r="R1184" s="23"/>
    </row>
    <row r="1185" spans="10:18" x14ac:dyDescent="0.25">
      <c r="J1185" s="35"/>
      <c r="P1185" s="23"/>
      <c r="Q1185" s="23"/>
      <c r="R1185" s="23"/>
    </row>
    <row r="1186" spans="10:18" x14ac:dyDescent="0.25">
      <c r="J1186" s="35"/>
      <c r="P1186" s="23"/>
      <c r="Q1186" s="23"/>
      <c r="R1186" s="23"/>
    </row>
    <row r="1187" spans="10:18" x14ac:dyDescent="0.25">
      <c r="J1187" s="35"/>
      <c r="P1187" s="23"/>
      <c r="Q1187" s="23"/>
      <c r="R1187" s="23"/>
    </row>
    <row r="1188" spans="10:18" x14ac:dyDescent="0.25">
      <c r="J1188" s="35"/>
      <c r="P1188" s="23"/>
      <c r="Q1188" s="23"/>
      <c r="R1188" s="23"/>
    </row>
    <row r="1189" spans="10:18" x14ac:dyDescent="0.25">
      <c r="J1189" s="35"/>
      <c r="P1189" s="23"/>
      <c r="Q1189" s="23"/>
      <c r="R1189" s="23"/>
    </row>
    <row r="1190" spans="10:18" x14ac:dyDescent="0.25">
      <c r="J1190" s="35"/>
      <c r="P1190" s="23"/>
      <c r="Q1190" s="23"/>
      <c r="R1190" s="23"/>
    </row>
    <row r="1191" spans="10:18" x14ac:dyDescent="0.25">
      <c r="J1191" s="35"/>
      <c r="P1191" s="23"/>
      <c r="Q1191" s="23"/>
      <c r="R1191" s="23"/>
    </row>
    <row r="1192" spans="10:18" x14ac:dyDescent="0.25">
      <c r="J1192" s="35"/>
      <c r="P1192" s="23"/>
      <c r="Q1192" s="23"/>
      <c r="R1192" s="23"/>
    </row>
    <row r="1193" spans="10:18" x14ac:dyDescent="0.25">
      <c r="J1193" s="35"/>
      <c r="P1193" s="23"/>
      <c r="Q1193" s="23"/>
      <c r="R1193" s="23"/>
    </row>
    <row r="1194" spans="10:18" x14ac:dyDescent="0.25">
      <c r="J1194" s="35"/>
      <c r="P1194" s="23"/>
      <c r="Q1194" s="23"/>
      <c r="R1194" s="23"/>
    </row>
    <row r="1195" spans="10:18" x14ac:dyDescent="0.25">
      <c r="J1195" s="35"/>
      <c r="P1195" s="23"/>
      <c r="Q1195" s="23"/>
      <c r="R1195" s="23"/>
    </row>
    <row r="1196" spans="10:18" x14ac:dyDescent="0.25">
      <c r="J1196" s="35"/>
      <c r="P1196" s="23"/>
      <c r="Q1196" s="23"/>
      <c r="R1196" s="23"/>
    </row>
    <row r="1197" spans="10:18" x14ac:dyDescent="0.25">
      <c r="J1197" s="35"/>
      <c r="P1197" s="23"/>
      <c r="Q1197" s="23"/>
      <c r="R1197" s="23"/>
    </row>
    <row r="1198" spans="10:18" x14ac:dyDescent="0.25">
      <c r="J1198" s="35"/>
      <c r="P1198" s="23"/>
      <c r="Q1198" s="23"/>
      <c r="R1198" s="23"/>
    </row>
    <row r="1199" spans="10:18" x14ac:dyDescent="0.25">
      <c r="J1199" s="35"/>
      <c r="P1199" s="23"/>
      <c r="Q1199" s="23"/>
      <c r="R1199" s="23"/>
    </row>
    <row r="1200" spans="10:18" x14ac:dyDescent="0.25">
      <c r="J1200" s="35"/>
      <c r="P1200" s="23"/>
      <c r="Q1200" s="23"/>
      <c r="R1200" s="23"/>
    </row>
    <row r="1201" spans="10:18" x14ac:dyDescent="0.25">
      <c r="J1201" s="35"/>
      <c r="P1201" s="23"/>
      <c r="Q1201" s="23"/>
      <c r="R1201" s="23"/>
    </row>
    <row r="1202" spans="10:18" x14ac:dyDescent="0.25">
      <c r="J1202" s="35"/>
      <c r="P1202" s="23"/>
      <c r="Q1202" s="23"/>
      <c r="R1202" s="23"/>
    </row>
    <row r="1203" spans="10:18" x14ac:dyDescent="0.25">
      <c r="J1203" s="35"/>
      <c r="P1203" s="23"/>
      <c r="Q1203" s="23"/>
      <c r="R1203" s="23"/>
    </row>
    <row r="1204" spans="10:18" x14ac:dyDescent="0.25">
      <c r="J1204" s="35"/>
      <c r="P1204" s="23"/>
      <c r="Q1204" s="23"/>
      <c r="R1204" s="23"/>
    </row>
    <row r="1205" spans="10:18" x14ac:dyDescent="0.25">
      <c r="J1205" s="35"/>
      <c r="P1205" s="23"/>
      <c r="Q1205" s="23"/>
      <c r="R1205" s="23"/>
    </row>
    <row r="1206" spans="10:18" x14ac:dyDescent="0.25">
      <c r="J1206" s="35"/>
      <c r="P1206" s="23"/>
      <c r="Q1206" s="23"/>
      <c r="R1206" s="23"/>
    </row>
    <row r="1207" spans="10:18" x14ac:dyDescent="0.25">
      <c r="J1207" s="35"/>
      <c r="P1207" s="23"/>
      <c r="Q1207" s="23"/>
      <c r="R1207" s="23"/>
    </row>
    <row r="1208" spans="10:18" x14ac:dyDescent="0.25">
      <c r="J1208" s="35"/>
      <c r="P1208" s="23"/>
      <c r="Q1208" s="23"/>
      <c r="R1208" s="23"/>
    </row>
    <row r="1209" spans="10:18" x14ac:dyDescent="0.25">
      <c r="J1209" s="35"/>
      <c r="P1209" s="23"/>
      <c r="Q1209" s="23"/>
      <c r="R1209" s="23"/>
    </row>
    <row r="1210" spans="10:18" x14ac:dyDescent="0.25">
      <c r="J1210" s="35"/>
      <c r="P1210" s="23"/>
      <c r="Q1210" s="23"/>
      <c r="R1210" s="23"/>
    </row>
    <row r="1211" spans="10:18" x14ac:dyDescent="0.25">
      <c r="J1211" s="35"/>
      <c r="P1211" s="23"/>
      <c r="Q1211" s="23"/>
      <c r="R1211" s="23"/>
    </row>
    <row r="1212" spans="10:18" x14ac:dyDescent="0.25">
      <c r="J1212" s="35"/>
      <c r="P1212" s="23"/>
      <c r="Q1212" s="23"/>
      <c r="R1212" s="23"/>
    </row>
    <row r="1213" spans="10:18" x14ac:dyDescent="0.25">
      <c r="J1213" s="35"/>
      <c r="P1213" s="23"/>
      <c r="Q1213" s="23"/>
      <c r="R1213" s="23"/>
    </row>
    <row r="1214" spans="10:18" x14ac:dyDescent="0.25">
      <c r="J1214" s="35"/>
      <c r="P1214" s="23"/>
      <c r="Q1214" s="23"/>
      <c r="R1214" s="23"/>
    </row>
    <row r="1215" spans="10:18" x14ac:dyDescent="0.25">
      <c r="J1215" s="35"/>
      <c r="P1215" s="23"/>
      <c r="Q1215" s="23"/>
      <c r="R1215" s="23"/>
    </row>
    <row r="1216" spans="10:18" x14ac:dyDescent="0.25">
      <c r="J1216" s="35"/>
      <c r="P1216" s="23"/>
      <c r="Q1216" s="23"/>
      <c r="R1216" s="23"/>
    </row>
    <row r="1217" spans="10:18" x14ac:dyDescent="0.25">
      <c r="J1217" s="35"/>
      <c r="P1217" s="23"/>
      <c r="Q1217" s="23"/>
      <c r="R1217" s="23"/>
    </row>
    <row r="1218" spans="10:18" x14ac:dyDescent="0.25">
      <c r="J1218" s="35"/>
      <c r="P1218" s="23"/>
      <c r="Q1218" s="23"/>
      <c r="R1218" s="23"/>
    </row>
    <row r="1219" spans="10:18" x14ac:dyDescent="0.25">
      <c r="J1219" s="35"/>
      <c r="P1219" s="23"/>
      <c r="Q1219" s="23"/>
      <c r="R1219" s="23"/>
    </row>
    <row r="1220" spans="10:18" x14ac:dyDescent="0.25">
      <c r="J1220" s="35"/>
      <c r="P1220" s="23"/>
      <c r="Q1220" s="23"/>
      <c r="R1220" s="23"/>
    </row>
    <row r="1221" spans="10:18" x14ac:dyDescent="0.25">
      <c r="J1221" s="35"/>
      <c r="P1221" s="23"/>
      <c r="Q1221" s="23"/>
      <c r="R1221" s="23"/>
    </row>
    <row r="1222" spans="10:18" x14ac:dyDescent="0.25">
      <c r="J1222" s="35"/>
      <c r="P1222" s="23"/>
      <c r="Q1222" s="23"/>
      <c r="R1222" s="23"/>
    </row>
    <row r="1223" spans="10:18" x14ac:dyDescent="0.25">
      <c r="J1223" s="35"/>
      <c r="P1223" s="23"/>
      <c r="Q1223" s="23"/>
      <c r="R1223" s="23"/>
    </row>
    <row r="1224" spans="10:18" x14ac:dyDescent="0.25">
      <c r="J1224" s="35"/>
      <c r="P1224" s="23"/>
      <c r="Q1224" s="23"/>
      <c r="R1224" s="23"/>
    </row>
    <row r="1225" spans="10:18" x14ac:dyDescent="0.25">
      <c r="J1225" s="35"/>
      <c r="P1225" s="23"/>
      <c r="Q1225" s="23"/>
      <c r="R1225" s="23"/>
    </row>
    <row r="1226" spans="10:18" x14ac:dyDescent="0.25">
      <c r="J1226" s="35"/>
      <c r="P1226" s="23"/>
      <c r="Q1226" s="23"/>
      <c r="R1226" s="23"/>
    </row>
    <row r="1227" spans="10:18" x14ac:dyDescent="0.25">
      <c r="J1227" s="35"/>
      <c r="P1227" s="23"/>
      <c r="Q1227" s="23"/>
      <c r="R1227" s="23"/>
    </row>
    <row r="1228" spans="10:18" x14ac:dyDescent="0.25">
      <c r="J1228" s="35"/>
      <c r="P1228" s="23"/>
      <c r="Q1228" s="23"/>
      <c r="R1228" s="23"/>
    </row>
    <row r="1229" spans="10:18" x14ac:dyDescent="0.25">
      <c r="J1229" s="35"/>
      <c r="P1229" s="23"/>
      <c r="Q1229" s="23"/>
      <c r="R1229" s="23"/>
    </row>
    <row r="1230" spans="10:18" x14ac:dyDescent="0.25">
      <c r="J1230" s="35"/>
      <c r="P1230" s="23"/>
      <c r="Q1230" s="23"/>
      <c r="R1230" s="23"/>
    </row>
    <row r="1231" spans="10:18" x14ac:dyDescent="0.25">
      <c r="J1231" s="35"/>
      <c r="P1231" s="23"/>
      <c r="Q1231" s="23"/>
      <c r="R1231" s="23"/>
    </row>
    <row r="1232" spans="10:18" x14ac:dyDescent="0.25">
      <c r="J1232" s="35"/>
      <c r="P1232" s="23"/>
      <c r="Q1232" s="23"/>
      <c r="R1232" s="23"/>
    </row>
    <row r="1233" spans="10:18" x14ac:dyDescent="0.25">
      <c r="J1233" s="35"/>
      <c r="P1233" s="23"/>
      <c r="Q1233" s="23"/>
      <c r="R1233" s="23"/>
    </row>
    <row r="1234" spans="10:18" x14ac:dyDescent="0.25">
      <c r="J1234" s="35"/>
      <c r="P1234" s="23"/>
      <c r="Q1234" s="23"/>
      <c r="R1234" s="23"/>
    </row>
    <row r="1235" spans="10:18" x14ac:dyDescent="0.25">
      <c r="J1235" s="35"/>
      <c r="P1235" s="23"/>
      <c r="Q1235" s="23"/>
      <c r="R1235" s="23"/>
    </row>
    <row r="1236" spans="10:18" x14ac:dyDescent="0.25">
      <c r="J1236" s="35"/>
      <c r="P1236" s="23"/>
      <c r="Q1236" s="23"/>
      <c r="R1236" s="23"/>
    </row>
    <row r="1237" spans="10:18" x14ac:dyDescent="0.25">
      <c r="J1237" s="35"/>
      <c r="P1237" s="23"/>
      <c r="Q1237" s="23"/>
      <c r="R1237" s="23"/>
    </row>
    <row r="1238" spans="10:18" x14ac:dyDescent="0.25">
      <c r="J1238" s="35"/>
      <c r="P1238" s="23"/>
      <c r="Q1238" s="23"/>
      <c r="R1238" s="23"/>
    </row>
    <row r="1239" spans="10:18" x14ac:dyDescent="0.25">
      <c r="J1239" s="35"/>
      <c r="P1239" s="23"/>
      <c r="Q1239" s="23"/>
      <c r="R1239" s="23"/>
    </row>
    <row r="1240" spans="10:18" x14ac:dyDescent="0.25">
      <c r="J1240" s="35"/>
      <c r="P1240" s="23"/>
      <c r="Q1240" s="23"/>
      <c r="R1240" s="23"/>
    </row>
    <row r="1241" spans="10:18" x14ac:dyDescent="0.25">
      <c r="J1241" s="35"/>
      <c r="P1241" s="23"/>
      <c r="Q1241" s="23"/>
      <c r="R1241" s="23"/>
    </row>
    <row r="1242" spans="10:18" x14ac:dyDescent="0.25">
      <c r="J1242" s="35"/>
      <c r="P1242" s="23"/>
      <c r="Q1242" s="23"/>
      <c r="R1242" s="23"/>
    </row>
    <row r="1243" spans="10:18" x14ac:dyDescent="0.25">
      <c r="J1243" s="35"/>
      <c r="P1243" s="23"/>
      <c r="Q1243" s="23"/>
      <c r="R1243" s="23"/>
    </row>
    <row r="1244" spans="10:18" x14ac:dyDescent="0.25">
      <c r="J1244" s="35"/>
      <c r="P1244" s="23"/>
      <c r="Q1244" s="23"/>
      <c r="R1244" s="23"/>
    </row>
    <row r="1245" spans="10:18" x14ac:dyDescent="0.25">
      <c r="J1245" s="35"/>
      <c r="P1245" s="23"/>
      <c r="Q1245" s="23"/>
      <c r="R1245" s="23"/>
    </row>
    <row r="1246" spans="10:18" x14ac:dyDescent="0.25">
      <c r="J1246" s="35"/>
      <c r="P1246" s="23"/>
      <c r="Q1246" s="23"/>
      <c r="R1246" s="23"/>
    </row>
    <row r="1247" spans="10:18" x14ac:dyDescent="0.25">
      <c r="J1247" s="35"/>
      <c r="P1247" s="23"/>
      <c r="Q1247" s="23"/>
      <c r="R1247" s="23"/>
    </row>
    <row r="1248" spans="10:18" x14ac:dyDescent="0.25">
      <c r="J1248" s="35"/>
      <c r="P1248" s="23"/>
      <c r="Q1248" s="23"/>
      <c r="R1248" s="23"/>
    </row>
    <row r="1249" spans="10:18" x14ac:dyDescent="0.25">
      <c r="J1249" s="35"/>
      <c r="P1249" s="23"/>
      <c r="Q1249" s="23"/>
      <c r="R1249" s="23"/>
    </row>
    <row r="1250" spans="10:18" x14ac:dyDescent="0.25">
      <c r="J1250" s="35"/>
      <c r="P1250" s="23"/>
      <c r="Q1250" s="23"/>
      <c r="R1250" s="23"/>
    </row>
    <row r="1251" spans="10:18" x14ac:dyDescent="0.25">
      <c r="J1251" s="35"/>
      <c r="P1251" s="23"/>
      <c r="Q1251" s="23"/>
      <c r="R1251" s="23"/>
    </row>
    <row r="1252" spans="10:18" x14ac:dyDescent="0.25">
      <c r="J1252" s="35"/>
      <c r="P1252" s="23"/>
      <c r="Q1252" s="23"/>
      <c r="R1252" s="23"/>
    </row>
    <row r="1253" spans="10:18" x14ac:dyDescent="0.25">
      <c r="J1253" s="35"/>
      <c r="P1253" s="23"/>
      <c r="Q1253" s="23"/>
      <c r="R1253" s="23"/>
    </row>
    <row r="1254" spans="10:18" x14ac:dyDescent="0.25">
      <c r="J1254" s="35"/>
      <c r="P1254" s="23"/>
      <c r="Q1254" s="23"/>
      <c r="R1254" s="23"/>
    </row>
    <row r="1255" spans="10:18" x14ac:dyDescent="0.25">
      <c r="J1255" s="35"/>
      <c r="P1255" s="23"/>
      <c r="Q1255" s="23"/>
      <c r="R1255" s="23"/>
    </row>
    <row r="1256" spans="10:18" x14ac:dyDescent="0.25">
      <c r="J1256" s="35"/>
      <c r="P1256" s="23"/>
      <c r="Q1256" s="23"/>
      <c r="R1256" s="23"/>
    </row>
    <row r="1257" spans="10:18" x14ac:dyDescent="0.25">
      <c r="J1257" s="35"/>
      <c r="P1257" s="23"/>
      <c r="Q1257" s="23"/>
      <c r="R1257" s="23"/>
    </row>
    <row r="1258" spans="10:18" x14ac:dyDescent="0.25">
      <c r="J1258" s="35"/>
      <c r="P1258" s="23"/>
      <c r="Q1258" s="23"/>
      <c r="R1258" s="23"/>
    </row>
    <row r="1259" spans="10:18" x14ac:dyDescent="0.25">
      <c r="J1259" s="35"/>
      <c r="P1259" s="23"/>
      <c r="Q1259" s="23"/>
      <c r="R1259" s="23"/>
    </row>
    <row r="1260" spans="10:18" x14ac:dyDescent="0.25">
      <c r="J1260" s="35"/>
      <c r="P1260" s="23"/>
      <c r="Q1260" s="23"/>
      <c r="R1260" s="23"/>
    </row>
    <row r="1261" spans="10:18" x14ac:dyDescent="0.25">
      <c r="J1261" s="35"/>
      <c r="P1261" s="23"/>
      <c r="Q1261" s="23"/>
      <c r="R1261" s="23"/>
    </row>
    <row r="1262" spans="10:18" x14ac:dyDescent="0.25">
      <c r="J1262" s="35"/>
      <c r="P1262" s="23"/>
      <c r="Q1262" s="23"/>
      <c r="R1262" s="23"/>
    </row>
    <row r="1263" spans="10:18" x14ac:dyDescent="0.25">
      <c r="J1263" s="35"/>
      <c r="P1263" s="23"/>
      <c r="Q1263" s="23"/>
      <c r="R1263" s="23"/>
    </row>
    <row r="1264" spans="10:18" x14ac:dyDescent="0.25">
      <c r="J1264" s="35"/>
      <c r="P1264" s="23"/>
      <c r="Q1264" s="23"/>
      <c r="R1264" s="23"/>
    </row>
    <row r="1265" spans="10:18" x14ac:dyDescent="0.25">
      <c r="J1265" s="35"/>
      <c r="P1265" s="23"/>
      <c r="Q1265" s="23"/>
      <c r="R1265" s="23"/>
    </row>
    <row r="1266" spans="10:18" x14ac:dyDescent="0.25">
      <c r="J1266" s="35"/>
      <c r="P1266" s="23"/>
      <c r="Q1266" s="23"/>
      <c r="R1266" s="23"/>
    </row>
    <row r="1267" spans="10:18" x14ac:dyDescent="0.25">
      <c r="J1267" s="35"/>
      <c r="P1267" s="23"/>
      <c r="Q1267" s="23"/>
      <c r="R1267" s="23"/>
    </row>
    <row r="1268" spans="10:18" x14ac:dyDescent="0.25">
      <c r="J1268" s="35"/>
      <c r="P1268" s="23"/>
      <c r="Q1268" s="23"/>
      <c r="R1268" s="23"/>
    </row>
    <row r="1269" spans="10:18" x14ac:dyDescent="0.25">
      <c r="J1269" s="35"/>
      <c r="P1269" s="23"/>
      <c r="Q1269" s="23"/>
      <c r="R1269" s="23"/>
    </row>
    <row r="1270" spans="10:18" x14ac:dyDescent="0.25">
      <c r="J1270" s="35"/>
      <c r="P1270" s="23"/>
      <c r="Q1270" s="23"/>
      <c r="R1270" s="23"/>
    </row>
    <row r="1271" spans="10:18" x14ac:dyDescent="0.25">
      <c r="J1271" s="35"/>
      <c r="P1271" s="23"/>
      <c r="Q1271" s="23"/>
      <c r="R1271" s="23"/>
    </row>
    <row r="1272" spans="10:18" x14ac:dyDescent="0.25">
      <c r="J1272" s="35"/>
      <c r="P1272" s="23"/>
      <c r="Q1272" s="23"/>
      <c r="R1272" s="23"/>
    </row>
    <row r="1273" spans="10:18" x14ac:dyDescent="0.25">
      <c r="J1273" s="35"/>
      <c r="P1273" s="23"/>
      <c r="Q1273" s="23"/>
      <c r="R1273" s="23"/>
    </row>
    <row r="1274" spans="10:18" x14ac:dyDescent="0.25">
      <c r="J1274" s="35"/>
      <c r="P1274" s="23"/>
      <c r="Q1274" s="23"/>
      <c r="R1274" s="23"/>
    </row>
    <row r="1275" spans="10:18" x14ac:dyDescent="0.25">
      <c r="J1275" s="35"/>
      <c r="P1275" s="23"/>
      <c r="Q1275" s="23"/>
      <c r="R1275" s="23"/>
    </row>
    <row r="1276" spans="10:18" x14ac:dyDescent="0.25">
      <c r="J1276" s="35"/>
      <c r="P1276" s="23"/>
      <c r="Q1276" s="23"/>
      <c r="R1276" s="23"/>
    </row>
    <row r="1277" spans="10:18" x14ac:dyDescent="0.25">
      <c r="J1277" s="35"/>
      <c r="P1277" s="23"/>
      <c r="Q1277" s="23"/>
      <c r="R1277" s="23"/>
    </row>
    <row r="1278" spans="10:18" x14ac:dyDescent="0.25">
      <c r="J1278" s="35"/>
      <c r="P1278" s="23"/>
      <c r="Q1278" s="23"/>
      <c r="R1278" s="23"/>
    </row>
    <row r="1279" spans="10:18" x14ac:dyDescent="0.25">
      <c r="J1279" s="35"/>
      <c r="P1279" s="23"/>
      <c r="Q1279" s="23"/>
      <c r="R1279" s="23"/>
    </row>
    <row r="1280" spans="10:18" x14ac:dyDescent="0.25">
      <c r="J1280" s="35"/>
      <c r="P1280" s="23"/>
      <c r="Q1280" s="23"/>
      <c r="R1280" s="23"/>
    </row>
    <row r="1281" spans="10:18" x14ac:dyDescent="0.25">
      <c r="J1281" s="35"/>
      <c r="P1281" s="23"/>
      <c r="Q1281" s="23"/>
      <c r="R1281" s="23"/>
    </row>
    <row r="1282" spans="10:18" x14ac:dyDescent="0.25">
      <c r="J1282" s="35"/>
      <c r="P1282" s="23"/>
      <c r="Q1282" s="23"/>
      <c r="R1282" s="23"/>
    </row>
    <row r="1283" spans="10:18" x14ac:dyDescent="0.25">
      <c r="J1283" s="35"/>
      <c r="P1283" s="23"/>
      <c r="Q1283" s="23"/>
      <c r="R1283" s="23"/>
    </row>
    <row r="1284" spans="10:18" x14ac:dyDescent="0.25">
      <c r="J1284" s="35"/>
      <c r="P1284" s="23"/>
      <c r="Q1284" s="23"/>
      <c r="R1284" s="23"/>
    </row>
    <row r="1285" spans="10:18" x14ac:dyDescent="0.25">
      <c r="J1285" s="35"/>
      <c r="P1285" s="23"/>
      <c r="Q1285" s="23"/>
      <c r="R1285" s="23"/>
    </row>
    <row r="1286" spans="10:18" x14ac:dyDescent="0.25">
      <c r="J1286" s="35"/>
      <c r="P1286" s="23"/>
      <c r="Q1286" s="23"/>
      <c r="R1286" s="23"/>
    </row>
    <row r="1287" spans="10:18" x14ac:dyDescent="0.25">
      <c r="J1287" s="35"/>
      <c r="P1287" s="23"/>
      <c r="Q1287" s="23"/>
      <c r="R1287" s="23"/>
    </row>
    <row r="1288" spans="10:18" x14ac:dyDescent="0.25">
      <c r="J1288" s="35"/>
      <c r="P1288" s="23"/>
      <c r="Q1288" s="23"/>
      <c r="R1288" s="23"/>
    </row>
    <row r="1289" spans="10:18" x14ac:dyDescent="0.25">
      <c r="J1289" s="35"/>
      <c r="P1289" s="23"/>
      <c r="Q1289" s="23"/>
      <c r="R1289" s="23"/>
    </row>
    <row r="1290" spans="10:18" x14ac:dyDescent="0.25">
      <c r="J1290" s="35"/>
      <c r="P1290" s="23"/>
      <c r="Q1290" s="23"/>
      <c r="R1290" s="23"/>
    </row>
    <row r="1291" spans="10:18" x14ac:dyDescent="0.25">
      <c r="J1291" s="35"/>
      <c r="P1291" s="23"/>
      <c r="Q1291" s="23"/>
      <c r="R1291" s="23"/>
    </row>
    <row r="1292" spans="10:18" x14ac:dyDescent="0.25">
      <c r="J1292" s="35"/>
      <c r="P1292" s="23"/>
      <c r="Q1292" s="23"/>
      <c r="R1292" s="23"/>
    </row>
    <row r="1293" spans="10:18" x14ac:dyDescent="0.25">
      <c r="J1293" s="35"/>
      <c r="P1293" s="23"/>
      <c r="Q1293" s="23"/>
      <c r="R1293" s="23"/>
    </row>
    <row r="1294" spans="10:18" x14ac:dyDescent="0.25">
      <c r="J1294" s="35"/>
      <c r="P1294" s="23"/>
      <c r="Q1294" s="23"/>
      <c r="R1294" s="23"/>
    </row>
    <row r="1295" spans="10:18" x14ac:dyDescent="0.25">
      <c r="J1295" s="35"/>
      <c r="P1295" s="23"/>
      <c r="Q1295" s="23"/>
      <c r="R1295" s="23"/>
    </row>
    <row r="1296" spans="10:18" x14ac:dyDescent="0.25">
      <c r="J1296" s="35"/>
      <c r="P1296" s="23"/>
      <c r="Q1296" s="23"/>
      <c r="R1296" s="23"/>
    </row>
    <row r="1297" spans="10:18" x14ac:dyDescent="0.25">
      <c r="J1297" s="35"/>
      <c r="P1297" s="23"/>
      <c r="Q1297" s="23"/>
      <c r="R1297" s="23"/>
    </row>
    <row r="1298" spans="10:18" x14ac:dyDescent="0.25">
      <c r="J1298" s="35"/>
      <c r="P1298" s="23"/>
      <c r="Q1298" s="23"/>
      <c r="R1298" s="23"/>
    </row>
    <row r="1299" spans="10:18" x14ac:dyDescent="0.25">
      <c r="J1299" s="35"/>
      <c r="P1299" s="23"/>
      <c r="Q1299" s="23"/>
      <c r="R1299" s="23"/>
    </row>
    <row r="1300" spans="10:18" x14ac:dyDescent="0.25">
      <c r="J1300" s="35"/>
      <c r="P1300" s="23"/>
      <c r="Q1300" s="23"/>
      <c r="R1300" s="23"/>
    </row>
    <row r="1301" spans="10:18" x14ac:dyDescent="0.25">
      <c r="J1301" s="35"/>
      <c r="P1301" s="23"/>
      <c r="Q1301" s="23"/>
      <c r="R1301" s="23"/>
    </row>
    <row r="1302" spans="10:18" x14ac:dyDescent="0.25">
      <c r="J1302" s="35"/>
      <c r="P1302" s="23"/>
      <c r="Q1302" s="23"/>
      <c r="R1302" s="23"/>
    </row>
    <row r="1303" spans="10:18" x14ac:dyDescent="0.25">
      <c r="J1303" s="35"/>
      <c r="P1303" s="23"/>
      <c r="Q1303" s="23"/>
      <c r="R1303" s="23"/>
    </row>
    <row r="1304" spans="10:18" x14ac:dyDescent="0.25">
      <c r="J1304" s="35"/>
      <c r="P1304" s="23"/>
      <c r="Q1304" s="23"/>
      <c r="R1304" s="23"/>
    </row>
    <row r="1305" spans="10:18" x14ac:dyDescent="0.25">
      <c r="J1305" s="35"/>
      <c r="P1305" s="23"/>
      <c r="Q1305" s="23"/>
      <c r="R1305" s="23"/>
    </row>
    <row r="1306" spans="10:18" x14ac:dyDescent="0.25">
      <c r="J1306" s="35"/>
      <c r="P1306" s="23"/>
      <c r="Q1306" s="23"/>
      <c r="R1306" s="23"/>
    </row>
    <row r="1307" spans="10:18" x14ac:dyDescent="0.25">
      <c r="J1307" s="35"/>
      <c r="P1307" s="23"/>
      <c r="Q1307" s="23"/>
      <c r="R1307" s="23"/>
    </row>
    <row r="1308" spans="10:18" x14ac:dyDescent="0.25">
      <c r="J1308" s="35"/>
      <c r="P1308" s="23"/>
      <c r="Q1308" s="23"/>
      <c r="R1308" s="23"/>
    </row>
    <row r="1309" spans="10:18" x14ac:dyDescent="0.25">
      <c r="J1309" s="35"/>
      <c r="P1309" s="23"/>
      <c r="Q1309" s="23"/>
      <c r="R1309" s="23"/>
    </row>
    <row r="1310" spans="10:18" x14ac:dyDescent="0.25">
      <c r="J1310" s="35"/>
      <c r="P1310" s="23"/>
      <c r="Q1310" s="23"/>
      <c r="R1310" s="23"/>
    </row>
    <row r="1311" spans="10:18" x14ac:dyDescent="0.25">
      <c r="J1311" s="35"/>
      <c r="P1311" s="23"/>
      <c r="Q1311" s="23"/>
      <c r="R1311" s="23"/>
    </row>
    <row r="1312" spans="10:18" x14ac:dyDescent="0.25">
      <c r="J1312" s="35"/>
      <c r="P1312" s="23"/>
      <c r="Q1312" s="23"/>
      <c r="R1312" s="23"/>
    </row>
    <row r="1313" spans="10:18" x14ac:dyDescent="0.25">
      <c r="J1313" s="35"/>
      <c r="P1313" s="23"/>
      <c r="Q1313" s="23"/>
      <c r="R1313" s="23"/>
    </row>
    <row r="1314" spans="10:18" x14ac:dyDescent="0.25">
      <c r="J1314" s="35"/>
      <c r="P1314" s="23"/>
      <c r="Q1314" s="23"/>
      <c r="R1314" s="23"/>
    </row>
    <row r="1315" spans="10:18" x14ac:dyDescent="0.25">
      <c r="J1315" s="35"/>
      <c r="P1315" s="23"/>
      <c r="Q1315" s="23"/>
      <c r="R1315" s="23"/>
    </row>
    <row r="1316" spans="10:18" x14ac:dyDescent="0.25">
      <c r="J1316" s="35"/>
      <c r="P1316" s="23"/>
      <c r="Q1316" s="23"/>
      <c r="R1316" s="23"/>
    </row>
    <row r="1317" spans="10:18" x14ac:dyDescent="0.25">
      <c r="J1317" s="35"/>
      <c r="P1317" s="23"/>
      <c r="Q1317" s="23"/>
      <c r="R1317" s="23"/>
    </row>
    <row r="1318" spans="10:18" x14ac:dyDescent="0.25">
      <c r="J1318" s="35"/>
      <c r="P1318" s="23"/>
      <c r="Q1318" s="23"/>
      <c r="R1318" s="23"/>
    </row>
    <row r="1319" spans="10:18" x14ac:dyDescent="0.25">
      <c r="J1319" s="35"/>
      <c r="P1319" s="23"/>
      <c r="Q1319" s="23"/>
      <c r="R1319" s="23"/>
    </row>
    <row r="1320" spans="10:18" x14ac:dyDescent="0.25">
      <c r="J1320" s="35"/>
      <c r="P1320" s="23"/>
      <c r="Q1320" s="23"/>
      <c r="R1320" s="23"/>
    </row>
    <row r="1321" spans="10:18" x14ac:dyDescent="0.25">
      <c r="J1321" s="35"/>
      <c r="P1321" s="23"/>
      <c r="Q1321" s="23"/>
      <c r="R1321" s="23"/>
    </row>
    <row r="1322" spans="10:18" x14ac:dyDescent="0.25">
      <c r="J1322" s="35"/>
      <c r="P1322" s="23"/>
      <c r="Q1322" s="23"/>
      <c r="R1322" s="23"/>
    </row>
    <row r="1323" spans="10:18" x14ac:dyDescent="0.25">
      <c r="J1323" s="35"/>
      <c r="P1323" s="23"/>
      <c r="Q1323" s="23"/>
      <c r="R1323" s="23"/>
    </row>
    <row r="1324" spans="10:18" x14ac:dyDescent="0.25">
      <c r="J1324" s="35"/>
      <c r="P1324" s="23"/>
      <c r="Q1324" s="23"/>
      <c r="R1324" s="23"/>
    </row>
    <row r="1325" spans="10:18" x14ac:dyDescent="0.25">
      <c r="J1325" s="35"/>
      <c r="P1325" s="23"/>
      <c r="Q1325" s="23"/>
      <c r="R1325" s="23"/>
    </row>
    <row r="1326" spans="10:18" x14ac:dyDescent="0.25">
      <c r="J1326" s="35"/>
      <c r="P1326" s="23"/>
      <c r="Q1326" s="23"/>
      <c r="R1326" s="23"/>
    </row>
    <row r="1327" spans="10:18" x14ac:dyDescent="0.25">
      <c r="J1327" s="35"/>
      <c r="P1327" s="23"/>
      <c r="Q1327" s="23"/>
      <c r="R1327" s="23"/>
    </row>
    <row r="1328" spans="10:18" x14ac:dyDescent="0.25">
      <c r="J1328" s="35"/>
      <c r="P1328" s="23"/>
      <c r="Q1328" s="23"/>
      <c r="R1328" s="23"/>
    </row>
    <row r="1329" spans="10:18" x14ac:dyDescent="0.25">
      <c r="J1329" s="35"/>
      <c r="P1329" s="23"/>
      <c r="Q1329" s="23"/>
      <c r="R1329" s="23"/>
    </row>
    <row r="1330" spans="10:18" x14ac:dyDescent="0.25">
      <c r="J1330" s="35"/>
      <c r="P1330" s="23"/>
      <c r="Q1330" s="23"/>
      <c r="R1330" s="23"/>
    </row>
    <row r="1331" spans="10:18" x14ac:dyDescent="0.25">
      <c r="J1331" s="35"/>
      <c r="P1331" s="23"/>
      <c r="Q1331" s="23"/>
      <c r="R1331" s="23"/>
    </row>
    <row r="1332" spans="10:18" x14ac:dyDescent="0.25">
      <c r="J1332" s="35"/>
      <c r="P1332" s="23"/>
      <c r="Q1332" s="23"/>
      <c r="R1332" s="23"/>
    </row>
    <row r="1333" spans="10:18" x14ac:dyDescent="0.25">
      <c r="J1333" s="35"/>
      <c r="P1333" s="23"/>
      <c r="Q1333" s="23"/>
      <c r="R1333" s="23"/>
    </row>
    <row r="1334" spans="10:18" x14ac:dyDescent="0.25">
      <c r="J1334" s="35"/>
      <c r="P1334" s="23"/>
      <c r="Q1334" s="23"/>
      <c r="R1334" s="23"/>
    </row>
    <row r="1335" spans="10:18" x14ac:dyDescent="0.25">
      <c r="J1335" s="35"/>
      <c r="P1335" s="23"/>
      <c r="Q1335" s="23"/>
      <c r="R1335" s="23"/>
    </row>
    <row r="1336" spans="10:18" x14ac:dyDescent="0.25">
      <c r="J1336" s="35"/>
      <c r="P1336" s="23"/>
      <c r="Q1336" s="23"/>
      <c r="R1336" s="23"/>
    </row>
    <row r="1337" spans="10:18" x14ac:dyDescent="0.25">
      <c r="J1337" s="35"/>
      <c r="P1337" s="23"/>
      <c r="Q1337" s="23"/>
      <c r="R1337" s="23"/>
    </row>
    <row r="1338" spans="10:18" x14ac:dyDescent="0.25">
      <c r="J1338" s="35"/>
      <c r="P1338" s="23"/>
      <c r="Q1338" s="23"/>
      <c r="R1338" s="23"/>
    </row>
    <row r="1339" spans="10:18" x14ac:dyDescent="0.25">
      <c r="J1339" s="35"/>
      <c r="P1339" s="23"/>
      <c r="Q1339" s="23"/>
      <c r="R1339" s="23"/>
    </row>
    <row r="1340" spans="10:18" x14ac:dyDescent="0.25">
      <c r="J1340" s="35"/>
      <c r="P1340" s="23"/>
      <c r="Q1340" s="23"/>
      <c r="R1340" s="23"/>
    </row>
    <row r="1341" spans="10:18" x14ac:dyDescent="0.25">
      <c r="J1341" s="35"/>
      <c r="P1341" s="23"/>
      <c r="Q1341" s="23"/>
      <c r="R1341" s="23"/>
    </row>
    <row r="1342" spans="10:18" x14ac:dyDescent="0.25">
      <c r="J1342" s="35"/>
      <c r="P1342" s="23"/>
      <c r="Q1342" s="23"/>
      <c r="R1342" s="23"/>
    </row>
    <row r="1343" spans="10:18" x14ac:dyDescent="0.25">
      <c r="J1343" s="35"/>
      <c r="P1343" s="23"/>
      <c r="Q1343" s="23"/>
      <c r="R1343" s="23"/>
    </row>
    <row r="1344" spans="10:18" x14ac:dyDescent="0.25">
      <c r="J1344" s="35"/>
      <c r="P1344" s="23"/>
      <c r="Q1344" s="23"/>
      <c r="R1344" s="23"/>
    </row>
    <row r="1345" spans="10:18" x14ac:dyDescent="0.25">
      <c r="J1345" s="35"/>
      <c r="P1345" s="23"/>
      <c r="Q1345" s="23"/>
      <c r="R1345" s="23"/>
    </row>
    <row r="1346" spans="10:18" x14ac:dyDescent="0.25">
      <c r="J1346" s="35"/>
      <c r="P1346" s="23"/>
      <c r="Q1346" s="23"/>
      <c r="R1346" s="23"/>
    </row>
    <row r="1347" spans="10:18" x14ac:dyDescent="0.25">
      <c r="J1347" s="35"/>
      <c r="P1347" s="23"/>
      <c r="Q1347" s="23"/>
      <c r="R1347" s="23"/>
    </row>
    <row r="1348" spans="10:18" x14ac:dyDescent="0.25">
      <c r="J1348" s="35"/>
      <c r="P1348" s="23"/>
      <c r="Q1348" s="23"/>
      <c r="R1348" s="23"/>
    </row>
    <row r="1349" spans="10:18" x14ac:dyDescent="0.25">
      <c r="J1349" s="35"/>
      <c r="P1349" s="23"/>
      <c r="Q1349" s="23"/>
      <c r="R1349" s="23"/>
    </row>
    <row r="1350" spans="10:18" x14ac:dyDescent="0.25">
      <c r="J1350" s="35"/>
      <c r="P1350" s="23"/>
      <c r="Q1350" s="23"/>
      <c r="R1350" s="23"/>
    </row>
    <row r="1351" spans="10:18" x14ac:dyDescent="0.25">
      <c r="J1351" s="35"/>
      <c r="P1351" s="23"/>
      <c r="Q1351" s="23"/>
      <c r="R1351" s="23"/>
    </row>
    <row r="1352" spans="10:18" x14ac:dyDescent="0.25">
      <c r="J1352" s="35"/>
      <c r="P1352" s="23"/>
      <c r="Q1352" s="23"/>
      <c r="R1352" s="23"/>
    </row>
    <row r="1353" spans="10:18" x14ac:dyDescent="0.25">
      <c r="J1353" s="35"/>
      <c r="P1353" s="23"/>
      <c r="Q1353" s="23"/>
      <c r="R1353" s="23"/>
    </row>
    <row r="1354" spans="10:18" x14ac:dyDescent="0.25">
      <c r="J1354" s="35"/>
      <c r="P1354" s="23"/>
      <c r="Q1354" s="23"/>
      <c r="R1354" s="23"/>
    </row>
    <row r="1355" spans="10:18" x14ac:dyDescent="0.25">
      <c r="J1355" s="35"/>
      <c r="P1355" s="23"/>
      <c r="Q1355" s="23"/>
      <c r="R1355" s="23"/>
    </row>
    <row r="1356" spans="10:18" x14ac:dyDescent="0.25">
      <c r="J1356" s="35"/>
      <c r="P1356" s="23"/>
      <c r="Q1356" s="23"/>
      <c r="R1356" s="23"/>
    </row>
    <row r="1357" spans="10:18" x14ac:dyDescent="0.25">
      <c r="J1357" s="35"/>
      <c r="P1357" s="23"/>
      <c r="Q1357" s="23"/>
      <c r="R1357" s="23"/>
    </row>
    <row r="1358" spans="10:18" x14ac:dyDescent="0.25">
      <c r="J1358" s="35"/>
      <c r="P1358" s="23"/>
      <c r="Q1358" s="23"/>
      <c r="R1358" s="23"/>
    </row>
    <row r="1359" spans="10:18" x14ac:dyDescent="0.25">
      <c r="J1359" s="35"/>
      <c r="P1359" s="23"/>
      <c r="Q1359" s="23"/>
      <c r="R1359" s="23"/>
    </row>
    <row r="1360" spans="10:18" x14ac:dyDescent="0.25">
      <c r="J1360" s="35"/>
      <c r="P1360" s="23"/>
      <c r="Q1360" s="23"/>
      <c r="R1360" s="23"/>
    </row>
    <row r="1361" spans="10:18" x14ac:dyDescent="0.25">
      <c r="J1361" s="35"/>
      <c r="P1361" s="23"/>
      <c r="Q1361" s="23"/>
      <c r="R1361" s="23"/>
    </row>
    <row r="1362" spans="10:18" x14ac:dyDescent="0.25">
      <c r="J1362" s="35"/>
      <c r="P1362" s="23"/>
      <c r="Q1362" s="23"/>
      <c r="R1362" s="23"/>
    </row>
    <row r="1363" spans="10:18" x14ac:dyDescent="0.25">
      <c r="J1363" s="35"/>
      <c r="P1363" s="23"/>
      <c r="Q1363" s="23"/>
      <c r="R1363" s="23"/>
    </row>
    <row r="1364" spans="10:18" x14ac:dyDescent="0.25">
      <c r="J1364" s="35"/>
      <c r="P1364" s="23"/>
      <c r="Q1364" s="23"/>
      <c r="R1364" s="23"/>
    </row>
    <row r="1365" spans="10:18" x14ac:dyDescent="0.25">
      <c r="J1365" s="35"/>
      <c r="P1365" s="23"/>
      <c r="Q1365" s="23"/>
      <c r="R1365" s="23"/>
    </row>
    <row r="1366" spans="10:18" x14ac:dyDescent="0.25">
      <c r="P1366" s="29"/>
      <c r="Q1366" s="30"/>
      <c r="R1366" s="30"/>
    </row>
  </sheetData>
  <mergeCells count="48">
    <mergeCell ref="M287:N287"/>
    <mergeCell ref="I287:K287"/>
    <mergeCell ref="I291:K291"/>
    <mergeCell ref="M291:N291"/>
    <mergeCell ref="A196:E196"/>
    <mergeCell ref="A197:R197"/>
    <mergeCell ref="A240:E240"/>
    <mergeCell ref="A241:R241"/>
    <mergeCell ref="B279:F279"/>
    <mergeCell ref="A280:F280"/>
    <mergeCell ref="A131:R131"/>
    <mergeCell ref="A39:E39"/>
    <mergeCell ref="A40:R40"/>
    <mergeCell ref="A45:E45"/>
    <mergeCell ref="A46:R46"/>
    <mergeCell ref="A63:E63"/>
    <mergeCell ref="A64:R64"/>
    <mergeCell ref="A81:E81"/>
    <mergeCell ref="A82:R82"/>
    <mergeCell ref="A88:E88"/>
    <mergeCell ref="A90:R90"/>
    <mergeCell ref="A130:E130"/>
    <mergeCell ref="A33:R33"/>
    <mergeCell ref="H8:H10"/>
    <mergeCell ref="I8:I10"/>
    <mergeCell ref="J8:O8"/>
    <mergeCell ref="P8:Q8"/>
    <mergeCell ref="R8:R10"/>
    <mergeCell ref="J9:K9"/>
    <mergeCell ref="L9:L10"/>
    <mergeCell ref="M9:N9"/>
    <mergeCell ref="O9:O10"/>
    <mergeCell ref="P9:P10"/>
    <mergeCell ref="Q9:Q10"/>
    <mergeCell ref="A11:R11"/>
    <mergeCell ref="A20:E20"/>
    <mergeCell ref="A21:R21"/>
    <mergeCell ref="A32:E32"/>
    <mergeCell ref="A4:R4"/>
    <mergeCell ref="A5:R5"/>
    <mergeCell ref="A7:R7"/>
    <mergeCell ref="A8:A10"/>
    <mergeCell ref="B8:B10"/>
    <mergeCell ref="C8:C10"/>
    <mergeCell ref="D8:D10"/>
    <mergeCell ref="E8:E10"/>
    <mergeCell ref="F8:F10"/>
    <mergeCell ref="G8:G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4" fitToHeight="0" orientation="landscape" r:id="rId1"/>
  <headerFooter differentOddEven="1" differentFirst="1" scaleWithDoc="0" alignWithMargins="0"/>
  <rowBreaks count="2" manualBreakCount="2">
    <brk id="50" max="17" man="1"/>
    <brk id="223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68A85-8479-462E-8E91-68813859DAA8}">
  <dimension ref="A1:M42"/>
  <sheetViews>
    <sheetView topLeftCell="A19" workbookViewId="0">
      <selection activeCell="B11" sqref="B11:H11"/>
    </sheetView>
  </sheetViews>
  <sheetFormatPr baseColWidth="10" defaultColWidth="9.140625" defaultRowHeight="15" x14ac:dyDescent="0.25"/>
  <cols>
    <col min="1" max="1" width="19.5703125" bestFit="1" customWidth="1"/>
    <col min="2" max="2" width="13.42578125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thickBot="1" x14ac:dyDescent="0.3">
      <c r="A1" s="229" t="s">
        <v>7</v>
      </c>
      <c r="B1" s="231" t="s">
        <v>9</v>
      </c>
      <c r="C1" s="234" t="s">
        <v>10</v>
      </c>
      <c r="D1" s="234"/>
      <c r="E1" s="235"/>
      <c r="F1" s="235"/>
      <c r="G1" s="235"/>
      <c r="H1" s="235"/>
      <c r="I1" s="236" t="s">
        <v>11</v>
      </c>
      <c r="J1" s="237"/>
      <c r="K1" s="220" t="s">
        <v>12</v>
      </c>
    </row>
    <row r="2" spans="1:13" ht="15.75" x14ac:dyDescent="0.25">
      <c r="A2" s="230"/>
      <c r="B2" s="232"/>
      <c r="C2" s="222" t="s">
        <v>13</v>
      </c>
      <c r="D2" s="222"/>
      <c r="E2" s="223" t="s">
        <v>14</v>
      </c>
      <c r="F2" s="225" t="s">
        <v>15</v>
      </c>
      <c r="G2" s="226"/>
      <c r="H2" s="220" t="s">
        <v>16</v>
      </c>
      <c r="I2" s="228" t="s">
        <v>17</v>
      </c>
      <c r="J2" s="220" t="s">
        <v>18</v>
      </c>
      <c r="K2" s="221"/>
    </row>
    <row r="3" spans="1:13" ht="32.25" thickBot="1" x14ac:dyDescent="0.3">
      <c r="A3" s="230"/>
      <c r="B3" s="233"/>
      <c r="C3" s="170" t="s">
        <v>19</v>
      </c>
      <c r="D3" s="171" t="s">
        <v>20</v>
      </c>
      <c r="E3" s="224"/>
      <c r="F3" s="172" t="s">
        <v>21</v>
      </c>
      <c r="G3" s="173" t="s">
        <v>22</v>
      </c>
      <c r="H3" s="227"/>
      <c r="I3" s="228"/>
      <c r="J3" s="227"/>
      <c r="K3" s="221"/>
    </row>
    <row r="4" spans="1:13" x14ac:dyDescent="0.25">
      <c r="A4" s="174">
        <v>21163000</v>
      </c>
      <c r="B4" s="174">
        <v>2279434.7999999998</v>
      </c>
      <c r="C4" s="174">
        <v>606633.05000000005</v>
      </c>
      <c r="D4" s="174">
        <v>1500729.84</v>
      </c>
      <c r="E4" s="174">
        <v>170540.03</v>
      </c>
      <c r="F4" s="174">
        <v>628102.93999999994</v>
      </c>
      <c r="G4" s="174">
        <v>1464884.78</v>
      </c>
      <c r="H4" s="174">
        <v>176692.38</v>
      </c>
      <c r="I4" s="174">
        <f t="shared" ref="I4:I7" si="0">+B4+C4+F4+H4</f>
        <v>3690863.1699999995</v>
      </c>
      <c r="J4" s="174">
        <f>+D4+E4+G4</f>
        <v>3136154.6500000004</v>
      </c>
      <c r="K4" s="174">
        <f>+A4-B4-C4-F4-H4</f>
        <v>17472136.829999998</v>
      </c>
      <c r="L4" s="174"/>
    </row>
    <row r="5" spans="1:13" x14ac:dyDescent="0.25">
      <c r="A5" s="174">
        <f>921000-30000</f>
        <v>891000</v>
      </c>
      <c r="B5" s="174">
        <f>195962.8-6266.44</f>
        <v>189696.36</v>
      </c>
      <c r="C5" s="174">
        <f>26432.7-861</f>
        <v>25571.7</v>
      </c>
      <c r="D5" s="174">
        <f>65391-2130</f>
        <v>63261</v>
      </c>
      <c r="E5" s="174">
        <f>3127.01-162.89</f>
        <v>2964.1200000000003</v>
      </c>
      <c r="F5" s="174">
        <f>27998.4-912</f>
        <v>27086.400000000001</v>
      </c>
      <c r="G5" s="174">
        <f>65298.9-2127</f>
        <v>63171.9</v>
      </c>
      <c r="H5" s="174">
        <v>0</v>
      </c>
      <c r="I5" s="174">
        <f t="shared" si="0"/>
        <v>242354.46</v>
      </c>
      <c r="J5" s="174">
        <f>+D5+E5+G5</f>
        <v>129397.01999999999</v>
      </c>
      <c r="K5" s="174">
        <f>+A5-B5-C5-F5-H5</f>
        <v>648645.54</v>
      </c>
    </row>
    <row r="6" spans="1:13" x14ac:dyDescent="0.25">
      <c r="A6" s="174">
        <v>275000</v>
      </c>
      <c r="B6" s="174">
        <v>62857.13</v>
      </c>
      <c r="C6" s="174">
        <v>7892.5</v>
      </c>
      <c r="D6" s="174">
        <v>19525</v>
      </c>
      <c r="E6" s="174">
        <v>380.78</v>
      </c>
      <c r="F6" s="174">
        <v>8360</v>
      </c>
      <c r="G6" s="174">
        <v>19497.5</v>
      </c>
      <c r="H6" s="174">
        <v>0</v>
      </c>
      <c r="I6" s="174">
        <f t="shared" si="0"/>
        <v>79109.63</v>
      </c>
      <c r="J6" s="174">
        <f>+D6+E6+G6</f>
        <v>39403.279999999999</v>
      </c>
      <c r="K6" s="174">
        <f>+A6-B6-C6-F6-H6</f>
        <v>195890.37</v>
      </c>
    </row>
    <row r="7" spans="1:13" s="179" customFormat="1" x14ac:dyDescent="0.25">
      <c r="A7" s="178">
        <f>+A4+A5+A6</f>
        <v>22329000</v>
      </c>
      <c r="B7" s="178">
        <f t="shared" ref="B7:H7" si="1">+B4+B5+B6</f>
        <v>2531988.2899999996</v>
      </c>
      <c r="C7" s="178">
        <f t="shared" si="1"/>
        <v>640097.25</v>
      </c>
      <c r="D7" s="178">
        <f t="shared" si="1"/>
        <v>1583515.84</v>
      </c>
      <c r="E7" s="178">
        <f t="shared" si="1"/>
        <v>173884.93</v>
      </c>
      <c r="F7" s="178">
        <f t="shared" si="1"/>
        <v>663549.34</v>
      </c>
      <c r="G7" s="178">
        <f t="shared" si="1"/>
        <v>1547554.18</v>
      </c>
      <c r="H7" s="178">
        <f t="shared" si="1"/>
        <v>176692.38</v>
      </c>
      <c r="I7" s="178">
        <f t="shared" si="0"/>
        <v>4012327.2599999993</v>
      </c>
      <c r="J7" s="178">
        <f>+D7+E7+G7</f>
        <v>3304954.95</v>
      </c>
      <c r="K7" s="178">
        <f>+A7-B7-C7-F7-H7</f>
        <v>18316672.740000002</v>
      </c>
    </row>
    <row r="8" spans="1:13" x14ac:dyDescent="0.2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spans="1:13" s="176" customFormat="1" x14ac:dyDescent="0.25">
      <c r="A9" s="174">
        <v>21419000</v>
      </c>
      <c r="B9" s="174">
        <v>2445783.5299999989</v>
      </c>
      <c r="C9" s="174">
        <v>613980.24799999991</v>
      </c>
      <c r="D9" s="174">
        <v>1518905.84</v>
      </c>
      <c r="E9" s="174">
        <v>165810.21600000004</v>
      </c>
      <c r="F9" s="174">
        <v>635885.31200000003</v>
      </c>
      <c r="G9" s="174">
        <v>1483035.1520000002</v>
      </c>
      <c r="H9" s="174">
        <v>161253.23999999996</v>
      </c>
      <c r="I9" s="175">
        <f t="shared" ref="I9:I13" si="2">+B9+C9+F9+H9</f>
        <v>3856902.3299999987</v>
      </c>
      <c r="J9" s="175">
        <f t="shared" ref="J9:J13" si="3">+D9+E9+G9</f>
        <v>3167751.2080000006</v>
      </c>
      <c r="K9" s="175">
        <f t="shared" ref="K9:K13" si="4">+A9-B9-C9-F9-H9</f>
        <v>17562097.670000006</v>
      </c>
    </row>
    <row r="10" spans="1:13" x14ac:dyDescent="0.25">
      <c r="A10" s="174">
        <v>310000</v>
      </c>
      <c r="B10" s="174">
        <v>33553.340000000004</v>
      </c>
      <c r="C10" s="174">
        <v>8897</v>
      </c>
      <c r="D10" s="174">
        <v>22010</v>
      </c>
      <c r="E10" s="174">
        <v>2525.7760000000003</v>
      </c>
      <c r="F10" s="174">
        <v>9424</v>
      </c>
      <c r="G10" s="174">
        <v>21979</v>
      </c>
      <c r="H10" s="174">
        <v>5146.38</v>
      </c>
      <c r="I10" s="175">
        <f t="shared" si="2"/>
        <v>57020.72</v>
      </c>
      <c r="J10" s="174">
        <f t="shared" si="3"/>
        <v>46514.775999999998</v>
      </c>
      <c r="K10" s="174">
        <f t="shared" si="4"/>
        <v>252979.27999999997</v>
      </c>
    </row>
    <row r="11" spans="1:13" x14ac:dyDescent="0.25">
      <c r="A11" s="174">
        <v>370000</v>
      </c>
      <c r="B11" s="174">
        <v>36696.910000000003</v>
      </c>
      <c r="C11" s="174">
        <v>10619</v>
      </c>
      <c r="D11" s="174">
        <v>26270</v>
      </c>
      <c r="E11" s="174">
        <v>3185.7760000000003</v>
      </c>
      <c r="F11" s="174">
        <v>11248</v>
      </c>
      <c r="G11" s="174">
        <v>26233</v>
      </c>
      <c r="H11" s="174">
        <v>6861.84</v>
      </c>
      <c r="I11" s="175">
        <f t="shared" si="2"/>
        <v>65425.75</v>
      </c>
      <c r="J11" s="175">
        <f t="shared" si="3"/>
        <v>55688.775999999998</v>
      </c>
      <c r="K11" s="175">
        <f t="shared" si="4"/>
        <v>304574.24999999994</v>
      </c>
    </row>
    <row r="12" spans="1:13" x14ac:dyDescent="0.25">
      <c r="A12" s="174">
        <v>20000</v>
      </c>
      <c r="B12" s="174">
        <v>0</v>
      </c>
      <c r="C12" s="174">
        <v>574</v>
      </c>
      <c r="D12" s="174">
        <v>1420</v>
      </c>
      <c r="E12" s="174">
        <v>220.00000000000003</v>
      </c>
      <c r="F12" s="174">
        <v>608</v>
      </c>
      <c r="G12" s="174">
        <v>1418</v>
      </c>
      <c r="H12" s="174">
        <v>0</v>
      </c>
      <c r="I12" s="174">
        <f t="shared" si="2"/>
        <v>1182</v>
      </c>
      <c r="J12" s="174">
        <f t="shared" si="3"/>
        <v>3058</v>
      </c>
      <c r="K12" s="174">
        <f t="shared" si="4"/>
        <v>18818</v>
      </c>
    </row>
    <row r="13" spans="1:13" x14ac:dyDescent="0.25">
      <c r="A13" s="174">
        <v>210000</v>
      </c>
      <c r="B13" s="174">
        <v>15954.51</v>
      </c>
      <c r="C13" s="174">
        <v>6027</v>
      </c>
      <c r="D13" s="174">
        <v>14910</v>
      </c>
      <c r="E13" s="174">
        <v>2142.8880000000004</v>
      </c>
      <c r="F13" s="174">
        <v>6384</v>
      </c>
      <c r="G13" s="174">
        <v>14889</v>
      </c>
      <c r="H13" s="174">
        <v>3430.92</v>
      </c>
      <c r="I13" s="174">
        <f t="shared" si="2"/>
        <v>31796.43</v>
      </c>
      <c r="J13" s="174">
        <f t="shared" si="3"/>
        <v>31941.887999999999</v>
      </c>
      <c r="K13" s="174">
        <f t="shared" si="4"/>
        <v>178203.56999999998</v>
      </c>
    </row>
    <row r="14" spans="1:13" x14ac:dyDescent="0.2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M14" s="174"/>
    </row>
    <row r="15" spans="1:13" x14ac:dyDescent="0.25">
      <c r="A15" s="174">
        <f>+A9+A10+A11+A12+A13</f>
        <v>22329000</v>
      </c>
      <c r="B15" s="174">
        <f t="shared" ref="B15:K15" si="5">+B9+B10+B11+B12+B13</f>
        <v>2531988.2899999986</v>
      </c>
      <c r="C15" s="174">
        <f t="shared" si="5"/>
        <v>640097.24799999991</v>
      </c>
      <c r="D15" s="174">
        <f t="shared" si="5"/>
        <v>1583515.84</v>
      </c>
      <c r="E15" s="174">
        <f t="shared" si="5"/>
        <v>173884.65600000008</v>
      </c>
      <c r="F15" s="174">
        <f t="shared" si="5"/>
        <v>663549.31200000003</v>
      </c>
      <c r="G15" s="174">
        <f t="shared" si="5"/>
        <v>1547554.1520000002</v>
      </c>
      <c r="H15" s="174">
        <f t="shared" si="5"/>
        <v>176692.37999999998</v>
      </c>
      <c r="I15" s="174">
        <f t="shared" si="5"/>
        <v>4012327.2299999991</v>
      </c>
      <c r="J15" s="174">
        <f t="shared" si="5"/>
        <v>3304954.6480000005</v>
      </c>
      <c r="K15" s="174">
        <f t="shared" si="5"/>
        <v>18316672.770000007</v>
      </c>
    </row>
    <row r="16" spans="1:13" x14ac:dyDescent="0.25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</row>
    <row r="17" spans="1:11" s="181" customFormat="1" x14ac:dyDescent="0.25">
      <c r="A17" s="180">
        <f>+A7-A15</f>
        <v>0</v>
      </c>
      <c r="B17" s="180">
        <f t="shared" ref="B17:H17" si="6">+B7-B15</f>
        <v>0</v>
      </c>
      <c r="C17" s="180">
        <f t="shared" si="6"/>
        <v>2.0000000949949026E-3</v>
      </c>
      <c r="D17" s="180">
        <f t="shared" si="6"/>
        <v>0</v>
      </c>
      <c r="E17" s="180">
        <f t="shared" si="6"/>
        <v>0.27399999991757795</v>
      </c>
      <c r="F17" s="180">
        <f t="shared" si="6"/>
        <v>2.7999999932944775E-2</v>
      </c>
      <c r="G17" s="180">
        <f t="shared" si="6"/>
        <v>2.7999999700114131E-2</v>
      </c>
      <c r="H17" s="180">
        <f t="shared" si="6"/>
        <v>0</v>
      </c>
      <c r="I17" s="180">
        <f t="shared" ref="I17" si="7">+B17+C17+F17+H17</f>
        <v>3.0000000027939677E-2</v>
      </c>
      <c r="J17" s="180">
        <f t="shared" ref="J17" si="8">+D17+E17+G17</f>
        <v>0.30199999961769208</v>
      </c>
      <c r="K17" s="180">
        <f t="shared" ref="K17" si="9">+A17-B17-C17-F17-H17</f>
        <v>-3.0000000027939677E-2</v>
      </c>
    </row>
    <row r="18" spans="1:11" x14ac:dyDescent="0.25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</row>
    <row r="19" spans="1:11" x14ac:dyDescent="0.25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</row>
    <row r="24" spans="1:11" ht="15.75" thickBot="1" x14ac:dyDescent="0.3">
      <c r="A24" s="177" t="s">
        <v>429</v>
      </c>
    </row>
    <row r="25" spans="1:11" ht="16.5" thickBot="1" x14ac:dyDescent="0.3">
      <c r="A25" s="229" t="s">
        <v>7</v>
      </c>
      <c r="B25" s="231" t="s">
        <v>9</v>
      </c>
      <c r="C25" s="234" t="s">
        <v>10</v>
      </c>
      <c r="D25" s="234"/>
      <c r="E25" s="235"/>
      <c r="F25" s="235"/>
      <c r="G25" s="235"/>
      <c r="H25" s="235"/>
      <c r="I25" s="236" t="s">
        <v>11</v>
      </c>
      <c r="J25" s="237"/>
      <c r="K25" s="220" t="s">
        <v>12</v>
      </c>
    </row>
    <row r="26" spans="1:11" ht="15.75" x14ac:dyDescent="0.25">
      <c r="A26" s="230"/>
      <c r="B26" s="232"/>
      <c r="C26" s="222" t="s">
        <v>13</v>
      </c>
      <c r="D26" s="222"/>
      <c r="E26" s="223" t="s">
        <v>14</v>
      </c>
      <c r="F26" s="225" t="s">
        <v>15</v>
      </c>
      <c r="G26" s="226"/>
      <c r="H26" s="220" t="s">
        <v>16</v>
      </c>
      <c r="I26" s="228" t="s">
        <v>17</v>
      </c>
      <c r="J26" s="220" t="s">
        <v>18</v>
      </c>
      <c r="K26" s="221"/>
    </row>
    <row r="27" spans="1:11" ht="32.25" thickBot="1" x14ac:dyDescent="0.3">
      <c r="A27" s="230"/>
      <c r="B27" s="233"/>
      <c r="C27" s="170" t="s">
        <v>19</v>
      </c>
      <c r="D27" s="171" t="s">
        <v>20</v>
      </c>
      <c r="E27" s="224"/>
      <c r="F27" s="172" t="s">
        <v>21</v>
      </c>
      <c r="G27" s="173" t="s">
        <v>22</v>
      </c>
      <c r="H27" s="227"/>
      <c r="I27" s="228"/>
      <c r="J27" s="227"/>
      <c r="K27" s="221"/>
    </row>
    <row r="29" spans="1:11" x14ac:dyDescent="0.25">
      <c r="A29" s="174">
        <v>5229000</v>
      </c>
      <c r="B29" s="174">
        <v>596238.46</v>
      </c>
      <c r="C29" s="174">
        <v>150072.29999999999</v>
      </c>
      <c r="D29" s="174">
        <v>371259</v>
      </c>
      <c r="E29" s="174">
        <v>44554.05</v>
      </c>
      <c r="F29" s="174">
        <v>158871.01</v>
      </c>
      <c r="G29" s="174">
        <v>370524.82</v>
      </c>
      <c r="H29" s="174">
        <v>10292.76</v>
      </c>
      <c r="I29" s="174">
        <f t="shared" ref="I29:I30" si="10">+B29+C29+F29+H29</f>
        <v>915474.53</v>
      </c>
      <c r="J29" s="174">
        <f t="shared" ref="J29:J30" si="11">+D29+E29+G29</f>
        <v>786337.87</v>
      </c>
      <c r="K29" s="174">
        <f t="shared" ref="K29:K30" si="12">+A29-B29-C29-F29-H29</f>
        <v>4313525.4700000007</v>
      </c>
    </row>
    <row r="30" spans="1:11" x14ac:dyDescent="0.25">
      <c r="A30" s="174">
        <v>30000</v>
      </c>
      <c r="B30" s="174">
        <v>6266.44</v>
      </c>
      <c r="C30" s="174">
        <v>861</v>
      </c>
      <c r="D30" s="174">
        <f>+A30*7.1%</f>
        <v>2130</v>
      </c>
      <c r="E30" s="174">
        <v>162.88999999999999</v>
      </c>
      <c r="F30" s="174">
        <f>+A30*3.04%</f>
        <v>912</v>
      </c>
      <c r="G30" s="174">
        <v>2127</v>
      </c>
      <c r="H30" s="174">
        <v>9524.2800000000007</v>
      </c>
      <c r="I30" s="174">
        <f t="shared" si="10"/>
        <v>17563.72</v>
      </c>
      <c r="J30" s="174">
        <f t="shared" si="11"/>
        <v>4419.8899999999994</v>
      </c>
      <c r="K30" s="174">
        <f t="shared" si="12"/>
        <v>12436.28</v>
      </c>
    </row>
    <row r="31" spans="1:11" x14ac:dyDescent="0.2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</row>
    <row r="32" spans="1:11" s="179" customFormat="1" x14ac:dyDescent="0.25">
      <c r="A32" s="178">
        <f>+A29+A30</f>
        <v>5259000</v>
      </c>
      <c r="B32" s="178">
        <f t="shared" ref="B32:K32" si="13">+B29+B30</f>
        <v>602504.89999999991</v>
      </c>
      <c r="C32" s="178">
        <f t="shared" si="13"/>
        <v>150933.29999999999</v>
      </c>
      <c r="D32" s="178">
        <f t="shared" si="13"/>
        <v>373389</v>
      </c>
      <c r="E32" s="178">
        <f t="shared" si="13"/>
        <v>44716.94</v>
      </c>
      <c r="F32" s="178">
        <f t="shared" si="13"/>
        <v>159783.01</v>
      </c>
      <c r="G32" s="178">
        <f t="shared" si="13"/>
        <v>372651.82</v>
      </c>
      <c r="H32" s="178">
        <f t="shared" si="13"/>
        <v>19817.04</v>
      </c>
      <c r="I32" s="178">
        <f t="shared" si="13"/>
        <v>933038.25</v>
      </c>
      <c r="J32" s="178">
        <f t="shared" si="13"/>
        <v>790757.76</v>
      </c>
      <c r="K32" s="178">
        <f t="shared" si="13"/>
        <v>4325961.7500000009</v>
      </c>
    </row>
    <row r="33" spans="1:11" x14ac:dyDescent="0.25">
      <c r="A33" s="174">
        <v>4949000</v>
      </c>
      <c r="B33" s="174">
        <v>573673.05000000005</v>
      </c>
      <c r="C33" s="174">
        <v>142036.29999999999</v>
      </c>
      <c r="D33" s="174">
        <v>351379</v>
      </c>
      <c r="E33" s="174">
        <v>41751.071999999986</v>
      </c>
      <c r="F33" s="174">
        <v>150359.008</v>
      </c>
      <c r="G33" s="174">
        <v>350672.81800000003</v>
      </c>
      <c r="H33" s="174">
        <v>10292.759999999998</v>
      </c>
      <c r="I33" s="174">
        <f t="shared" ref="I33:I34" si="14">+B33+C33+F33+H33</f>
        <v>876361.11800000013</v>
      </c>
      <c r="J33" s="174">
        <f t="shared" ref="J33:J34" si="15">+D33+E33+G33</f>
        <v>743802.89</v>
      </c>
      <c r="K33" s="174">
        <f t="shared" ref="K33:K34" si="16">+A33-B33-C33-F33-H33</f>
        <v>4072638.8820000007</v>
      </c>
    </row>
    <row r="34" spans="1:11" x14ac:dyDescent="0.25">
      <c r="A34" s="174">
        <v>220000</v>
      </c>
      <c r="B34" s="174">
        <v>19078.73</v>
      </c>
      <c r="C34" s="174">
        <v>6314</v>
      </c>
      <c r="D34" s="174">
        <v>15620</v>
      </c>
      <c r="E34" s="174">
        <v>2142.8880000000004</v>
      </c>
      <c r="F34" s="174">
        <v>6688</v>
      </c>
      <c r="G34" s="174">
        <v>15598</v>
      </c>
      <c r="H34" s="174">
        <v>0</v>
      </c>
      <c r="I34" s="174">
        <f t="shared" si="14"/>
        <v>32080.73</v>
      </c>
      <c r="J34" s="174">
        <f t="shared" si="15"/>
        <v>33360.887999999999</v>
      </c>
      <c r="K34" s="174">
        <f t="shared" si="16"/>
        <v>187919.27</v>
      </c>
    </row>
    <row r="35" spans="1:11" x14ac:dyDescent="0.25">
      <c r="A35" s="174">
        <v>90000</v>
      </c>
      <c r="B35" s="174">
        <v>9753.1200000000008</v>
      </c>
      <c r="C35" s="174">
        <v>2583</v>
      </c>
      <c r="D35" s="174">
        <v>6390</v>
      </c>
      <c r="E35" s="174">
        <v>822.88800000000003</v>
      </c>
      <c r="F35" s="174">
        <v>2736</v>
      </c>
      <c r="G35" s="174">
        <v>6381</v>
      </c>
      <c r="H35" s="174">
        <v>0</v>
      </c>
      <c r="I35" s="174"/>
      <c r="J35" s="174"/>
      <c r="K35" s="174"/>
    </row>
    <row r="37" spans="1:11" x14ac:dyDescent="0.25">
      <c r="A37" s="174">
        <f>+A33+A34+A35</f>
        <v>5259000</v>
      </c>
      <c r="B37" s="174">
        <f t="shared" ref="B37:H37" si="17">+B33+B34+B35</f>
        <v>602504.9</v>
      </c>
      <c r="C37" s="174">
        <f t="shared" si="17"/>
        <v>150933.29999999999</v>
      </c>
      <c r="D37" s="174">
        <f t="shared" si="17"/>
        <v>373389</v>
      </c>
      <c r="E37" s="174">
        <f t="shared" si="17"/>
        <v>44716.847999999984</v>
      </c>
      <c r="F37" s="174">
        <f t="shared" si="17"/>
        <v>159783.008</v>
      </c>
      <c r="G37" s="174">
        <f t="shared" si="17"/>
        <v>372651.81800000003</v>
      </c>
      <c r="H37" s="174">
        <f t="shared" si="17"/>
        <v>10292.759999999998</v>
      </c>
      <c r="I37" s="174">
        <f t="shared" ref="I37" si="18">+B37+C37+F37+H37</f>
        <v>923513.96799999999</v>
      </c>
      <c r="J37" s="174">
        <f t="shared" ref="J37" si="19">+D37+E37+G37</f>
        <v>790757.66599999997</v>
      </c>
      <c r="K37" s="174">
        <f t="shared" ref="K37" si="20">+A37-B37-C37-F37-H37</f>
        <v>4335486.0319999997</v>
      </c>
    </row>
    <row r="40" spans="1:11" s="181" customFormat="1" x14ac:dyDescent="0.25">
      <c r="A40" s="180">
        <f>+A32-A37</f>
        <v>0</v>
      </c>
      <c r="B40" s="180">
        <f>+B32-B37</f>
        <v>0</v>
      </c>
      <c r="C40" s="180">
        <f t="shared" ref="C40:G40" si="21">+C32-C37</f>
        <v>0</v>
      </c>
      <c r="D40" s="180">
        <f t="shared" si="21"/>
        <v>0</v>
      </c>
      <c r="E40" s="180">
        <f t="shared" si="21"/>
        <v>9.2000000018742867E-2</v>
      </c>
      <c r="F40" s="180">
        <f t="shared" si="21"/>
        <v>2.0000000076834112E-3</v>
      </c>
      <c r="G40" s="180">
        <f t="shared" si="21"/>
        <v>1.9999999785795808E-3</v>
      </c>
      <c r="H40" s="180">
        <f t="shared" ref="H40" si="22">+H29-H37</f>
        <v>0</v>
      </c>
      <c r="I40" s="180">
        <f t="shared" ref="I40" si="23">+B40+C40+F40+H40</f>
        <v>2.0000000076834112E-3</v>
      </c>
      <c r="J40" s="180">
        <f t="shared" ref="J40" si="24">+D40+E40+G40</f>
        <v>9.3999999997322448E-2</v>
      </c>
      <c r="K40" s="180">
        <f t="shared" ref="K40" si="25">+A40-B40-C40-F40-H40</f>
        <v>-2.0000000076834112E-3</v>
      </c>
    </row>
    <row r="42" spans="1:11" x14ac:dyDescent="0.25">
      <c r="A42" s="174"/>
    </row>
  </sheetData>
  <mergeCells count="22">
    <mergeCell ref="A25:A27"/>
    <mergeCell ref="B25:B27"/>
    <mergeCell ref="C25:H25"/>
    <mergeCell ref="I25:J25"/>
    <mergeCell ref="A1:A3"/>
    <mergeCell ref="B1:B3"/>
    <mergeCell ref="C1:H1"/>
    <mergeCell ref="I1:J1"/>
    <mergeCell ref="K25:K27"/>
    <mergeCell ref="C26:D26"/>
    <mergeCell ref="E26:E27"/>
    <mergeCell ref="F26:G26"/>
    <mergeCell ref="H26:H27"/>
    <mergeCell ref="I26:I27"/>
    <mergeCell ref="J26:J27"/>
    <mergeCell ref="K1:K3"/>
    <mergeCell ref="C2:D2"/>
    <mergeCell ref="E2:E3"/>
    <mergeCell ref="F2:G2"/>
    <mergeCell ref="H2:H3"/>
    <mergeCell ref="I2:I3"/>
    <mergeCell ref="J2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Ramona Espinal</cp:lastModifiedBy>
  <cp:lastPrinted>2024-02-12T13:02:12Z</cp:lastPrinted>
  <dcterms:created xsi:type="dcterms:W3CDTF">2024-01-31T14:20:20Z</dcterms:created>
  <dcterms:modified xsi:type="dcterms:W3CDTF">2024-02-14T14:23:52Z</dcterms:modified>
</cp:coreProperties>
</file>