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938EBE3E-4D14-4060-B552-F9B7150982CD}" xr6:coauthVersionLast="47" xr6:coauthVersionMax="47" xr10:uidLastSave="{00000000-0000-0000-0000-000000000000}"/>
  <bookViews>
    <workbookView xWindow="-120" yWindow="-120" windowWidth="24240" windowHeight="13140" xr2:uid="{84E78B6A-7EA0-46AF-AC98-41FF7A9C7E11}"/>
  </bookViews>
  <sheets>
    <sheet name="Empleados fijos" sheetId="2" r:id="rId1"/>
    <sheet name="Sheet1" sheetId="3" r:id="rId2"/>
  </sheets>
  <definedNames>
    <definedName name="_xlnm.Print_Area" localSheetId="0">'Empleados fijos'!$A$1:$R$330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D5" i="3"/>
  <c r="C5" i="3"/>
  <c r="B5" i="3"/>
  <c r="A5" i="3"/>
  <c r="N259" i="2"/>
  <c r="M259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01" i="2"/>
  <c r="M201" i="2"/>
  <c r="N136" i="2"/>
  <c r="M136" i="2"/>
  <c r="N95" i="2"/>
  <c r="M95" i="2"/>
  <c r="N47" i="2"/>
  <c r="M47" i="2"/>
  <c r="L54" i="2"/>
  <c r="L53" i="2"/>
  <c r="L52" i="2"/>
  <c r="L51" i="2"/>
  <c r="L50" i="2"/>
  <c r="L49" i="2"/>
  <c r="L48" i="2"/>
  <c r="L47" i="2"/>
  <c r="N34" i="2"/>
  <c r="M34" i="2"/>
  <c r="N22" i="2"/>
  <c r="M22" i="2"/>
  <c r="N12" i="2"/>
  <c r="M12" i="2"/>
  <c r="L12" i="2"/>
  <c r="K12" i="2"/>
  <c r="J12" i="2"/>
  <c r="H33" i="3" l="1"/>
  <c r="G33" i="3"/>
  <c r="F33" i="3"/>
  <c r="E33" i="3"/>
  <c r="D33" i="3"/>
  <c r="C33" i="3"/>
  <c r="B33" i="3"/>
  <c r="A33" i="3"/>
  <c r="K31" i="3" l="1"/>
  <c r="J31" i="3"/>
  <c r="I31" i="3"/>
  <c r="K30" i="3"/>
  <c r="J30" i="3"/>
  <c r="I30" i="3"/>
  <c r="A279" i="2"/>
  <c r="A278" i="2"/>
  <c r="A246" i="2"/>
  <c r="A238" i="2"/>
  <c r="A237" i="2"/>
  <c r="A164" i="2"/>
  <c r="A136" i="2"/>
  <c r="A95" i="2"/>
  <c r="A87" i="2"/>
  <c r="A82" i="2"/>
  <c r="A81" i="2"/>
  <c r="A80" i="2"/>
  <c r="A79" i="2"/>
  <c r="A66" i="2"/>
  <c r="A61" i="2"/>
  <c r="A60" i="2"/>
  <c r="R278" i="2"/>
  <c r="Q278" i="2"/>
  <c r="P278" i="2"/>
  <c r="L278" i="2"/>
  <c r="J278" i="2"/>
  <c r="K278" i="2"/>
  <c r="M278" i="2"/>
  <c r="N278" i="2"/>
  <c r="L237" i="2"/>
  <c r="J237" i="2"/>
  <c r="P237" i="2" s="1"/>
  <c r="R237" i="2" s="1"/>
  <c r="K237" i="2"/>
  <c r="M237" i="2"/>
  <c r="N237" i="2"/>
  <c r="N81" i="2"/>
  <c r="M81" i="2"/>
  <c r="L81" i="2"/>
  <c r="K81" i="2"/>
  <c r="J81" i="2"/>
  <c r="P81" i="2" s="1"/>
  <c r="R81" i="2" s="1"/>
  <c r="N80" i="2"/>
  <c r="M80" i="2"/>
  <c r="L80" i="2"/>
  <c r="K80" i="2"/>
  <c r="J80" i="2"/>
  <c r="P80" i="2" s="1"/>
  <c r="R80" i="2" s="1"/>
  <c r="N79" i="2"/>
  <c r="M79" i="2"/>
  <c r="L79" i="2"/>
  <c r="K79" i="2"/>
  <c r="J79" i="2"/>
  <c r="P79" i="2" s="1"/>
  <c r="R79" i="2" s="1"/>
  <c r="L60" i="2"/>
  <c r="J60" i="2"/>
  <c r="K60" i="2"/>
  <c r="M60" i="2"/>
  <c r="N60" i="2"/>
  <c r="Q60" i="2" s="1"/>
  <c r="L277" i="2"/>
  <c r="L275" i="2"/>
  <c r="L274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8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170" i="2"/>
  <c r="L169" i="2"/>
  <c r="L162" i="2"/>
  <c r="L159" i="2"/>
  <c r="L157" i="2"/>
  <c r="L145" i="2"/>
  <c r="L144" i="2"/>
  <c r="L143" i="2"/>
  <c r="L142" i="2"/>
  <c r="L141" i="2"/>
  <c r="L140" i="2"/>
  <c r="L139" i="2"/>
  <c r="L138" i="2"/>
  <c r="L137" i="2"/>
  <c r="L136" i="2"/>
  <c r="L127" i="2"/>
  <c r="L126" i="2"/>
  <c r="L118" i="2"/>
  <c r="L104" i="2"/>
  <c r="L103" i="2"/>
  <c r="L100" i="2"/>
  <c r="L99" i="2"/>
  <c r="L98" i="2"/>
  <c r="L97" i="2"/>
  <c r="L96" i="2"/>
  <c r="L95" i="2"/>
  <c r="L87" i="2"/>
  <c r="L75" i="2"/>
  <c r="L71" i="2"/>
  <c r="L70" i="2"/>
  <c r="L69" i="2"/>
  <c r="L68" i="2"/>
  <c r="L67" i="2"/>
  <c r="L66" i="2"/>
  <c r="L59" i="2"/>
  <c r="L58" i="2"/>
  <c r="L57" i="2"/>
  <c r="L56" i="2"/>
  <c r="L44" i="2"/>
  <c r="L43" i="2"/>
  <c r="L42" i="2"/>
  <c r="L41" i="2"/>
  <c r="L38" i="2"/>
  <c r="L37" i="2"/>
  <c r="L36" i="2"/>
  <c r="L35" i="2"/>
  <c r="L34" i="2"/>
  <c r="Q81" i="2" l="1"/>
  <c r="Q80" i="2"/>
  <c r="Q237" i="2"/>
  <c r="Q79" i="2"/>
  <c r="P60" i="2"/>
  <c r="R60" i="2" s="1"/>
  <c r="L25" i="2"/>
  <c r="L28" i="2"/>
  <c r="L27" i="2"/>
  <c r="L26" i="2"/>
  <c r="L24" i="2"/>
  <c r="L23" i="2"/>
  <c r="L22" i="2"/>
  <c r="L18" i="2"/>
  <c r="L17" i="2"/>
  <c r="L16" i="2"/>
  <c r="L15" i="2"/>
  <c r="L14" i="2"/>
  <c r="L13" i="2"/>
  <c r="N198" i="2"/>
  <c r="Q198" i="2" s="1"/>
  <c r="N197" i="2"/>
  <c r="N196" i="2"/>
  <c r="N195" i="2"/>
  <c r="N194" i="2"/>
  <c r="Q194" i="2" s="1"/>
  <c r="N193" i="2"/>
  <c r="N192" i="2"/>
  <c r="N191" i="2"/>
  <c r="N190" i="2"/>
  <c r="Q190" i="2" s="1"/>
  <c r="N189" i="2"/>
  <c r="N188" i="2"/>
  <c r="N187" i="2"/>
  <c r="N186" i="2"/>
  <c r="Q186" i="2" s="1"/>
  <c r="N185" i="2"/>
  <c r="N184" i="2"/>
  <c r="N183" i="2"/>
  <c r="N182" i="2"/>
  <c r="Q182" i="2" s="1"/>
  <c r="N181" i="2"/>
  <c r="N180" i="2"/>
  <c r="N179" i="2"/>
  <c r="N178" i="2"/>
  <c r="Q178" i="2" s="1"/>
  <c r="N177" i="2"/>
  <c r="N176" i="2"/>
  <c r="N175" i="2"/>
  <c r="N174" i="2"/>
  <c r="Q174" i="2" s="1"/>
  <c r="N173" i="2"/>
  <c r="N172" i="2"/>
  <c r="N171" i="2"/>
  <c r="N170" i="2"/>
  <c r="N169" i="2"/>
  <c r="N168" i="2"/>
  <c r="N167" i="2"/>
  <c r="N166" i="2"/>
  <c r="N165" i="2"/>
  <c r="N164" i="2"/>
  <c r="N163" i="2"/>
  <c r="N162" i="2"/>
  <c r="Q162" i="2" s="1"/>
  <c r="N161" i="2"/>
  <c r="N160" i="2"/>
  <c r="N159" i="2"/>
  <c r="N158" i="2"/>
  <c r="Q158" i="2" s="1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Q142" i="2" s="1"/>
  <c r="N141" i="2"/>
  <c r="N140" i="2"/>
  <c r="N139" i="2"/>
  <c r="N138" i="2"/>
  <c r="Q138" i="2" s="1"/>
  <c r="N137" i="2"/>
  <c r="H38" i="3"/>
  <c r="H41" i="3" s="1"/>
  <c r="G38" i="3"/>
  <c r="F38" i="3"/>
  <c r="E38" i="3"/>
  <c r="D38" i="3"/>
  <c r="C38" i="3"/>
  <c r="C41" i="3" s="1"/>
  <c r="B38" i="3"/>
  <c r="B41" i="3" s="1"/>
  <c r="A38" i="3"/>
  <c r="K35" i="3"/>
  <c r="J35" i="3"/>
  <c r="I35" i="3"/>
  <c r="K34" i="3"/>
  <c r="J34" i="3"/>
  <c r="I34" i="3"/>
  <c r="E41" i="3"/>
  <c r="A41" i="3"/>
  <c r="F30" i="3"/>
  <c r="D30" i="3"/>
  <c r="K29" i="3"/>
  <c r="J29" i="3"/>
  <c r="I29" i="3"/>
  <c r="H15" i="3"/>
  <c r="G15" i="3"/>
  <c r="F15" i="3"/>
  <c r="E15" i="3"/>
  <c r="D15" i="3"/>
  <c r="C15" i="3"/>
  <c r="B15" i="3"/>
  <c r="A15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H7" i="3"/>
  <c r="K6" i="3"/>
  <c r="J6" i="3"/>
  <c r="I6" i="3"/>
  <c r="G7" i="3"/>
  <c r="F7" i="3"/>
  <c r="D7" i="3"/>
  <c r="D17" i="3" s="1"/>
  <c r="C7" i="3"/>
  <c r="I5" i="3"/>
  <c r="A7" i="3"/>
  <c r="K4" i="3"/>
  <c r="J4" i="3"/>
  <c r="I4" i="3"/>
  <c r="N282" i="2"/>
  <c r="N281" i="2"/>
  <c r="N280" i="2"/>
  <c r="N279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8" i="2"/>
  <c r="N257" i="2"/>
  <c r="N256" i="2"/>
  <c r="N255" i="2"/>
  <c r="N254" i="2"/>
  <c r="N253" i="2"/>
  <c r="N252" i="2"/>
  <c r="M282" i="2"/>
  <c r="M281" i="2"/>
  <c r="M280" i="2"/>
  <c r="M279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P265" i="2" s="1"/>
  <c r="R265" i="2" s="1"/>
  <c r="M264" i="2"/>
  <c r="M263" i="2"/>
  <c r="M262" i="2"/>
  <c r="M261" i="2"/>
  <c r="P261" i="2" s="1"/>
  <c r="R261" i="2" s="1"/>
  <c r="M260" i="2"/>
  <c r="M258" i="2"/>
  <c r="M257" i="2"/>
  <c r="M256" i="2"/>
  <c r="M255" i="2"/>
  <c r="M254" i="2"/>
  <c r="M253" i="2"/>
  <c r="M252" i="2"/>
  <c r="L282" i="2"/>
  <c r="L281" i="2"/>
  <c r="L280" i="2"/>
  <c r="L279" i="2"/>
  <c r="L276" i="2"/>
  <c r="L273" i="2"/>
  <c r="K282" i="2"/>
  <c r="K281" i="2"/>
  <c r="K280" i="2"/>
  <c r="K279" i="2"/>
  <c r="K277" i="2"/>
  <c r="K276" i="2"/>
  <c r="K275" i="2"/>
  <c r="K274" i="2"/>
  <c r="K273" i="2"/>
  <c r="K272" i="2"/>
  <c r="Q272" i="2" s="1"/>
  <c r="K271" i="2"/>
  <c r="Q271" i="2" s="1"/>
  <c r="K270" i="2"/>
  <c r="K269" i="2"/>
  <c r="K268" i="2"/>
  <c r="K267" i="2"/>
  <c r="K266" i="2"/>
  <c r="K265" i="2"/>
  <c r="K264" i="2"/>
  <c r="Q264" i="2" s="1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J282" i="2"/>
  <c r="J281" i="2"/>
  <c r="J280" i="2"/>
  <c r="P280" i="2" s="1"/>
  <c r="R280" i="2" s="1"/>
  <c r="J279" i="2"/>
  <c r="P279" i="2" s="1"/>
  <c r="R279" i="2" s="1"/>
  <c r="J277" i="2"/>
  <c r="J276" i="2"/>
  <c r="J275" i="2"/>
  <c r="J274" i="2"/>
  <c r="J273" i="2"/>
  <c r="J272" i="2"/>
  <c r="J271" i="2"/>
  <c r="J270" i="2"/>
  <c r="J269" i="2"/>
  <c r="J268" i="2"/>
  <c r="J267" i="2"/>
  <c r="J266" i="2"/>
  <c r="P266" i="2" s="1"/>
  <c r="R266" i="2" s="1"/>
  <c r="J265" i="2"/>
  <c r="J264" i="2"/>
  <c r="J263" i="2"/>
  <c r="J262" i="2"/>
  <c r="P262" i="2" s="1"/>
  <c r="R262" i="2" s="1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Q277" i="2"/>
  <c r="I277" i="2"/>
  <c r="P277" i="2" s="1"/>
  <c r="R277" i="2" s="1"/>
  <c r="Q274" i="2"/>
  <c r="I274" i="2"/>
  <c r="Q269" i="2"/>
  <c r="I269" i="2"/>
  <c r="I263" i="2"/>
  <c r="Q261" i="2"/>
  <c r="O260" i="2"/>
  <c r="I260" i="2"/>
  <c r="P257" i="2"/>
  <c r="R257" i="2" s="1"/>
  <c r="P256" i="2"/>
  <c r="R256" i="2" s="1"/>
  <c r="P253" i="2"/>
  <c r="R253" i="2" s="1"/>
  <c r="O252" i="2"/>
  <c r="O251" i="2"/>
  <c r="Q249" i="2"/>
  <c r="P249" i="2"/>
  <c r="R249" i="2" s="1"/>
  <c r="N243" i="2"/>
  <c r="N242" i="2"/>
  <c r="N241" i="2"/>
  <c r="N240" i="2"/>
  <c r="N239" i="2"/>
  <c r="N238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6" i="2"/>
  <c r="N205" i="2"/>
  <c r="N204" i="2"/>
  <c r="N203" i="2"/>
  <c r="N202" i="2"/>
  <c r="M243" i="2"/>
  <c r="M242" i="2"/>
  <c r="M241" i="2"/>
  <c r="M240" i="2"/>
  <c r="M239" i="2"/>
  <c r="M238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6" i="2"/>
  <c r="M205" i="2"/>
  <c r="M204" i="2"/>
  <c r="M203" i="2"/>
  <c r="M202" i="2"/>
  <c r="L243" i="2"/>
  <c r="L242" i="2"/>
  <c r="L241" i="2"/>
  <c r="L240" i="2"/>
  <c r="L239" i="2"/>
  <c r="L238" i="2"/>
  <c r="L219" i="2"/>
  <c r="L217" i="2"/>
  <c r="K243" i="2"/>
  <c r="K242" i="2"/>
  <c r="Q242" i="2" s="1"/>
  <c r="K241" i="2"/>
  <c r="K240" i="2"/>
  <c r="K239" i="2"/>
  <c r="Q239" i="2" s="1"/>
  <c r="K238" i="2"/>
  <c r="Q238" i="2" s="1"/>
  <c r="K236" i="2"/>
  <c r="K235" i="2"/>
  <c r="K234" i="2"/>
  <c r="K233" i="2"/>
  <c r="Q233" i="2" s="1"/>
  <c r="K232" i="2"/>
  <c r="K231" i="2"/>
  <c r="K230" i="2"/>
  <c r="Q230" i="2" s="1"/>
  <c r="K229" i="2"/>
  <c r="Q229" i="2" s="1"/>
  <c r="K228" i="2"/>
  <c r="K227" i="2"/>
  <c r="K226" i="2"/>
  <c r="Q226" i="2" s="1"/>
  <c r="K225" i="2"/>
  <c r="Q225" i="2" s="1"/>
  <c r="K224" i="2"/>
  <c r="K223" i="2"/>
  <c r="K222" i="2"/>
  <c r="Q222" i="2" s="1"/>
  <c r="K221" i="2"/>
  <c r="Q221" i="2" s="1"/>
  <c r="K220" i="2"/>
  <c r="K219" i="2"/>
  <c r="K218" i="2"/>
  <c r="Q218" i="2" s="1"/>
  <c r="K217" i="2"/>
  <c r="Q217" i="2" s="1"/>
  <c r="K216" i="2"/>
  <c r="K215" i="2"/>
  <c r="K214" i="2"/>
  <c r="Q214" i="2" s="1"/>
  <c r="K213" i="2"/>
  <c r="Q213" i="2" s="1"/>
  <c r="K212" i="2"/>
  <c r="K211" i="2"/>
  <c r="K210" i="2"/>
  <c r="Q210" i="2" s="1"/>
  <c r="K209" i="2"/>
  <c r="Q209" i="2" s="1"/>
  <c r="K208" i="2"/>
  <c r="K206" i="2"/>
  <c r="Q206" i="2" s="1"/>
  <c r="K205" i="2"/>
  <c r="Q205" i="2" s="1"/>
  <c r="K204" i="2"/>
  <c r="K203" i="2"/>
  <c r="K202" i="2"/>
  <c r="Q202" i="2" s="1"/>
  <c r="K201" i="2"/>
  <c r="J243" i="2"/>
  <c r="J242" i="2"/>
  <c r="J241" i="2"/>
  <c r="J240" i="2"/>
  <c r="J239" i="2"/>
  <c r="J238" i="2"/>
  <c r="J236" i="2"/>
  <c r="P236" i="2" s="1"/>
  <c r="R236" i="2" s="1"/>
  <c r="J235" i="2"/>
  <c r="J234" i="2"/>
  <c r="J233" i="2"/>
  <c r="J232" i="2"/>
  <c r="J231" i="2"/>
  <c r="J230" i="2"/>
  <c r="J229" i="2"/>
  <c r="J228" i="2"/>
  <c r="P228" i="2" s="1"/>
  <c r="R228" i="2" s="1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P215" i="2" s="1"/>
  <c r="R215" i="2" s="1"/>
  <c r="J214" i="2"/>
  <c r="J213" i="2"/>
  <c r="J212" i="2"/>
  <c r="J211" i="2"/>
  <c r="J210" i="2"/>
  <c r="J209" i="2"/>
  <c r="J208" i="2"/>
  <c r="J206" i="2"/>
  <c r="J205" i="2"/>
  <c r="J204" i="2"/>
  <c r="J203" i="2"/>
  <c r="J202" i="2"/>
  <c r="J201" i="2"/>
  <c r="Q236" i="2"/>
  <c r="Q224" i="2"/>
  <c r="O223" i="2"/>
  <c r="O222" i="2"/>
  <c r="O221" i="2"/>
  <c r="O220" i="2"/>
  <c r="I218" i="2"/>
  <c r="I216" i="2"/>
  <c r="O214" i="2"/>
  <c r="O212" i="2"/>
  <c r="Q212" i="2"/>
  <c r="I211" i="2"/>
  <c r="I210" i="2"/>
  <c r="I209" i="2"/>
  <c r="O207" i="2"/>
  <c r="I207" i="2"/>
  <c r="I206" i="2"/>
  <c r="O203" i="2"/>
  <c r="P203" i="2" s="1"/>
  <c r="R203" i="2" s="1"/>
  <c r="G207" i="2"/>
  <c r="N207" i="2" s="1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68" i="2"/>
  <c r="L167" i="2"/>
  <c r="L166" i="2"/>
  <c r="L165" i="2"/>
  <c r="L164" i="2"/>
  <c r="L163" i="2"/>
  <c r="L161" i="2"/>
  <c r="L160" i="2"/>
  <c r="L158" i="2"/>
  <c r="L156" i="2"/>
  <c r="L155" i="2"/>
  <c r="L154" i="2"/>
  <c r="L153" i="2"/>
  <c r="L152" i="2"/>
  <c r="L151" i="2"/>
  <c r="L150" i="2"/>
  <c r="L149" i="2"/>
  <c r="L148" i="2"/>
  <c r="L147" i="2"/>
  <c r="L146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Q159" i="2" s="1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Q143" i="2" s="1"/>
  <c r="K142" i="2"/>
  <c r="K141" i="2"/>
  <c r="K140" i="2"/>
  <c r="K139" i="2"/>
  <c r="Q139" i="2" s="1"/>
  <c r="K138" i="2"/>
  <c r="K137" i="2"/>
  <c r="K136" i="2"/>
  <c r="J198" i="2"/>
  <c r="J197" i="2"/>
  <c r="J196" i="2"/>
  <c r="P196" i="2" s="1"/>
  <c r="R196" i="2" s="1"/>
  <c r="J195" i="2"/>
  <c r="J194" i="2"/>
  <c r="J193" i="2"/>
  <c r="J192" i="2"/>
  <c r="P192" i="2" s="1"/>
  <c r="R192" i="2" s="1"/>
  <c r="J191" i="2"/>
  <c r="J190" i="2"/>
  <c r="J189" i="2"/>
  <c r="J188" i="2"/>
  <c r="P188" i="2" s="1"/>
  <c r="R188" i="2" s="1"/>
  <c r="J187" i="2"/>
  <c r="J186" i="2"/>
  <c r="J185" i="2"/>
  <c r="J184" i="2"/>
  <c r="P184" i="2" s="1"/>
  <c r="R184" i="2" s="1"/>
  <c r="J183" i="2"/>
  <c r="J182" i="2"/>
  <c r="J181" i="2"/>
  <c r="J180" i="2"/>
  <c r="P180" i="2" s="1"/>
  <c r="R180" i="2" s="1"/>
  <c r="J179" i="2"/>
  <c r="J178" i="2"/>
  <c r="J177" i="2"/>
  <c r="J176" i="2"/>
  <c r="P176" i="2" s="1"/>
  <c r="R176" i="2" s="1"/>
  <c r="J175" i="2"/>
  <c r="J174" i="2"/>
  <c r="J173" i="2"/>
  <c r="J172" i="2"/>
  <c r="P172" i="2" s="1"/>
  <c r="R172" i="2" s="1"/>
  <c r="J171" i="2"/>
  <c r="J170" i="2"/>
  <c r="J169" i="2"/>
  <c r="J168" i="2"/>
  <c r="J167" i="2"/>
  <c r="J166" i="2"/>
  <c r="J165" i="2"/>
  <c r="J164" i="2"/>
  <c r="P164" i="2" s="1"/>
  <c r="R164" i="2" s="1"/>
  <c r="J163" i="2"/>
  <c r="P163" i="2" s="1"/>
  <c r="R163" i="2" s="1"/>
  <c r="J162" i="2"/>
  <c r="J161" i="2"/>
  <c r="J160" i="2"/>
  <c r="J159" i="2"/>
  <c r="P159" i="2" s="1"/>
  <c r="R159" i="2" s="1"/>
  <c r="J158" i="2"/>
  <c r="J157" i="2"/>
  <c r="J156" i="2"/>
  <c r="J155" i="2"/>
  <c r="P155" i="2" s="1"/>
  <c r="R155" i="2" s="1"/>
  <c r="J154" i="2"/>
  <c r="J153" i="2"/>
  <c r="J152" i="2"/>
  <c r="J151" i="2"/>
  <c r="P151" i="2" s="1"/>
  <c r="R151" i="2" s="1"/>
  <c r="J150" i="2"/>
  <c r="J149" i="2"/>
  <c r="J148" i="2"/>
  <c r="J147" i="2"/>
  <c r="P147" i="2" s="1"/>
  <c r="R147" i="2" s="1"/>
  <c r="J146" i="2"/>
  <c r="J145" i="2"/>
  <c r="J144" i="2"/>
  <c r="P144" i="2" s="1"/>
  <c r="R144" i="2" s="1"/>
  <c r="J143" i="2"/>
  <c r="P143" i="2" s="1"/>
  <c r="R143" i="2" s="1"/>
  <c r="J142" i="2"/>
  <c r="J141" i="2"/>
  <c r="J140" i="2"/>
  <c r="J139" i="2"/>
  <c r="J138" i="2"/>
  <c r="J137" i="2"/>
  <c r="J136" i="2"/>
  <c r="O168" i="2"/>
  <c r="I162" i="2"/>
  <c r="I157" i="2"/>
  <c r="O156" i="2"/>
  <c r="O150" i="2"/>
  <c r="I141" i="2"/>
  <c r="O139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L133" i="2"/>
  <c r="L132" i="2"/>
  <c r="L131" i="2"/>
  <c r="L130" i="2"/>
  <c r="L129" i="2"/>
  <c r="L128" i="2"/>
  <c r="L125" i="2"/>
  <c r="L124" i="2"/>
  <c r="L123" i="2"/>
  <c r="L122" i="2"/>
  <c r="L121" i="2"/>
  <c r="L120" i="2"/>
  <c r="L119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2" i="2"/>
  <c r="L101" i="2"/>
  <c r="K133" i="2"/>
  <c r="K132" i="2"/>
  <c r="K131" i="2"/>
  <c r="K130" i="2"/>
  <c r="K129" i="2"/>
  <c r="K128" i="2"/>
  <c r="Q128" i="2" s="1"/>
  <c r="K127" i="2"/>
  <c r="Q127" i="2" s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Q104" i="2" s="1"/>
  <c r="K103" i="2"/>
  <c r="Q103" i="2" s="1"/>
  <c r="K102" i="2"/>
  <c r="K101" i="2"/>
  <c r="K100" i="2"/>
  <c r="Q100" i="2" s="1"/>
  <c r="K99" i="2"/>
  <c r="K98" i="2"/>
  <c r="K97" i="2"/>
  <c r="K96" i="2"/>
  <c r="K95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O126" i="2"/>
  <c r="I103" i="2"/>
  <c r="N91" i="2"/>
  <c r="N90" i="2"/>
  <c r="N89" i="2"/>
  <c r="N88" i="2"/>
  <c r="N87" i="2"/>
  <c r="M91" i="2"/>
  <c r="M90" i="2"/>
  <c r="M89" i="2"/>
  <c r="M88" i="2"/>
  <c r="M87" i="2"/>
  <c r="L91" i="2"/>
  <c r="L90" i="2"/>
  <c r="L89" i="2"/>
  <c r="L88" i="2"/>
  <c r="K91" i="2"/>
  <c r="K90" i="2"/>
  <c r="K89" i="2"/>
  <c r="K88" i="2"/>
  <c r="K87" i="2"/>
  <c r="J91" i="2"/>
  <c r="J90" i="2"/>
  <c r="J89" i="2"/>
  <c r="J88" i="2"/>
  <c r="J87" i="2"/>
  <c r="N84" i="2"/>
  <c r="N83" i="2"/>
  <c r="N82" i="2"/>
  <c r="N78" i="2"/>
  <c r="N77" i="2"/>
  <c r="N76" i="2"/>
  <c r="N75" i="2"/>
  <c r="N74" i="2"/>
  <c r="N73" i="2"/>
  <c r="N72" i="2"/>
  <c r="N71" i="2"/>
  <c r="N70" i="2"/>
  <c r="N69" i="2"/>
  <c r="N67" i="2"/>
  <c r="N66" i="2"/>
  <c r="M84" i="2"/>
  <c r="M83" i="2"/>
  <c r="M82" i="2"/>
  <c r="M78" i="2"/>
  <c r="M77" i="2"/>
  <c r="M76" i="2"/>
  <c r="M75" i="2"/>
  <c r="M74" i="2"/>
  <c r="M73" i="2"/>
  <c r="M72" i="2"/>
  <c r="M71" i="2"/>
  <c r="M70" i="2"/>
  <c r="M69" i="2"/>
  <c r="M67" i="2"/>
  <c r="M66" i="2"/>
  <c r="L84" i="2"/>
  <c r="L83" i="2"/>
  <c r="L82" i="2"/>
  <c r="L78" i="2"/>
  <c r="L77" i="2"/>
  <c r="L76" i="2"/>
  <c r="L74" i="2"/>
  <c r="L73" i="2"/>
  <c r="L72" i="2"/>
  <c r="K84" i="2"/>
  <c r="K83" i="2"/>
  <c r="K82" i="2"/>
  <c r="K78" i="2"/>
  <c r="K77" i="2"/>
  <c r="K76" i="2"/>
  <c r="K75" i="2"/>
  <c r="K74" i="2"/>
  <c r="K73" i="2"/>
  <c r="K72" i="2"/>
  <c r="K71" i="2"/>
  <c r="K70" i="2"/>
  <c r="K69" i="2"/>
  <c r="K67" i="2"/>
  <c r="K66" i="2"/>
  <c r="J84" i="2"/>
  <c r="J83" i="2"/>
  <c r="J82" i="2"/>
  <c r="J78" i="2"/>
  <c r="J77" i="2"/>
  <c r="J76" i="2"/>
  <c r="J75" i="2"/>
  <c r="J74" i="2"/>
  <c r="J73" i="2"/>
  <c r="J72" i="2"/>
  <c r="J71" i="2"/>
  <c r="J70" i="2"/>
  <c r="J69" i="2"/>
  <c r="J67" i="2"/>
  <c r="J66" i="2"/>
  <c r="I75" i="2"/>
  <c r="I68" i="2"/>
  <c r="O67" i="2"/>
  <c r="G68" i="2"/>
  <c r="N63" i="2"/>
  <c r="N62" i="2"/>
  <c r="N61" i="2"/>
  <c r="N59" i="2"/>
  <c r="N58" i="2"/>
  <c r="N57" i="2"/>
  <c r="N55" i="2"/>
  <c r="N54" i="2"/>
  <c r="N53" i="2"/>
  <c r="N52" i="2"/>
  <c r="N51" i="2"/>
  <c r="N50" i="2"/>
  <c r="N49" i="2"/>
  <c r="N48" i="2"/>
  <c r="M63" i="2"/>
  <c r="M62" i="2"/>
  <c r="M61" i="2"/>
  <c r="M59" i="2"/>
  <c r="M58" i="2"/>
  <c r="M57" i="2"/>
  <c r="M55" i="2"/>
  <c r="M54" i="2"/>
  <c r="M53" i="2"/>
  <c r="M52" i="2"/>
  <c r="M51" i="2"/>
  <c r="M50" i="2"/>
  <c r="M49" i="2"/>
  <c r="M48" i="2"/>
  <c r="L63" i="2"/>
  <c r="L62" i="2"/>
  <c r="L61" i="2"/>
  <c r="L55" i="2"/>
  <c r="K63" i="2"/>
  <c r="K62" i="2"/>
  <c r="Q62" i="2" s="1"/>
  <c r="K61" i="2"/>
  <c r="K59" i="2"/>
  <c r="K58" i="2"/>
  <c r="Q58" i="2" s="1"/>
  <c r="K57" i="2"/>
  <c r="K55" i="2"/>
  <c r="K54" i="2"/>
  <c r="K53" i="2"/>
  <c r="K52" i="2"/>
  <c r="K51" i="2"/>
  <c r="K50" i="2"/>
  <c r="K49" i="2"/>
  <c r="K48" i="2"/>
  <c r="K47" i="2"/>
  <c r="J63" i="2"/>
  <c r="J62" i="2"/>
  <c r="J61" i="2"/>
  <c r="J59" i="2"/>
  <c r="J58" i="2"/>
  <c r="J57" i="2"/>
  <c r="J55" i="2"/>
  <c r="J54" i="2"/>
  <c r="J53" i="2"/>
  <c r="J52" i="2"/>
  <c r="J51" i="2"/>
  <c r="J50" i="2"/>
  <c r="J49" i="2"/>
  <c r="J48" i="2"/>
  <c r="J47" i="2"/>
  <c r="O59" i="2"/>
  <c r="I57" i="2"/>
  <c r="I56" i="2"/>
  <c r="O54" i="2"/>
  <c r="I53" i="2"/>
  <c r="I52" i="2"/>
  <c r="O51" i="2"/>
  <c r="I51" i="2"/>
  <c r="G56" i="2"/>
  <c r="K56" i="2" s="1"/>
  <c r="N44" i="2"/>
  <c r="N43" i="2"/>
  <c r="N42" i="2"/>
  <c r="N41" i="2"/>
  <c r="M44" i="2"/>
  <c r="M43" i="2"/>
  <c r="M42" i="2"/>
  <c r="M41" i="2"/>
  <c r="K44" i="2"/>
  <c r="K43" i="2"/>
  <c r="K42" i="2"/>
  <c r="K41" i="2"/>
  <c r="J44" i="2"/>
  <c r="J43" i="2"/>
  <c r="J42" i="2"/>
  <c r="J41" i="2"/>
  <c r="P41" i="2" s="1"/>
  <c r="R41" i="2" s="1"/>
  <c r="O44" i="2"/>
  <c r="O43" i="2"/>
  <c r="N38" i="2"/>
  <c r="N37" i="2"/>
  <c r="N36" i="2"/>
  <c r="N35" i="2"/>
  <c r="M38" i="2"/>
  <c r="M37" i="2"/>
  <c r="M36" i="2"/>
  <c r="M35" i="2"/>
  <c r="K38" i="2"/>
  <c r="K37" i="2"/>
  <c r="Q37" i="2" s="1"/>
  <c r="K36" i="2"/>
  <c r="K35" i="2"/>
  <c r="K34" i="2"/>
  <c r="J38" i="2"/>
  <c r="J37" i="2"/>
  <c r="J36" i="2"/>
  <c r="J35" i="2"/>
  <c r="J34" i="2"/>
  <c r="Q36" i="2"/>
  <c r="I35" i="2"/>
  <c r="N31" i="2"/>
  <c r="N30" i="2"/>
  <c r="N29" i="2"/>
  <c r="N28" i="2"/>
  <c r="N27" i="2"/>
  <c r="N26" i="2"/>
  <c r="N25" i="2"/>
  <c r="N24" i="2"/>
  <c r="N23" i="2"/>
  <c r="M31" i="2"/>
  <c r="M30" i="2"/>
  <c r="M29" i="2"/>
  <c r="M28" i="2"/>
  <c r="M27" i="2"/>
  <c r="M26" i="2"/>
  <c r="M25" i="2"/>
  <c r="M24" i="2"/>
  <c r="M23" i="2"/>
  <c r="L31" i="2"/>
  <c r="L30" i="2"/>
  <c r="L29" i="2"/>
  <c r="K31" i="2"/>
  <c r="K30" i="2"/>
  <c r="K29" i="2"/>
  <c r="K28" i="2"/>
  <c r="K27" i="2"/>
  <c r="K26" i="2"/>
  <c r="K25" i="2"/>
  <c r="K24" i="2"/>
  <c r="K23" i="2"/>
  <c r="K22" i="2"/>
  <c r="J31" i="2"/>
  <c r="J30" i="2"/>
  <c r="J29" i="2"/>
  <c r="J28" i="2"/>
  <c r="J27" i="2"/>
  <c r="J26" i="2"/>
  <c r="J25" i="2"/>
  <c r="J24" i="2"/>
  <c r="J23" i="2"/>
  <c r="J22" i="2"/>
  <c r="I30" i="2"/>
  <c r="N19" i="2"/>
  <c r="N18" i="2"/>
  <c r="N17" i="2"/>
  <c r="N16" i="2"/>
  <c r="N15" i="2"/>
  <c r="N14" i="2"/>
  <c r="N13" i="2"/>
  <c r="L19" i="2"/>
  <c r="M19" i="2"/>
  <c r="M18" i="2"/>
  <c r="M17" i="2"/>
  <c r="M16" i="2"/>
  <c r="M15" i="2"/>
  <c r="M14" i="2"/>
  <c r="M13" i="2"/>
  <c r="K19" i="2"/>
  <c r="K18" i="2"/>
  <c r="K17" i="2"/>
  <c r="K16" i="2"/>
  <c r="K15" i="2"/>
  <c r="K14" i="2"/>
  <c r="K13" i="2"/>
  <c r="J19" i="2"/>
  <c r="J18" i="2"/>
  <c r="J17" i="2"/>
  <c r="J16" i="2"/>
  <c r="J15" i="2"/>
  <c r="J14" i="2"/>
  <c r="J13" i="2"/>
  <c r="O14" i="2"/>
  <c r="O13" i="2"/>
  <c r="Q170" i="2" l="1"/>
  <c r="K38" i="3"/>
  <c r="F41" i="3"/>
  <c r="K41" i="3" s="1"/>
  <c r="J5" i="3"/>
  <c r="J38" i="3"/>
  <c r="K33" i="3"/>
  <c r="G41" i="3"/>
  <c r="I38" i="3"/>
  <c r="P115" i="2"/>
  <c r="R115" i="2" s="1"/>
  <c r="P62" i="2"/>
  <c r="R62" i="2" s="1"/>
  <c r="Q282" i="2"/>
  <c r="Q166" i="2"/>
  <c r="P154" i="2"/>
  <c r="R154" i="2" s="1"/>
  <c r="P194" i="2"/>
  <c r="R194" i="2" s="1"/>
  <c r="P198" i="2"/>
  <c r="R198" i="2" s="1"/>
  <c r="P123" i="2"/>
  <c r="R123" i="2" s="1"/>
  <c r="P214" i="2"/>
  <c r="R214" i="2" s="1"/>
  <c r="P225" i="2"/>
  <c r="R225" i="2" s="1"/>
  <c r="Q109" i="2"/>
  <c r="Q113" i="2"/>
  <c r="Q117" i="2"/>
  <c r="P248" i="2"/>
  <c r="R248" i="2" s="1"/>
  <c r="P36" i="2"/>
  <c r="R36" i="2" s="1"/>
  <c r="P252" i="2"/>
  <c r="R252" i="2" s="1"/>
  <c r="Q273" i="2"/>
  <c r="Q116" i="2"/>
  <c r="P264" i="2"/>
  <c r="R264" i="2" s="1"/>
  <c r="P268" i="2"/>
  <c r="R268" i="2" s="1"/>
  <c r="P272" i="2"/>
  <c r="R272" i="2" s="1"/>
  <c r="P276" i="2"/>
  <c r="R276" i="2" s="1"/>
  <c r="P281" i="2"/>
  <c r="R281" i="2" s="1"/>
  <c r="Q169" i="2"/>
  <c r="Q177" i="2"/>
  <c r="Q185" i="2"/>
  <c r="Q193" i="2"/>
  <c r="P47" i="2"/>
  <c r="R47" i="2" s="1"/>
  <c r="Q173" i="2"/>
  <c r="Q181" i="2"/>
  <c r="Q189" i="2"/>
  <c r="Q197" i="2"/>
  <c r="P18" i="2"/>
  <c r="R18" i="2" s="1"/>
  <c r="P37" i="2"/>
  <c r="R37" i="2" s="1"/>
  <c r="P50" i="2"/>
  <c r="R50" i="2" s="1"/>
  <c r="P107" i="2"/>
  <c r="R107" i="2" s="1"/>
  <c r="P119" i="2"/>
  <c r="R119" i="2" s="1"/>
  <c r="P139" i="2"/>
  <c r="R139" i="2" s="1"/>
  <c r="P186" i="2"/>
  <c r="R186" i="2" s="1"/>
  <c r="Q163" i="2"/>
  <c r="Q146" i="2"/>
  <c r="P250" i="2"/>
  <c r="R250" i="2" s="1"/>
  <c r="P274" i="2"/>
  <c r="R274" i="2" s="1"/>
  <c r="P205" i="2"/>
  <c r="R205" i="2" s="1"/>
  <c r="P226" i="2"/>
  <c r="R226" i="2" s="1"/>
  <c r="P239" i="2"/>
  <c r="R239" i="2" s="1"/>
  <c r="P259" i="2"/>
  <c r="R259" i="2" s="1"/>
  <c r="Q91" i="2"/>
  <c r="P90" i="2"/>
  <c r="R90" i="2" s="1"/>
  <c r="P230" i="2"/>
  <c r="R230" i="2" s="1"/>
  <c r="P234" i="2"/>
  <c r="R234" i="2" s="1"/>
  <c r="P243" i="2"/>
  <c r="R243" i="2" s="1"/>
  <c r="P23" i="2"/>
  <c r="R23" i="2" s="1"/>
  <c r="P89" i="2"/>
  <c r="R89" i="2" s="1"/>
  <c r="Q95" i="2"/>
  <c r="Q108" i="2"/>
  <c r="Q112" i="2"/>
  <c r="Q121" i="2"/>
  <c r="Q125" i="2"/>
  <c r="P201" i="2"/>
  <c r="R201" i="2" s="1"/>
  <c r="P221" i="2"/>
  <c r="R221" i="2" s="1"/>
  <c r="Q18" i="2"/>
  <c r="P15" i="2"/>
  <c r="R15" i="2" s="1"/>
  <c r="P99" i="2"/>
  <c r="R99" i="2" s="1"/>
  <c r="P111" i="2"/>
  <c r="R111" i="2" s="1"/>
  <c r="P127" i="2"/>
  <c r="R127" i="2" s="1"/>
  <c r="P138" i="2"/>
  <c r="R138" i="2" s="1"/>
  <c r="P142" i="2"/>
  <c r="R142" i="2" s="1"/>
  <c r="P146" i="2"/>
  <c r="R146" i="2" s="1"/>
  <c r="P158" i="2"/>
  <c r="R158" i="2" s="1"/>
  <c r="P166" i="2"/>
  <c r="R166" i="2" s="1"/>
  <c r="P174" i="2"/>
  <c r="R174" i="2" s="1"/>
  <c r="P178" i="2"/>
  <c r="R178" i="2" s="1"/>
  <c r="P182" i="2"/>
  <c r="R182" i="2" s="1"/>
  <c r="P190" i="2"/>
  <c r="R190" i="2" s="1"/>
  <c r="Q150" i="2"/>
  <c r="Q154" i="2"/>
  <c r="Q165" i="2"/>
  <c r="P165" i="2"/>
  <c r="R165" i="2" s="1"/>
  <c r="P169" i="2"/>
  <c r="R169" i="2" s="1"/>
  <c r="P173" i="2"/>
  <c r="R173" i="2" s="1"/>
  <c r="P177" i="2"/>
  <c r="R177" i="2" s="1"/>
  <c r="P181" i="2"/>
  <c r="R181" i="2" s="1"/>
  <c r="P185" i="2"/>
  <c r="R185" i="2" s="1"/>
  <c r="P189" i="2"/>
  <c r="R189" i="2" s="1"/>
  <c r="P193" i="2"/>
  <c r="R193" i="2" s="1"/>
  <c r="P197" i="2"/>
  <c r="R197" i="2" s="1"/>
  <c r="P204" i="2"/>
  <c r="R204" i="2" s="1"/>
  <c r="P255" i="2"/>
  <c r="R255" i="2" s="1"/>
  <c r="P71" i="2"/>
  <c r="R71" i="2" s="1"/>
  <c r="P82" i="2"/>
  <c r="R82" i="2" s="1"/>
  <c r="Q90" i="2"/>
  <c r="P162" i="2"/>
  <c r="R162" i="2" s="1"/>
  <c r="Q147" i="2"/>
  <c r="Q151" i="2"/>
  <c r="Q155" i="2"/>
  <c r="P218" i="2"/>
  <c r="R218" i="2" s="1"/>
  <c r="P220" i="2"/>
  <c r="R220" i="2" s="1"/>
  <c r="P273" i="2"/>
  <c r="R273" i="2" s="1"/>
  <c r="P282" i="2"/>
  <c r="R282" i="2" s="1"/>
  <c r="P34" i="2"/>
  <c r="R34" i="2" s="1"/>
  <c r="Q49" i="2"/>
  <c r="Q53" i="2"/>
  <c r="P54" i="2"/>
  <c r="R54" i="2" s="1"/>
  <c r="P77" i="2"/>
  <c r="R77" i="2" s="1"/>
  <c r="P150" i="2"/>
  <c r="R150" i="2" s="1"/>
  <c r="Q137" i="2"/>
  <c r="P167" i="2"/>
  <c r="R167" i="2" s="1"/>
  <c r="P171" i="2"/>
  <c r="R171" i="2" s="1"/>
  <c r="P175" i="2"/>
  <c r="R175" i="2" s="1"/>
  <c r="P179" i="2"/>
  <c r="R179" i="2" s="1"/>
  <c r="P183" i="2"/>
  <c r="R183" i="2" s="1"/>
  <c r="P187" i="2"/>
  <c r="R187" i="2" s="1"/>
  <c r="P191" i="2"/>
  <c r="R191" i="2" s="1"/>
  <c r="P195" i="2"/>
  <c r="R195" i="2" s="1"/>
  <c r="P206" i="2"/>
  <c r="R206" i="2" s="1"/>
  <c r="Q208" i="2"/>
  <c r="Q216" i="2"/>
  <c r="Q220" i="2"/>
  <c r="Q241" i="2"/>
  <c r="Q167" i="2"/>
  <c r="P97" i="2"/>
  <c r="R97" i="2" s="1"/>
  <c r="P101" i="2"/>
  <c r="R101" i="2" s="1"/>
  <c r="P105" i="2"/>
  <c r="R105" i="2" s="1"/>
  <c r="P109" i="2"/>
  <c r="R109" i="2" s="1"/>
  <c r="P113" i="2"/>
  <c r="R113" i="2" s="1"/>
  <c r="P117" i="2"/>
  <c r="R117" i="2" s="1"/>
  <c r="P121" i="2"/>
  <c r="R121" i="2" s="1"/>
  <c r="P125" i="2"/>
  <c r="R125" i="2" s="1"/>
  <c r="P129" i="2"/>
  <c r="R129" i="2" s="1"/>
  <c r="P133" i="2"/>
  <c r="R133" i="2" s="1"/>
  <c r="Q111" i="2"/>
  <c r="P96" i="2"/>
  <c r="R96" i="2" s="1"/>
  <c r="P100" i="2"/>
  <c r="R100" i="2" s="1"/>
  <c r="P104" i="2"/>
  <c r="R104" i="2" s="1"/>
  <c r="P108" i="2"/>
  <c r="R108" i="2" s="1"/>
  <c r="P112" i="2"/>
  <c r="R112" i="2" s="1"/>
  <c r="P116" i="2"/>
  <c r="R116" i="2" s="1"/>
  <c r="P120" i="2"/>
  <c r="R120" i="2" s="1"/>
  <c r="P124" i="2"/>
  <c r="R124" i="2" s="1"/>
  <c r="P128" i="2"/>
  <c r="R128" i="2" s="1"/>
  <c r="P132" i="2"/>
  <c r="R132" i="2" s="1"/>
  <c r="P170" i="2"/>
  <c r="R170" i="2" s="1"/>
  <c r="P141" i="2"/>
  <c r="R141" i="2" s="1"/>
  <c r="P145" i="2"/>
  <c r="R145" i="2" s="1"/>
  <c r="P149" i="2"/>
  <c r="R149" i="2" s="1"/>
  <c r="P153" i="2"/>
  <c r="R153" i="2" s="1"/>
  <c r="P161" i="2"/>
  <c r="R161" i="2" s="1"/>
  <c r="P140" i="2"/>
  <c r="R140" i="2" s="1"/>
  <c r="P148" i="2"/>
  <c r="R148" i="2" s="1"/>
  <c r="P152" i="2"/>
  <c r="R152" i="2" s="1"/>
  <c r="P156" i="2"/>
  <c r="R156" i="2" s="1"/>
  <c r="P160" i="2"/>
  <c r="R160" i="2" s="1"/>
  <c r="P210" i="2"/>
  <c r="R210" i="2" s="1"/>
  <c r="P222" i="2"/>
  <c r="R222" i="2" s="1"/>
  <c r="P213" i="2"/>
  <c r="R213" i="2" s="1"/>
  <c r="P217" i="2"/>
  <c r="R217" i="2" s="1"/>
  <c r="P229" i="2"/>
  <c r="R229" i="2" s="1"/>
  <c r="P233" i="2"/>
  <c r="R233" i="2" s="1"/>
  <c r="P238" i="2"/>
  <c r="R238" i="2" s="1"/>
  <c r="P242" i="2"/>
  <c r="R242" i="2" s="1"/>
  <c r="P246" i="2"/>
  <c r="R246" i="2" s="1"/>
  <c r="Q148" i="2"/>
  <c r="Q152" i="2"/>
  <c r="Q156" i="2"/>
  <c r="Q160" i="2"/>
  <c r="I15" i="3"/>
  <c r="Q144" i="2"/>
  <c r="Q161" i="2"/>
  <c r="Q164" i="2"/>
  <c r="Q168" i="2"/>
  <c r="Q175" i="2"/>
  <c r="Q179" i="2"/>
  <c r="Q187" i="2"/>
  <c r="Q195" i="2"/>
  <c r="H17" i="3"/>
  <c r="J15" i="3"/>
  <c r="K15" i="3"/>
  <c r="C17" i="3"/>
  <c r="G17" i="3"/>
  <c r="F17" i="3"/>
  <c r="A17" i="3"/>
  <c r="J33" i="3"/>
  <c r="D41" i="3"/>
  <c r="K5" i="3"/>
  <c r="E7" i="3"/>
  <c r="E17" i="3" s="1"/>
  <c r="B7" i="3"/>
  <c r="K7" i="3" s="1"/>
  <c r="I33" i="3"/>
  <c r="Q252" i="2"/>
  <c r="Q270" i="2"/>
  <c r="Q191" i="2"/>
  <c r="Q70" i="2"/>
  <c r="Q234" i="2"/>
  <c r="K207" i="2"/>
  <c r="Q207" i="2" s="1"/>
  <c r="P202" i="2"/>
  <c r="R202" i="2" s="1"/>
  <c r="Q250" i="2"/>
  <c r="Q251" i="2"/>
  <c r="Q262" i="2"/>
  <c r="Q265" i="2"/>
  <c r="P270" i="2"/>
  <c r="R270" i="2" s="1"/>
  <c r="Q275" i="2"/>
  <c r="Q276" i="2"/>
  <c r="Q279" i="2"/>
  <c r="P247" i="2"/>
  <c r="R247" i="2" s="1"/>
  <c r="P251" i="2"/>
  <c r="R251" i="2" s="1"/>
  <c r="P267" i="2"/>
  <c r="R267" i="2" s="1"/>
  <c r="P275" i="2"/>
  <c r="R275" i="2" s="1"/>
  <c r="Q171" i="2"/>
  <c r="Q183" i="2"/>
  <c r="Q228" i="2"/>
  <c r="Q26" i="2"/>
  <c r="Q136" i="2"/>
  <c r="P209" i="2"/>
  <c r="R209" i="2" s="1"/>
  <c r="M207" i="2"/>
  <c r="Q246" i="2"/>
  <c r="Q247" i="2"/>
  <c r="Q253" i="2"/>
  <c r="Q254" i="2"/>
  <c r="Q255" i="2"/>
  <c r="Q256" i="2"/>
  <c r="Q257" i="2"/>
  <c r="Q258" i="2"/>
  <c r="Q259" i="2"/>
  <c r="Q260" i="2"/>
  <c r="P260" i="2"/>
  <c r="R260" i="2" s="1"/>
  <c r="Q266" i="2"/>
  <c r="Q267" i="2"/>
  <c r="P269" i="2"/>
  <c r="R269" i="2" s="1"/>
  <c r="Q280" i="2"/>
  <c r="Q232" i="2"/>
  <c r="P49" i="2"/>
  <c r="R49" i="2" s="1"/>
  <c r="P63" i="2"/>
  <c r="R63" i="2" s="1"/>
  <c r="Q76" i="2"/>
  <c r="Q83" i="2"/>
  <c r="Q204" i="2"/>
  <c r="J207" i="2"/>
  <c r="Q201" i="2"/>
  <c r="P208" i="2"/>
  <c r="R208" i="2" s="1"/>
  <c r="P212" i="2"/>
  <c r="R212" i="2" s="1"/>
  <c r="P216" i="2"/>
  <c r="R216" i="2" s="1"/>
  <c r="P224" i="2"/>
  <c r="R224" i="2" s="1"/>
  <c r="P232" i="2"/>
  <c r="R232" i="2" s="1"/>
  <c r="P241" i="2"/>
  <c r="R241" i="2" s="1"/>
  <c r="Q219" i="2"/>
  <c r="Q248" i="2"/>
  <c r="P254" i="2"/>
  <c r="R254" i="2" s="1"/>
  <c r="P258" i="2"/>
  <c r="R258" i="2" s="1"/>
  <c r="Q263" i="2"/>
  <c r="Q268" i="2"/>
  <c r="Q281" i="2"/>
  <c r="P263" i="2"/>
  <c r="R263" i="2" s="1"/>
  <c r="P271" i="2"/>
  <c r="R271" i="2" s="1"/>
  <c r="Q243" i="2"/>
  <c r="Q203" i="2"/>
  <c r="Q211" i="2"/>
  <c r="Q223" i="2"/>
  <c r="Q227" i="2"/>
  <c r="Q231" i="2"/>
  <c r="P223" i="2"/>
  <c r="R223" i="2" s="1"/>
  <c r="P231" i="2"/>
  <c r="R231" i="2" s="1"/>
  <c r="P240" i="2"/>
  <c r="R240" i="2" s="1"/>
  <c r="P219" i="2"/>
  <c r="R219" i="2" s="1"/>
  <c r="P227" i="2"/>
  <c r="R227" i="2" s="1"/>
  <c r="P235" i="2"/>
  <c r="R235" i="2" s="1"/>
  <c r="Q240" i="2"/>
  <c r="Q215" i="2"/>
  <c r="Q235" i="2"/>
  <c r="P211" i="2"/>
  <c r="R211" i="2" s="1"/>
  <c r="Q110" i="2"/>
  <c r="P137" i="2"/>
  <c r="R137" i="2" s="1"/>
  <c r="Q12" i="2"/>
  <c r="P26" i="2"/>
  <c r="R26" i="2" s="1"/>
  <c r="Q25" i="2"/>
  <c r="P27" i="2"/>
  <c r="R27" i="2" s="1"/>
  <c r="P31" i="2"/>
  <c r="R31" i="2" s="1"/>
  <c r="Q30" i="2"/>
  <c r="P43" i="2"/>
  <c r="R43" i="2" s="1"/>
  <c r="P52" i="2"/>
  <c r="R52" i="2" s="1"/>
  <c r="P78" i="2"/>
  <c r="R78" i="2" s="1"/>
  <c r="Q71" i="2"/>
  <c r="Q82" i="2"/>
  <c r="Q172" i="2"/>
  <c r="Q176" i="2"/>
  <c r="Q180" i="2"/>
  <c r="Q184" i="2"/>
  <c r="Q188" i="2"/>
  <c r="Q192" i="2"/>
  <c r="Q196" i="2"/>
  <c r="Q145" i="2"/>
  <c r="P17" i="2"/>
  <c r="R17" i="2" s="1"/>
  <c r="P19" i="2"/>
  <c r="R19" i="2" s="1"/>
  <c r="Q23" i="2"/>
  <c r="P57" i="2"/>
  <c r="R57" i="2" s="1"/>
  <c r="Q67" i="2"/>
  <c r="P67" i="2"/>
  <c r="R67" i="2" s="1"/>
  <c r="P72" i="2"/>
  <c r="R72" i="2" s="1"/>
  <c r="P76" i="2"/>
  <c r="R76" i="2" s="1"/>
  <c r="P83" i="2"/>
  <c r="R83" i="2" s="1"/>
  <c r="Q73" i="2"/>
  <c r="P91" i="2"/>
  <c r="R91" i="2" s="1"/>
  <c r="P95" i="2"/>
  <c r="R95" i="2" s="1"/>
  <c r="P114" i="2"/>
  <c r="R114" i="2" s="1"/>
  <c r="P118" i="2"/>
  <c r="R118" i="2" s="1"/>
  <c r="P122" i="2"/>
  <c r="R122" i="2" s="1"/>
  <c r="Q140" i="2"/>
  <c r="P168" i="2"/>
  <c r="R168" i="2" s="1"/>
  <c r="Q153" i="2"/>
  <c r="Q141" i="2"/>
  <c r="Q17" i="2"/>
  <c r="P14" i="2"/>
  <c r="R14" i="2" s="1"/>
  <c r="Q38" i="2"/>
  <c r="P61" i="2"/>
  <c r="R61" i="2" s="1"/>
  <c r="Q75" i="2"/>
  <c r="Q89" i="2"/>
  <c r="P136" i="2"/>
  <c r="R136" i="2" s="1"/>
  <c r="Q149" i="2"/>
  <c r="Q157" i="2"/>
  <c r="P157" i="2"/>
  <c r="R157" i="2" s="1"/>
  <c r="Q118" i="2"/>
  <c r="P110" i="2"/>
  <c r="R110" i="2" s="1"/>
  <c r="Q122" i="2"/>
  <c r="Q15" i="2"/>
  <c r="Q69" i="2"/>
  <c r="P131" i="2"/>
  <c r="R131" i="2" s="1"/>
  <c r="Q14" i="2"/>
  <c r="Q43" i="2"/>
  <c r="P44" i="2"/>
  <c r="R44" i="2" s="1"/>
  <c r="Q44" i="2"/>
  <c r="P53" i="2"/>
  <c r="R53" i="2" s="1"/>
  <c r="Q57" i="2"/>
  <c r="P59" i="2"/>
  <c r="R59" i="2" s="1"/>
  <c r="Q48" i="2"/>
  <c r="N56" i="2"/>
  <c r="Q56" i="2" s="1"/>
  <c r="Q61" i="2"/>
  <c r="P69" i="2"/>
  <c r="R69" i="2" s="1"/>
  <c r="P73" i="2"/>
  <c r="R73" i="2" s="1"/>
  <c r="P84" i="2"/>
  <c r="R84" i="2" s="1"/>
  <c r="Q96" i="2"/>
  <c r="Q101" i="2"/>
  <c r="Q102" i="2"/>
  <c r="P103" i="2"/>
  <c r="R103" i="2" s="1"/>
  <c r="Q105" i="2"/>
  <c r="Q106" i="2"/>
  <c r="Q114" i="2"/>
  <c r="Q119" i="2"/>
  <c r="Q123" i="2"/>
  <c r="Q129" i="2"/>
  <c r="Q27" i="2"/>
  <c r="Q24" i="2"/>
  <c r="Q63" i="2"/>
  <c r="P75" i="2"/>
  <c r="R75" i="2" s="1"/>
  <c r="Q72" i="2"/>
  <c r="Q77" i="2"/>
  <c r="Q97" i="2"/>
  <c r="Q98" i="2"/>
  <c r="Q107" i="2"/>
  <c r="Q115" i="2"/>
  <c r="Q120" i="2"/>
  <c r="Q124" i="2"/>
  <c r="Q130" i="2"/>
  <c r="Q131" i="2"/>
  <c r="Q132" i="2"/>
  <c r="P58" i="2"/>
  <c r="R58" i="2" s="1"/>
  <c r="Q50" i="2"/>
  <c r="Q54" i="2"/>
  <c r="Q99" i="2"/>
  <c r="Q126" i="2"/>
  <c r="Q133" i="2"/>
  <c r="P98" i="2"/>
  <c r="R98" i="2" s="1"/>
  <c r="P102" i="2"/>
  <c r="R102" i="2" s="1"/>
  <c r="P106" i="2"/>
  <c r="R106" i="2" s="1"/>
  <c r="P126" i="2"/>
  <c r="R126" i="2" s="1"/>
  <c r="P130" i="2"/>
  <c r="R130" i="2" s="1"/>
  <c r="Q16" i="2"/>
  <c r="Q22" i="2"/>
  <c r="Q31" i="2"/>
  <c r="Q52" i="2"/>
  <c r="Q47" i="2"/>
  <c r="P48" i="2"/>
  <c r="R48" i="2" s="1"/>
  <c r="M56" i="2"/>
  <c r="P70" i="2"/>
  <c r="R70" i="2" s="1"/>
  <c r="P12" i="2"/>
  <c r="R12" i="2" s="1"/>
  <c r="P22" i="2"/>
  <c r="R22" i="2" s="1"/>
  <c r="P35" i="2"/>
  <c r="R35" i="2" s="1"/>
  <c r="Q42" i="2"/>
  <c r="P42" i="2"/>
  <c r="R42" i="2" s="1"/>
  <c r="J56" i="2"/>
  <c r="J68" i="2"/>
  <c r="K68" i="2"/>
  <c r="Q19" i="2"/>
  <c r="Q34" i="2"/>
  <c r="Q84" i="2"/>
  <c r="P38" i="2"/>
  <c r="R38" i="2" s="1"/>
  <c r="Q51" i="2"/>
  <c r="Q55" i="2"/>
  <c r="M68" i="2"/>
  <c r="N68" i="2"/>
  <c r="Q88" i="2"/>
  <c r="Q87" i="2"/>
  <c r="P88" i="2"/>
  <c r="R88" i="2" s="1"/>
  <c r="P87" i="2"/>
  <c r="R87" i="2" s="1"/>
  <c r="Q74" i="2"/>
  <c r="P74" i="2"/>
  <c r="R74" i="2" s="1"/>
  <c r="P66" i="2"/>
  <c r="R66" i="2" s="1"/>
  <c r="Q78" i="2"/>
  <c r="Q66" i="2"/>
  <c r="Q59" i="2"/>
  <c r="P51" i="2"/>
  <c r="R51" i="2" s="1"/>
  <c r="P55" i="2"/>
  <c r="R55" i="2" s="1"/>
  <c r="Q41" i="2"/>
  <c r="Q35" i="2"/>
  <c r="Q28" i="2"/>
  <c r="P24" i="2"/>
  <c r="R24" i="2" s="1"/>
  <c r="P28" i="2"/>
  <c r="R28" i="2" s="1"/>
  <c r="P30" i="2"/>
  <c r="R30" i="2" s="1"/>
  <c r="P25" i="2"/>
  <c r="R25" i="2" s="1"/>
  <c r="P29" i="2"/>
  <c r="R29" i="2" s="1"/>
  <c r="Q29" i="2"/>
  <c r="Q13" i="2"/>
  <c r="P16" i="2"/>
  <c r="R16" i="2" s="1"/>
  <c r="P13" i="2"/>
  <c r="R13" i="2" s="1"/>
  <c r="J17" i="3" l="1"/>
  <c r="J41" i="3"/>
  <c r="I41" i="3"/>
  <c r="J7" i="3"/>
  <c r="P207" i="2"/>
  <c r="R207" i="2" s="1"/>
  <c r="B17" i="3"/>
  <c r="I17" i="3" s="1"/>
  <c r="I7" i="3"/>
  <c r="P56" i="2"/>
  <c r="R56" i="2" s="1"/>
  <c r="Q68" i="2"/>
  <c r="P68" i="2"/>
  <c r="R68" i="2" s="1"/>
  <c r="D286" i="2"/>
  <c r="G284" i="2"/>
  <c r="M284" i="2"/>
  <c r="O284" i="2"/>
  <c r="A247" i="2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80" i="2" s="1"/>
  <c r="A281" i="2" s="1"/>
  <c r="A282" i="2" s="1"/>
  <c r="G244" i="2"/>
  <c r="O244" i="2"/>
  <c r="H244" i="2"/>
  <c r="G199" i="2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H199" i="2"/>
  <c r="G134" i="2"/>
  <c r="O134" i="2"/>
  <c r="I134" i="2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N134" i="2"/>
  <c r="H134" i="2"/>
  <c r="O92" i="2"/>
  <c r="I92" i="2"/>
  <c r="H92" i="2"/>
  <c r="G92" i="2"/>
  <c r="N92" i="2"/>
  <c r="A88" i="2"/>
  <c r="A89" i="2" s="1"/>
  <c r="A90" i="2" s="1"/>
  <c r="A91" i="2" s="1"/>
  <c r="M92" i="2"/>
  <c r="J92" i="2"/>
  <c r="I85" i="2"/>
  <c r="H85" i="2"/>
  <c r="G85" i="2"/>
  <c r="O85" i="2"/>
  <c r="M85" i="2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83" i="2" s="1"/>
  <c r="A84" i="2" s="1"/>
  <c r="N85" i="2"/>
  <c r="L85" i="2"/>
  <c r="G64" i="2"/>
  <c r="O64" i="2"/>
  <c r="H64" i="2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2" i="2" s="1"/>
  <c r="A63" i="2" s="1"/>
  <c r="K64" i="2"/>
  <c r="J45" i="2"/>
  <c r="I45" i="2"/>
  <c r="H45" i="2"/>
  <c r="G45" i="2"/>
  <c r="L45" i="2"/>
  <c r="A42" i="2"/>
  <c r="A43" i="2" s="1"/>
  <c r="A44" i="2" s="1"/>
  <c r="N45" i="2"/>
  <c r="M45" i="2"/>
  <c r="O39" i="2"/>
  <c r="N39" i="2"/>
  <c r="H39" i="2"/>
  <c r="G39" i="2"/>
  <c r="A35" i="2"/>
  <c r="A36" i="2" s="1"/>
  <c r="A37" i="2" s="1"/>
  <c r="A38" i="2" s="1"/>
  <c r="M39" i="2"/>
  <c r="L39" i="2"/>
  <c r="K39" i="2"/>
  <c r="J39" i="2"/>
  <c r="O32" i="2"/>
  <c r="H32" i="2"/>
  <c r="G32" i="2"/>
  <c r="M32" i="2"/>
  <c r="A23" i="2"/>
  <c r="A24" i="2" s="1"/>
  <c r="A25" i="2" s="1"/>
  <c r="A26" i="2" s="1"/>
  <c r="A27" i="2" s="1"/>
  <c r="A28" i="2" s="1"/>
  <c r="A29" i="2" s="1"/>
  <c r="A30" i="2" s="1"/>
  <c r="A31" i="2" s="1"/>
  <c r="L32" i="2"/>
  <c r="K32" i="2"/>
  <c r="J32" i="2"/>
  <c r="M20" i="2"/>
  <c r="I20" i="2"/>
  <c r="H20" i="2"/>
  <c r="G20" i="2"/>
  <c r="L20" i="2"/>
  <c r="O20" i="2"/>
  <c r="A13" i="2"/>
  <c r="Q20" i="2"/>
  <c r="N20" i="2"/>
  <c r="K20" i="2"/>
  <c r="K17" i="3" l="1"/>
  <c r="A201" i="2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9" i="2" s="1"/>
  <c r="A240" i="2" s="1"/>
  <c r="A241" i="2" s="1"/>
  <c r="A242" i="2" s="1"/>
  <c r="A243" i="2" s="1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P20" i="2"/>
  <c r="R20" i="2"/>
  <c r="I64" i="2"/>
  <c r="O45" i="2"/>
  <c r="Q64" i="2"/>
  <c r="L92" i="2"/>
  <c r="K134" i="2"/>
  <c r="N32" i="2"/>
  <c r="J64" i="2"/>
  <c r="L64" i="2"/>
  <c r="L134" i="2"/>
  <c r="L244" i="2"/>
  <c r="A14" i="2"/>
  <c r="A15" i="2" s="1"/>
  <c r="A16" i="2" s="1"/>
  <c r="A17" i="2" s="1"/>
  <c r="A18" i="2" s="1"/>
  <c r="A19" i="2" s="1"/>
  <c r="I32" i="2"/>
  <c r="N199" i="2"/>
  <c r="Q39" i="2"/>
  <c r="I39" i="2"/>
  <c r="P64" i="2"/>
  <c r="J20" i="2"/>
  <c r="Q32" i="2"/>
  <c r="K45" i="2"/>
  <c r="M64" i="2"/>
  <c r="N64" i="2"/>
  <c r="J85" i="2"/>
  <c r="K199" i="2"/>
  <c r="R64" i="2"/>
  <c r="K85" i="2"/>
  <c r="K92" i="2"/>
  <c r="M134" i="2"/>
  <c r="J199" i="2"/>
  <c r="G285" i="2"/>
  <c r="O199" i="2"/>
  <c r="O285" i="2" s="1"/>
  <c r="J244" i="2"/>
  <c r="H284" i="2"/>
  <c r="H285" i="2" s="1"/>
  <c r="J284" i="2"/>
  <c r="L199" i="2"/>
  <c r="K244" i="2"/>
  <c r="M199" i="2"/>
  <c r="Q244" i="2"/>
  <c r="K284" i="2"/>
  <c r="I244" i="2"/>
  <c r="L284" i="2"/>
  <c r="I284" i="2"/>
  <c r="J134" i="2"/>
  <c r="I199" i="2"/>
  <c r="N244" i="2"/>
  <c r="R244" i="2"/>
  <c r="Q284" i="2"/>
  <c r="M244" i="2"/>
  <c r="N284" i="2"/>
  <c r="M285" i="2" l="1"/>
  <c r="N285" i="2"/>
  <c r="Q199" i="2"/>
  <c r="P244" i="2"/>
  <c r="R199" i="2"/>
  <c r="P199" i="2"/>
  <c r="J285" i="2"/>
  <c r="Q92" i="2"/>
  <c r="P45" i="2"/>
  <c r="R45" i="2"/>
  <c r="P284" i="2"/>
  <c r="P85" i="2"/>
  <c r="A287" i="2"/>
  <c r="I285" i="2"/>
  <c r="R284" i="2"/>
  <c r="R85" i="2"/>
  <c r="K285" i="2"/>
  <c r="Q85" i="2"/>
  <c r="R134" i="2"/>
  <c r="R39" i="2"/>
  <c r="P39" i="2"/>
  <c r="Q134" i="2"/>
  <c r="R32" i="2"/>
  <c r="P32" i="2"/>
  <c r="L285" i="2"/>
  <c r="P134" i="2"/>
  <c r="Q45" i="2"/>
  <c r="R92" i="2"/>
  <c r="P92" i="2"/>
  <c r="Q285" i="2" l="1"/>
  <c r="R285" i="2"/>
  <c r="P285" i="2"/>
</calcChain>
</file>

<file path=xl/sharedStrings.xml><?xml version="1.0" encoding="utf-8"?>
<sst xmlns="http://schemas.openxmlformats.org/spreadsheetml/2006/main" count="1339" uniqueCount="438">
  <si>
    <t xml:space="preserve">Tesorería de la Seguridad Social </t>
  </si>
  <si>
    <t xml:space="preserve">Reg. No. </t>
  </si>
  <si>
    <t>Nombre</t>
  </si>
  <si>
    <t>Sexo</t>
  </si>
  <si>
    <t>Departamento</t>
  </si>
  <si>
    <t xml:space="preserve">Función </t>
  </si>
  <si>
    <t>Estatus</t>
  </si>
  <si>
    <t>Sueldo Bruto (RD$)</t>
  </si>
  <si>
    <t>Regalia 
Pascual
(RD$)</t>
  </si>
  <si>
    <t>IS/R              (Ley 11-92)     (1*)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</si>
  <si>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</si>
  <si>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</si>
  <si>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</si>
  <si>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</si>
  <si>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</si>
  <si>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</si>
  <si>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</si>
  <si>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</si>
  <si>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</si>
  <si>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</si>
  <si>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</si>
  <si>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</si>
  <si>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</si>
  <si>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                                                                        </t>
  </si>
  <si>
    <t>DIRECCION DE RECURSOS HUMANOS</t>
  </si>
  <si>
    <t>SUB-TOTAL</t>
  </si>
  <si>
    <t>DIRECCION DE PLANIFICACION Y DESARROLLO</t>
  </si>
  <si>
    <t>DEPARTAMENTO DE CONTROL Y ANALISIS DE LAS OPERACIONES</t>
  </si>
  <si>
    <t>DIRECCION FINANCIERA</t>
  </si>
  <si>
    <t>DIRECCION JURIDICA</t>
  </si>
  <si>
    <t xml:space="preserve">DEPARTAMENTO DE COMUNICACIONES </t>
  </si>
  <si>
    <t>DIRECCION ADMINISTRATIVA</t>
  </si>
  <si>
    <t>DIRECCION DE SERVICIOS</t>
  </si>
  <si>
    <t>DIRECCION DE FISCALIZACION EXTERNA</t>
  </si>
  <si>
    <t>DIRECCION DE TECNOLOGIAS DE LA INFORMACION Y COMUNICACION</t>
  </si>
  <si>
    <t>TOTAL GENERAL</t>
  </si>
  <si>
    <t xml:space="preserve">                Preparado Por:                                                      Aprobado por:                                                  Aprobado por:</t>
  </si>
  <si>
    <t>Observaciones:</t>
  </si>
  <si>
    <t xml:space="preserve"> </t>
  </si>
  <si>
    <t xml:space="preserve">   (1*) Deducción directa en declaración ISR empleados del SUIRPLUS. Rentas hasta RD$416,220.00 estan exentas.</t>
  </si>
  <si>
    <t xml:space="preserve">         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</si>
  <si>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</si>
  <si>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</si>
  <si>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Nómina de Sueldos Empleados Fijos-Santo Domingo  </t>
  </si>
  <si>
    <t xml:space="preserve"> Jose Israel Del Orbe </t>
  </si>
  <si>
    <t xml:space="preserve">           Pilar Peña                                                            </t>
  </si>
  <si>
    <t xml:space="preserve">    Directora de Recursos Humanos                                     Director de Finanzas                           </t>
  </si>
  <si>
    <t xml:space="preserve">   (4*) Deducción directa declaración TSS del SUIRPLUS por registro de dependientes adicionales al SDSS. RD$1,715.46 por cada dependiente adicional registrado.</t>
  </si>
  <si>
    <t>HENRY SAHDALA DUMIT</t>
  </si>
  <si>
    <t>Masculino</t>
  </si>
  <si>
    <t>GERENCIA</t>
  </si>
  <si>
    <t>TESORERO</t>
  </si>
  <si>
    <t>FIJO</t>
  </si>
  <si>
    <t>YVONNE RAMONA NUÑEZ GARCIA</t>
  </si>
  <si>
    <t>Femenino</t>
  </si>
  <si>
    <t>ENCARGADO (A) DEPARTAMENTO DE FISCALIZACIÓN INTERNA</t>
  </si>
  <si>
    <t>Carrera Administrativa</t>
  </si>
  <si>
    <t>JENNIFER GOMEZ LINARES</t>
  </si>
  <si>
    <t>ENCARGADA DEPTO. DE ACCESO A LA INFORMACION PUBLICA</t>
  </si>
  <si>
    <t>MARIA DEL CARMEN CABRAL CABRERA</t>
  </si>
  <si>
    <t>ASESOR (A) DE CUMPLIMIENTO DE NORMAS</t>
  </si>
  <si>
    <t>De Confianza</t>
  </si>
  <si>
    <t>MARIA ISABEL ALTAGRACIA MARION LANDAIS DE CASTRO</t>
  </si>
  <si>
    <t>SECRETARIA EJECUTIVA</t>
  </si>
  <si>
    <t>JUANA NATIVIDAD QUEZADA ROSARIO</t>
  </si>
  <si>
    <t>ANA SILVIA ABREU MONEGRO</t>
  </si>
  <si>
    <t>FISCALIZADOR (A) INTERNO</t>
  </si>
  <si>
    <t>RAMONA ESPINAL SOLIS</t>
  </si>
  <si>
    <t>AUXILIAR DE ACCESO A LA INFORMACION</t>
  </si>
  <si>
    <t>Estatuto Simplificado</t>
  </si>
  <si>
    <t>MARIA DEL PILAR PENA GARCIA</t>
  </si>
  <si>
    <t>DIRECTOR (A) RECURSOS HUMANOS</t>
  </si>
  <si>
    <t>LETICIA CAROLINA PICCIRILLO STERLING</t>
  </si>
  <si>
    <t>ENCARGADO (A) DEPARTAMENTO DE ORGANIZACIÓN DE TRABAJO Y COMPENSACIÓN.</t>
  </si>
  <si>
    <t>WILMA NAVIL RODRIGUEZ MENA</t>
  </si>
  <si>
    <t>ENCARGADO(A)  DEPTO. DE EVALUACION DE DESEMPEÑO Y CAPACITACION</t>
  </si>
  <si>
    <t>ANA LIDIA PEREZ FRANCO</t>
  </si>
  <si>
    <t>TECNICO DE RECURSOS HUMANOS</t>
  </si>
  <si>
    <t>ROSANNA MARIA MATOS CRISOSTOMO</t>
  </si>
  <si>
    <t>ANALISTA DE RECURSOS HUMANOS</t>
  </si>
  <si>
    <t>SULSIRIS DE PAULA BURET</t>
  </si>
  <si>
    <t>ANALISTA DE REGISTRO, CONTROL Y NÓMINAS</t>
  </si>
  <si>
    <t>KAREN JOSE CARRASCO</t>
  </si>
  <si>
    <t>ANALISTA DE RECLUTAMIENTO Y SELECCIÓN</t>
  </si>
  <si>
    <t>SCHERYL ALCÁNTARA MARTÍNEZ</t>
  </si>
  <si>
    <t>MASSIEL BRITO CACERES</t>
  </si>
  <si>
    <t>TECNICO DE RECURSOS HUMANOS (INTERINO)</t>
  </si>
  <si>
    <t>CLERIDA BEATA CASADO ARIAS</t>
  </si>
  <si>
    <t>AUXILIAR ADMINISTRATIVO</t>
  </si>
  <si>
    <t>LAURA PATRICIA HERNANDEZ CABRERA</t>
  </si>
  <si>
    <t>DIRECTOR (A) DE PLANIFICACION Y DESARROLLO</t>
  </si>
  <si>
    <t>OSCAR ALBERTO SANTANA MATOS</t>
  </si>
  <si>
    <t>ENC. DEPTO. FORM., MOMITOREO Y EVAL. DE PLANES, PROG. Y PROYECTOS (INTERINO)</t>
  </si>
  <si>
    <t>JOHANNY MERCEDES SALCEDO DE LOS SANTOS</t>
  </si>
  <si>
    <t>ANALISTA DE PLANIFICACION</t>
  </si>
  <si>
    <t>MARGARITA FELIZ FELIZ</t>
  </si>
  <si>
    <t>ENC. DEPTO. DE DESARROLLO INSTITUCIONAL Y CALIDAD EN LA GESTIÓN</t>
  </si>
  <si>
    <t>GLENNYS ROSA MELO MATOS</t>
  </si>
  <si>
    <t>JAZMIN UCETA PEREZ</t>
  </si>
  <si>
    <t>ENCARGADO (A) DEPARTAMENTO DE CONTROL Y ANALISIS DE LAS OPERACIONES</t>
  </si>
  <si>
    <t>BERQUIS ARELIS GUZMAN GUZMAN</t>
  </si>
  <si>
    <t>ANALISTA DE CONTROL Y OPERACIONES</t>
  </si>
  <si>
    <t>PAOLA IBET VENTURA PEÑA</t>
  </si>
  <si>
    <t>EUCLIDES DE OLEO OGANDO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</si>
  <si>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</si>
  <si>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</si>
  <si>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</si>
  <si>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</si>
  <si>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</si>
  <si>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</si>
  <si>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CLAUDIA MOTA JIMENEZ</t>
  </si>
  <si>
    <t>ENC. DEPARTAMENTO CONTABILIDAD DEL SUIR</t>
  </si>
  <si>
    <t>BIOSAITY LORENZO GUZMAN</t>
  </si>
  <si>
    <t>ENC. SECCIÓN DE REGISTROS OPERACIONES GUB. Y PLANES ESPECIALES (INTERINO)</t>
  </si>
  <si>
    <t>ELIZABETH RODRIGUEZ GOMEZ</t>
  </si>
  <si>
    <t>ENC. SECCIÓN DE ACTIVOS FIJOS (INTERINO)</t>
  </si>
  <si>
    <t>MARICELA ARAUJO MORA</t>
  </si>
  <si>
    <t>ENC. SECCIÓN DE ANALISIS FINANCIEROS DEL SDSS (INTERINO)</t>
  </si>
  <si>
    <t>KENIA MARTINEZ BEREGUETE</t>
  </si>
  <si>
    <t>CONTADOR (A)</t>
  </si>
  <si>
    <t>ANGELA DOLORES SANTANA GONZALEZ</t>
  </si>
  <si>
    <t>JORGE RAFAEL KOURIE DICKSON</t>
  </si>
  <si>
    <t>ENC. DIVISIÓN DE INVERSIONES (INTERINO)</t>
  </si>
  <si>
    <t>WANDA CAROLINA PEREZ MEJIA</t>
  </si>
  <si>
    <t>ENC. DEPARTAMENTO DE RECAUDOS, PAGOS E INVERSIONES (INTERINO)</t>
  </si>
  <si>
    <t>PATRICIA ALESANDRA PARRAS VICENTE</t>
  </si>
  <si>
    <t>ANALISTA DE CONCILIACION BANCARIA</t>
  </si>
  <si>
    <t>JOHANNI PANIAGUA DE LA CRUZ</t>
  </si>
  <si>
    <t>ESKARLINA CHALAS SOLANO</t>
  </si>
  <si>
    <t>KARINA VALDEZ UBRI</t>
  </si>
  <si>
    <t xml:space="preserve">ANGEL DAVID ROSARIO CARELA </t>
  </si>
  <si>
    <t>RAQUEL ARACELIS GRANVILLE SOLANO</t>
  </si>
  <si>
    <t>ENCARGADA DIV. DE COBROS</t>
  </si>
  <si>
    <t>EMERSON YSRAEL CALCAÑO CASTILLO</t>
  </si>
  <si>
    <t>ENC. DEPTO. DE LITIGACIÓN</t>
  </si>
  <si>
    <t>ARLIN YAJAIRA MERCEDES VILLA</t>
  </si>
  <si>
    <t>ENC. DEPARTAMENTO ELABORACIÓN DOCUMENTOS LEGALES (INTERINO)</t>
  </si>
  <si>
    <t>LUCILA FERMIN DE LA CRUZ</t>
  </si>
  <si>
    <t xml:space="preserve">ABOGADO (A) </t>
  </si>
  <si>
    <t>NELSON MAYOBANEX SOLER MENDEZ</t>
  </si>
  <si>
    <t>Abogado (a)</t>
  </si>
  <si>
    <t>ISABEL RAMIREZ MARTE</t>
  </si>
  <si>
    <t>AMERICA QUISQUEYA SANTANA BAUTISTA</t>
  </si>
  <si>
    <t>PARALEGAL</t>
  </si>
  <si>
    <t>KATHERINNE GUANTE SISA</t>
  </si>
  <si>
    <t>GEISA LIDIA CASTRO ENCARNACION</t>
  </si>
  <si>
    <t xml:space="preserve">GESTOR DE COBROS </t>
  </si>
  <si>
    <t>DARLENY VASQUEZ ROJAS</t>
  </si>
  <si>
    <t>ANALISTA LEGAL (INTERINO)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</si>
  <si>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</si>
  <si>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</si>
  <si>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</si>
  <si>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</si>
  <si>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</si>
  <si>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</si>
  <si>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MARIA TERESA DE LOS SANTOS SENA</t>
  </si>
  <si>
    <t>DEPARTAMENTO DE COMUNICACIONES</t>
  </si>
  <si>
    <t>ENC. DEPTO. DE COMUNICACIONES</t>
  </si>
  <si>
    <t xml:space="preserve">Carrera Administrativa </t>
  </si>
  <si>
    <t>ANA MIGUELINA MEJIA</t>
  </si>
  <si>
    <t>KATIUSKA MARIA DIAZ SENCION</t>
  </si>
  <si>
    <t>ELIAN GENAO PEREZ</t>
  </si>
  <si>
    <t>GESTOR DE REDES SOCIALES</t>
  </si>
  <si>
    <t>ANA ALEJANDRA VARGAS CASTILLO</t>
  </si>
  <si>
    <t>DISEÑADOR (A) GRAFICO</t>
  </si>
  <si>
    <t>MARINA INES FIALLO CABRAL</t>
  </si>
  <si>
    <t>DIRECTORA ADMINISTRATIVA</t>
  </si>
  <si>
    <t>ROSA ELIZABETH NUÑEZ FERNANDEZ</t>
  </si>
  <si>
    <t>ENCARGADO (A) DEP. COMPRAS Y CONTRATACIONES</t>
  </si>
  <si>
    <t>MIRIAM JULENNY RUIZ DE LA ROSA</t>
  </si>
  <si>
    <t>ENCARGADO (A) DEP. SERVICIOS GENERALES</t>
  </si>
  <si>
    <t>LEISSA MARGARITA VARGAS ROSARIO</t>
  </si>
  <si>
    <t>ENCARGADO DIVISION DE GESTION DOCUMENTAL</t>
  </si>
  <si>
    <t>EDUARDO JOSE PIMENTEL PEÑA</t>
  </si>
  <si>
    <t>ENCARGADO SECCION ALMACEN Y SUMINISTRO</t>
  </si>
  <si>
    <t>ISIDRO MARTE GUZMAN</t>
  </si>
  <si>
    <t>ENCARGADO SECCION MANTENIMIENTO Y MAYORDOMIA</t>
  </si>
  <si>
    <t>ARGENIS ERNESTO GENAO GUZMAN</t>
  </si>
  <si>
    <t>SUPERVISOR (A)  DE DIGITALIZACION</t>
  </si>
  <si>
    <t>JERSON TEJADA RODRIGUEZ</t>
  </si>
  <si>
    <t>AYUDANTE DE MANTENIMIENTO</t>
  </si>
  <si>
    <t>EVELYN GUADALUPE PEREZ</t>
  </si>
  <si>
    <t>ENC. SECCIÓN DE CORRESPONDIENCIA (INTERINO)</t>
  </si>
  <si>
    <t>ISAIRA SOTO SANCHEZ</t>
  </si>
  <si>
    <t>ANALISTA DE COMPRAS Y CONTRATACIONES (INTERINO)</t>
  </si>
  <si>
    <t>LISMARY MABEL FERNANDEZ MARTINEZ</t>
  </si>
  <si>
    <t xml:space="preserve">AUXILIAR ADMINISTRATIVO </t>
  </si>
  <si>
    <t>ARMANDO ANTONIO REYES POLANCO</t>
  </si>
  <si>
    <t>MENSAJERO EXTERNO</t>
  </si>
  <si>
    <t>JUAN PABLO AGUAS VIVAS</t>
  </si>
  <si>
    <t xml:space="preserve">MENSAJERO INTERNO </t>
  </si>
  <si>
    <t>CARLOS AGUERO MORALES</t>
  </si>
  <si>
    <t>CHOFER I</t>
  </si>
  <si>
    <t>JOAN GABRIEL MARTINEZ MARTE</t>
  </si>
  <si>
    <t>MIGUEL ANGEL DORVILLE ROJA</t>
  </si>
  <si>
    <t xml:space="preserve"> MIGUEL ANGEL DE LA CRUZ SOSA </t>
  </si>
  <si>
    <t>Dirección Administrativa</t>
  </si>
  <si>
    <t>DIGITALIZADOR</t>
  </si>
  <si>
    <t xml:space="preserve"> JULISSA PACHECO SANTANA </t>
  </si>
  <si>
    <t>JONATHAN MIGUEL BENITEZ PEGUERO</t>
  </si>
  <si>
    <t>EDDY MONTERO FLORES</t>
  </si>
  <si>
    <t>TECNICO EN REFRIGERACIÓN</t>
  </si>
  <si>
    <t>PAMELA GUERRERO MIRANDA</t>
  </si>
  <si>
    <t>CRISTOPHER ENCARNACION MONTERO</t>
  </si>
  <si>
    <t>MARINO EZEQUIEL ROSARIO FLORENTINO</t>
  </si>
  <si>
    <t>NALDA YALINA LIZARDO ZORRILLA</t>
  </si>
  <si>
    <t>ASESOR (A)</t>
  </si>
  <si>
    <t>YANEIRY ANDREA BAEZ BONIFACIO</t>
  </si>
  <si>
    <t>AUXILIAR ADMINISTRATIVO (A)</t>
  </si>
  <si>
    <t>ANTONIO MORENO MORENO</t>
  </si>
  <si>
    <t>SAHONY ANYELINE SANTANA OSORIA</t>
  </si>
  <si>
    <t>RECEPCIONISTA</t>
  </si>
  <si>
    <t>ALEX HAROLL DISHMEY PEREZ</t>
  </si>
  <si>
    <t>ANGELO FAMILIA SANCHEZ</t>
  </si>
  <si>
    <t>YISEL MARIA SUERO DE JESUS</t>
  </si>
  <si>
    <t>ANA LUCIA FURCAL CORDERO</t>
  </si>
  <si>
    <t>NANCY MELODY IMBERT MARTINEZ</t>
  </si>
  <si>
    <t>ANALISTA DE COMPRAS Y CONTRATACIONES</t>
  </si>
  <si>
    <t>JOCHY ALBERTO PADILLA MENDEZ</t>
  </si>
  <si>
    <t>MICHAEL JAVIER DE LA ROSA GARCIA</t>
  </si>
  <si>
    <t>WANDERSSON JOSE BATISTA MARTE</t>
  </si>
  <si>
    <t>JOHAN ENRIQUE SANDOVAL</t>
  </si>
  <si>
    <t>ROBERT ERNESTO QUIÑONEZ</t>
  </si>
  <si>
    <t>LEONARDO MORILLO GOMEZ</t>
  </si>
  <si>
    <t>CARLOS JAVIER RODRIGUEZ MARTINEZ</t>
  </si>
  <si>
    <t>SAHADIA ERCILIA CRUZ ABREU</t>
  </si>
  <si>
    <t>DIRECTOR (A) DE SERVICIOS</t>
  </si>
  <si>
    <t>YOLANDA E DEL C DE JS BEJARAN CRUZ</t>
  </si>
  <si>
    <t>ENCARGADO (A) DIVISIÓN DE SERVICIOS GUBERNAMENTALES</t>
  </si>
  <si>
    <t>ANA MILDRED SUARDY GONZALEZ</t>
  </si>
  <si>
    <t>SUPERVISOR (A) DE SERVICIOS AL USUARIO</t>
  </si>
  <si>
    <t>MAYRA ALTAGRACIA NUÑEZ DIAZ</t>
  </si>
  <si>
    <t>VICTORIA ALICIA LUGO DE SANTANA</t>
  </si>
  <si>
    <t>SUPERVISOR (A) CENTRO DE ASISTENCIA AL USUARIO</t>
  </si>
  <si>
    <t>RINA HUBER REYES</t>
  </si>
  <si>
    <t>SUPERVISOR DE CUENTAS GUBERNAMENTALES (INTERINO)</t>
  </si>
  <si>
    <t>LILLIAM ALTAGRACIA PANIAGUA ESPIRITU</t>
  </si>
  <si>
    <t>ANALISTA DE TRAMITES Y GESTION DE SERVICIOS</t>
  </si>
  <si>
    <t>CARLA YARITZA DE LA ROSA VARGAS</t>
  </si>
  <si>
    <t>ANALISTA CUENTAS GUBERNAMENTALES</t>
  </si>
  <si>
    <t>LORIANNY ESTEFANI PLASENCIA SUERO</t>
  </si>
  <si>
    <t>LUCIA YUDELKA CANDELARIO DURAN</t>
  </si>
  <si>
    <t>MARCIA MARIA MEJIA ARACENA</t>
  </si>
  <si>
    <t>OPERADOR CENTRO DE ASISTENCIA AL USUARIO</t>
  </si>
  <si>
    <t>MIRLA ANABELL CORDERO GONZALEZ</t>
  </si>
  <si>
    <t xml:space="preserve">GESTOR DE TRAMITES Y SERVICIOS </t>
  </si>
  <si>
    <t>DHARIANA ELIZABETH ALECON QUEZADA</t>
  </si>
  <si>
    <t>AUXILIAR DE TRAMITES Y GESTION DE SERVICIOS</t>
  </si>
  <si>
    <t>NIRSA JOSELA SENA TRINIDAD</t>
  </si>
  <si>
    <t>AUXILIAR DE SERVICIOS GUBERNAMENTALES</t>
  </si>
  <si>
    <t>MAYELIN DESIRE CASTILLO CARO</t>
  </si>
  <si>
    <t>RICHARD ALFREDO LION TEJADA</t>
  </si>
  <si>
    <t>MARELINE GISSEL RAMÍREZ TEJERA</t>
  </si>
  <si>
    <t>EUNICE ELIZABETH SANTOS RODRIGUEZ</t>
  </si>
  <si>
    <t>JENNIFER LUISANNA ORTEGA SANCHEZ</t>
  </si>
  <si>
    <t>HECTOR ANDRES ORTIZ CONTRERAS</t>
  </si>
  <si>
    <t>ENMANUEL MANZUETA CALCAÑO</t>
  </si>
  <si>
    <t>AUXIILIAR DE TRÁMITES Y GESTIÓN DE SERVICIOS</t>
  </si>
  <si>
    <t>GISSELL JAZMIN MARTINEZ PANTALEON</t>
  </si>
  <si>
    <t>ANALISTA DE CAPACITACIÓN EXTERNA (INTERINO)</t>
  </si>
  <si>
    <t>KEYLA NYNOSKA JIMENEZ RAMIREZ</t>
  </si>
  <si>
    <t>YESEBEL CORDERO HENRIQUEZ</t>
  </si>
  <si>
    <t>DORALINA GONZALEZ EMILIANO</t>
  </si>
  <si>
    <t>OPERADOR (A) CENTRO DE ASISTENCIA AL USUARIO</t>
  </si>
  <si>
    <t>SAMUEL REINOSO ARIAS</t>
  </si>
  <si>
    <t>ENDRINA YELIXA FELIZ HERRERA</t>
  </si>
  <si>
    <t>ANALISTA DE SISTEMA DE SOFTWARE</t>
  </si>
  <si>
    <t>MAYRENI ALEXANDRA MENDEZ RODRIGUEZ</t>
  </si>
  <si>
    <t>LUZ DEL CARMEN MEJIA</t>
  </si>
  <si>
    <t>ANEURY CUESTA PIÑA</t>
  </si>
  <si>
    <t>MELISSA MARIA PEÑA DE LA CRUZ</t>
  </si>
  <si>
    <t>AUXILIAR EVALUACION Y VALIDACION</t>
  </si>
  <si>
    <t>ALTAGRACIA ROSANNY BONIFACIO DURAN</t>
  </si>
  <si>
    <t xml:space="preserve">AUXILIAR DE SERVICIOS GUBERNAMENTALES </t>
  </si>
  <si>
    <t>ALEXANDRA MARIA ARIAS SUAREZ</t>
  </si>
  <si>
    <t>YAMEL LEONOR PANIAGUA GRULLON</t>
  </si>
  <si>
    <t>COORDINADORA DE SERVICIOS</t>
  </si>
  <si>
    <t>ALBA MARIEL DE LEON RAMIREZ</t>
  </si>
  <si>
    <t>ANALISTA DE CUENTAS GUBERNAMENTALES (INTERINO)</t>
  </si>
  <si>
    <t>LORENDY ROMERO JIMENEZ</t>
  </si>
  <si>
    <t>DIANA CHRISMELY MATIAS JAQUEZ</t>
  </si>
  <si>
    <t>ADA YASMEIDY BURGOS SANTOS</t>
  </si>
  <si>
    <t>CARLOS ELIACIM REYES MATOS</t>
  </si>
  <si>
    <t>DANIULKA ALEXANDRA MEJIA CONTRERAS</t>
  </si>
  <si>
    <t>RICHARDT BERIHUETE BELLO</t>
  </si>
  <si>
    <t>JHONNY JESUS REYES</t>
  </si>
  <si>
    <t>BRITANNY ODETTE MARTE BRAVO</t>
  </si>
  <si>
    <t>DAVID PAULINO</t>
  </si>
  <si>
    <t>FRANCISCO JAVIER CASTRO LORA</t>
  </si>
  <si>
    <t>JOHANNA MASSIEL RIVAS PAULINO</t>
  </si>
  <si>
    <t>MONITOR DE SERVICIOS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</si>
  <si>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</si>
  <si>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</si>
  <si>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</si>
  <si>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</si>
  <si>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</si>
  <si>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ARIANNI MORENO BELTRE</t>
  </si>
  <si>
    <t>SAUL ARISMENDI PEREZ JIMENEZ</t>
  </si>
  <si>
    <t>JUAN RAMON PEREZ OSORIA</t>
  </si>
  <si>
    <t>CAMILA SANTIAGO SANCHEZ</t>
  </si>
  <si>
    <t>MABEL MILEDY GARCIA BELTRE</t>
  </si>
  <si>
    <t>ANDRY MARIA GOMEZ SOLIS</t>
  </si>
  <si>
    <t>IVET DARIANY MARQUEZ ALIES</t>
  </si>
  <si>
    <t>IVAN EDUARDO ROJAS HENRIQUEZ</t>
  </si>
  <si>
    <t>ALEXANDER MANUEL PEÑA JIMENEZ</t>
  </si>
  <si>
    <t>ANGEL LEONARDO GELABERT DE JESUS</t>
  </si>
  <si>
    <t>BICRI YULIANNY RODRIGUEZ FELIPE</t>
  </si>
  <si>
    <t>DANIELA OVIEDO BARIAS</t>
  </si>
  <si>
    <t>JULIA CRISTIANA ALBERTY CREALES</t>
  </si>
  <si>
    <t>DIRECTOR (A) FISCALIZACIÓN EXTERNA</t>
  </si>
  <si>
    <t>JULIO ANTONIO FELIZ RAMIREZ</t>
  </si>
  <si>
    <t>SUPERVISOR (A) DE FISCALIZACION EMPLEADORES Y ARS</t>
  </si>
  <si>
    <t>ROBERTO MANUEL RODRIGUEZ CASTILLO</t>
  </si>
  <si>
    <t>ENCARGADO(A) SECCION DE PLANES Y DOCUMENTACION DE FISCALIZACION</t>
  </si>
  <si>
    <t>ARSENILIA BAUTISTA ALCANTARA</t>
  </si>
  <si>
    <t>FELIX ANTONIO GUZMAN RODRIGUEZ</t>
  </si>
  <si>
    <t>DIOGENES ANTONIO QUI ONES AMPARO</t>
  </si>
  <si>
    <t>ENC. DEPTO. DE CUMPLIMIENTO DE EMPLEADORES (INTERINO)</t>
  </si>
  <si>
    <t>LEIDY FRANK SANCHEZ OVIEDO</t>
  </si>
  <si>
    <t>ENC. DIVISIÓN DE ANALISIS Y MONITOREO DE DATOS (INTERINO</t>
  </si>
  <si>
    <t>INGRID MIOSOTTIS ROSARIO RIVERA</t>
  </si>
  <si>
    <t>SUPERVISOR FISCALIZACION EXTERNA TIC</t>
  </si>
  <si>
    <t>YADIRA AMARILIS ABREU UREÑA</t>
  </si>
  <si>
    <t>SUPERVISOR DE FISCALIZACION EXTERNA (INTERINO)</t>
  </si>
  <si>
    <t>JUAN CARLOS BISONO RAMOS</t>
  </si>
  <si>
    <t>KENIA ALTAGRACIA DIAZ ALMONTE</t>
  </si>
  <si>
    <t>VANESSA AIMEE PEÑA MEJIA</t>
  </si>
  <si>
    <t>FISCALIZADOR DE SEGURIDAD SOCIAL</t>
  </si>
  <si>
    <t>FLORY BARBARA GONZALEZ HERNANDEZ</t>
  </si>
  <si>
    <t>SUGEL MERCEDES ROQUE TAPIA</t>
  </si>
  <si>
    <t>RAFAEL ANTONIO MARTINEZ ABAD</t>
  </si>
  <si>
    <t>ELSA CAROLINA SEGURA MANCEBO</t>
  </si>
  <si>
    <t>SUPERVISOR FISCALIZACION EXTERNA TIC (INTERINO)</t>
  </si>
  <si>
    <t>YANET MAGDALENA MONTERO GUERRERO</t>
  </si>
  <si>
    <t>ROSSY JACQUELINE CASTILLO LOPEZ</t>
  </si>
  <si>
    <t>FISCALIZADOR DE SEGURIDAD SOCIAL (INTERINO)</t>
  </si>
  <si>
    <t>JOSUE PERALTA REYES</t>
  </si>
  <si>
    <t>TÉCNICO DE FISCALIZACIÓN EXTERNA</t>
  </si>
  <si>
    <t>CANDIDA CRISTINA BAEZ HENRIQUEZ</t>
  </si>
  <si>
    <t>MARIA DEL PILAR DE LOS SANTOS PEREZ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</si>
  <si>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</si>
  <si>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</si>
  <si>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</si>
  <si>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</si>
  <si>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</si>
  <si>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</si>
  <si>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</si>
  <si>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</si>
  <si>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</si>
  <si>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</si>
  <si>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</si>
  <si>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</si>
  <si>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</si>
  <si>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</si>
  <si>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</si>
  <si>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GUSTAVO EMILIO RAMIREZ VIDAL</t>
  </si>
  <si>
    <t>MADELINE AMAURELINA FELIZ ALCANTARA</t>
  </si>
  <si>
    <t>MAXIRIS MINOSCA TEJADA POZO</t>
  </si>
  <si>
    <t>PAULA ESTEFANY URIBE VALDEZ</t>
  </si>
  <si>
    <t>ANGEL LINARDO VALENZUELA SILVESTRE</t>
  </si>
  <si>
    <t>DELIZA VALDEZ DUARTE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</si>
  <si>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</si>
  <si>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</si>
  <si>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</si>
  <si>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</si>
  <si>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</si>
  <si>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ENC. DPTO. CALIDAD DE SOFTWAR</t>
  </si>
  <si>
    <t>DAVID LEONARDO PINEDA PEREZ</t>
  </si>
  <si>
    <t>ENC.DEPTO.DE DESARROLLO E IMPLEMENTACION DE SISTEMA</t>
  </si>
  <si>
    <t>RAMON ANTONIO PICHARDO CANELA</t>
  </si>
  <si>
    <t>ENC. DPTO. ADMINISTRACION SERVICIO TIC</t>
  </si>
  <si>
    <t>ADELAIDA ESTELA DE LA A BAUTISTA LARA</t>
  </si>
  <si>
    <t>ENCARGADO (A) DEPTO. ADMINISTRACIÓN DE PROYECTOS TIC</t>
  </si>
  <si>
    <t>CHARLIE LORENZO PEÑA SANTOS</t>
  </si>
  <si>
    <t>ENC. DIVISION ANALISIS DE SISTEMAS</t>
  </si>
  <si>
    <t>BILLY JOEL UREÑA RODRIGUEZ</t>
  </si>
  <si>
    <t>ENCARGADO (A) DIVISIÓN ADM. TELECOMUNICACIONES Y REDES</t>
  </si>
  <si>
    <t>VICTOR IVAN HENRIQUEZ MONTA O</t>
  </si>
  <si>
    <t>ENC. DIV. ADMINISTRACION DE SERVIDORES Y CONFIGURACION</t>
  </si>
  <si>
    <t>MARTINA HERNANDEZ DURAN</t>
  </si>
  <si>
    <t>ENC. DIV. ADMINISTRACION CONTINUIDAD TIC</t>
  </si>
  <si>
    <t>PEDRO PABLO VASQUEZ CABRERA</t>
  </si>
  <si>
    <t>ENC. DIVISION ADMINISTRACION DE INICIDENTES</t>
  </si>
  <si>
    <t>MARGARITA ESQUEA MARTINEZ</t>
  </si>
  <si>
    <t>ENC. DIV. SOPORTE TECNICO Y MESA DE AYUDA</t>
  </si>
  <si>
    <t xml:space="preserve">WANDER MORETA RIVAS </t>
  </si>
  <si>
    <t>ENCARGADO DE LA DIVISION DE ADMINISTRACION Y MONITOREO</t>
  </si>
  <si>
    <t>RAMON EMILIO FLAQUER SANTANA</t>
  </si>
  <si>
    <t>ASESOR</t>
  </si>
  <si>
    <t>PABLO ANDRES DE LA CRUZ</t>
  </si>
  <si>
    <t>ENC. DIVISIÓN DE BASES DE DATOS (INTERINO)</t>
  </si>
  <si>
    <t>JOAQUIN ALTAGRACIA NADAL DECENA</t>
  </si>
  <si>
    <t>WEB MASTER</t>
  </si>
  <si>
    <t>LUCAS NICOLAS MEJIA</t>
  </si>
  <si>
    <t>ANALISTA DE ASEGURAMIENTO DE LA CALIDAD TIC</t>
  </si>
  <si>
    <t>GRACIELA CASTRO TRINIDAD</t>
  </si>
  <si>
    <t>ENC. DIVISIÓN DE VERIFICACIÓN Y VALIDACIÓN DE SOFTWARE (INTERINO)</t>
  </si>
  <si>
    <t>KARLA MARIA DAVIS PEÑA</t>
  </si>
  <si>
    <t>ANALISTA DE INCIDENTES DE SISTEMAS</t>
  </si>
  <si>
    <t>VANESSA PEREZ DIONISIO</t>
  </si>
  <si>
    <t>JOSE LEONARDO POLANCO PACHECO</t>
  </si>
  <si>
    <t>FRANCISCO ANTONIO PEÑA PEÑA</t>
  </si>
  <si>
    <t>ANALISTA ASEGURAMIENTO DE LA CALIDAD TIC</t>
  </si>
  <si>
    <t>ABRAHAM MENDEZ BATISTA</t>
  </si>
  <si>
    <t>ADMINISTRADOR DE SERVIDORES Y CONFIGURACION</t>
  </si>
  <si>
    <t>JULIO CESAR PEREZ GARCIA</t>
  </si>
  <si>
    <t>ENC. DIVISIÓN DE INTELIGENCIA DE NEGOCIOS TIC (INTERINO)</t>
  </si>
  <si>
    <t>FAUSTO EROSMANARDO MONTERO ANGOMAS</t>
  </si>
  <si>
    <t>DESARROLLADOR DE SOFTWARE II</t>
  </si>
  <si>
    <t xml:space="preserve">DALIA DOLORES CARRERO PEÑA </t>
  </si>
  <si>
    <t>COORDINADOR (A) TECNICO</t>
  </si>
  <si>
    <t>JOSE ALBERTO LUNA PEÑA</t>
  </si>
  <si>
    <t>ASESOR DE CIBERSEGURIDAD</t>
  </si>
  <si>
    <t>Confianza</t>
  </si>
  <si>
    <t>JOSE EDUARDO TAVERAS RODRIGUEZ</t>
  </si>
  <si>
    <t>MONITOR DE OPERACIONES DE SISTEMAS</t>
  </si>
  <si>
    <t xml:space="preserve">ESLEITER RIVERA FORTUNA </t>
  </si>
  <si>
    <t>ADMINISTRADOR DE REDES Y COMUNICACIONES (INTERINO)</t>
  </si>
  <si>
    <t>BRYAN NUÑEZ</t>
  </si>
  <si>
    <t>JEISSON ELIAS CABELO ROSARIO</t>
  </si>
  <si>
    <t>SOPORTE TECNICO INFORMATICO</t>
  </si>
  <si>
    <t>FELISANDER MELO PASCUAL</t>
  </si>
  <si>
    <t>ANALISTA DE CONTINUIDAD DE TIC (INTERINO)</t>
  </si>
  <si>
    <t>SORANYI DAMIAN RAMIREZ DE RODRIGUEZ</t>
  </si>
  <si>
    <t>ALBERTO ANTONIO CACERES PEÑA</t>
  </si>
  <si>
    <t>STARLYN JOSE MATEO ROSARIO</t>
  </si>
  <si>
    <t>LUZ ALTAGRACIA SOSA CUEVAS</t>
  </si>
  <si>
    <t>TEMPORERO</t>
  </si>
  <si>
    <t>Correspondiente al mes de febrero del año 2024</t>
  </si>
  <si>
    <t>AUXILIAR DE ALMACEN Y SUMINISTRO</t>
  </si>
  <si>
    <t>LILIANA JOAQUIN TEJEDA</t>
  </si>
  <si>
    <t>ANALISTA  DE RECAUDOS, PAGOS E INVERSIONES</t>
  </si>
  <si>
    <t>ADOLFA MIGUELINA PRESINAL ROSSIS</t>
  </si>
  <si>
    <t>GESTOR DE COBROS</t>
  </si>
  <si>
    <t>ARGELY ALAYLA POLANCO BONIFACIO</t>
  </si>
  <si>
    <t>AMELFY ANYELINA SANS DE JESUS</t>
  </si>
  <si>
    <t>GEIDY NATALIA DEL CARMEN</t>
  </si>
  <si>
    <t>GUADALUPE CORNELIO 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</si>
</sst>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6"/>
      <name val="Calibri Light"/>
      <family val="2"/>
    </font>
    <font>
      <sz val="16"/>
      <color rgb="FF000000"/>
      <name val="Calibri Light"/>
      <family val="2"/>
    </font>
    <font>
      <sz val="16"/>
      <color theme="1"/>
      <name val="Calibri Light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8"/>
      <color rgb="FF000000"/>
      <name val="Century Gothic"/>
      <family val="2"/>
    </font>
    <font>
      <sz val="18"/>
      <color theme="1"/>
      <name val="Century Gothic"/>
      <family val="2"/>
    </font>
    <font>
      <b/>
      <sz val="18"/>
      <color rgb="FF000000"/>
      <name val="Century Gothic"/>
      <family val="2"/>
    </font>
    <font>
      <b/>
      <sz val="18"/>
      <color theme="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20"/>
      <color theme="1"/>
      <name val="Century Gothic"/>
      <family val="2"/>
    </font>
    <font>
      <sz val="18"/>
      <color theme="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164" fontId="6" fillId="0" borderId="0" xfId="3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top" wrapText="1" readingOrder="1"/>
    </xf>
    <xf numFmtId="164" fontId="9" fillId="0" borderId="0" xfId="3" applyFont="1" applyFill="1" applyBorder="1" applyAlignment="1">
      <alignment horizontal="left"/>
    </xf>
    <xf numFmtId="165" fontId="11" fillId="0" borderId="0" xfId="1" applyNumberFormat="1" applyFont="1" applyAlignment="1">
      <alignment horizontal="right" vertical="top" wrapText="1" readingOrder="1"/>
    </xf>
    <xf numFmtId="164" fontId="9" fillId="0" borderId="0" xfId="3" applyFont="1" applyFill="1" applyBorder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 vertical="top" wrapText="1" readingOrder="1"/>
    </xf>
    <xf numFmtId="4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3" fillId="5" borderId="0" xfId="1" applyFont="1" applyFill="1" applyAlignment="1">
      <alignment vertical="center"/>
    </xf>
    <xf numFmtId="0" fontId="13" fillId="6" borderId="0" xfId="1" applyFont="1" applyFill="1" applyAlignment="1">
      <alignment vertical="center"/>
    </xf>
    <xf numFmtId="164" fontId="3" fillId="7" borderId="0" xfId="3" applyFont="1" applyFill="1" applyAlignment="1">
      <alignment vertical="center"/>
    </xf>
    <xf numFmtId="0" fontId="3" fillId="8" borderId="0" xfId="1" applyFont="1" applyFill="1" applyAlignment="1">
      <alignment vertical="center"/>
    </xf>
    <xf numFmtId="0" fontId="3" fillId="5" borderId="18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164" fontId="3" fillId="4" borderId="0" xfId="3" applyFont="1" applyFill="1" applyBorder="1" applyAlignment="1">
      <alignment vertical="center"/>
    </xf>
    <xf numFmtId="164" fontId="3" fillId="7" borderId="0" xfId="3" applyFont="1" applyFill="1" applyBorder="1" applyAlignment="1">
      <alignment vertical="center"/>
    </xf>
    <xf numFmtId="0" fontId="17" fillId="0" borderId="2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top" wrapText="1" readingOrder="1"/>
    </xf>
    <xf numFmtId="164" fontId="18" fillId="0" borderId="18" xfId="3" applyFont="1" applyFill="1" applyBorder="1" applyAlignment="1">
      <alignment horizontal="center" vertical="center"/>
    </xf>
    <xf numFmtId="4" fontId="18" fillId="0" borderId="18" xfId="1" applyNumberFormat="1" applyFont="1" applyBorder="1" applyAlignment="1">
      <alignment horizontal="right" vertical="center"/>
    </xf>
    <xf numFmtId="164" fontId="18" fillId="2" borderId="18" xfId="3" applyFont="1" applyFill="1" applyBorder="1" applyAlignment="1">
      <alignment horizontal="right"/>
    </xf>
    <xf numFmtId="164" fontId="18" fillId="0" borderId="18" xfId="3" applyFont="1" applyFill="1" applyBorder="1" applyAlignment="1">
      <alignment horizontal="right"/>
    </xf>
    <xf numFmtId="0" fontId="17" fillId="0" borderId="18" xfId="1" applyFont="1" applyBorder="1" applyAlignment="1">
      <alignment vertical="center"/>
    </xf>
    <xf numFmtId="165" fontId="17" fillId="0" borderId="18" xfId="1" applyNumberFormat="1" applyFont="1" applyBorder="1" applyAlignment="1">
      <alignment horizontal="right" vertical="center"/>
    </xf>
    <xf numFmtId="164" fontId="18" fillId="0" borderId="18" xfId="3" applyFont="1" applyFill="1" applyBorder="1" applyAlignment="1">
      <alignment horizontal="left"/>
    </xf>
    <xf numFmtId="165" fontId="22" fillId="0" borderId="18" xfId="1" applyNumberFormat="1" applyFont="1" applyBorder="1" applyAlignment="1">
      <alignment horizontal="right" vertical="top" wrapText="1"/>
    </xf>
    <xf numFmtId="165" fontId="22" fillId="0" borderId="18" xfId="1" applyNumberFormat="1" applyFont="1" applyBorder="1" applyAlignment="1">
      <alignment vertical="top" wrapText="1"/>
    </xf>
    <xf numFmtId="0" fontId="18" fillId="0" borderId="18" xfId="1" applyFont="1" applyBorder="1" applyAlignment="1">
      <alignment horizontal="center" vertical="center" wrapText="1"/>
    </xf>
    <xf numFmtId="164" fontId="18" fillId="0" borderId="18" xfId="3" applyFont="1" applyFill="1" applyBorder="1" applyAlignment="1">
      <alignment horizontal="left" wrapText="1"/>
    </xf>
    <xf numFmtId="164" fontId="18" fillId="0" borderId="18" xfId="3" applyFont="1" applyFill="1" applyBorder="1" applyAlignment="1">
      <alignment horizontal="center"/>
    </xf>
    <xf numFmtId="164" fontId="22" fillId="0" borderId="18" xfId="3" applyFont="1" applyFill="1" applyBorder="1" applyAlignment="1">
      <alignment horizontal="center" vertical="top" wrapText="1"/>
    </xf>
    <xf numFmtId="164" fontId="18" fillId="0" borderId="24" xfId="3" applyFont="1" applyFill="1" applyBorder="1" applyAlignment="1">
      <alignment horizontal="left"/>
    </xf>
    <xf numFmtId="0" fontId="17" fillId="0" borderId="20" xfId="1" applyFont="1" applyBorder="1" applyAlignment="1">
      <alignment horizontal="right" vertical="center"/>
    </xf>
    <xf numFmtId="0" fontId="20" fillId="0" borderId="0" xfId="1" applyFont="1" applyAlignment="1">
      <alignment horizontal="center" vertical="top" wrapText="1" readingOrder="1"/>
    </xf>
    <xf numFmtId="165" fontId="22" fillId="0" borderId="0" xfId="1" applyNumberFormat="1" applyFont="1" applyAlignment="1">
      <alignment horizontal="right" vertical="top" wrapText="1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164" fontId="22" fillId="0" borderId="0" xfId="3" applyFont="1" applyFill="1" applyBorder="1" applyAlignment="1">
      <alignment horizontal="center" vertical="top" wrapText="1"/>
    </xf>
    <xf numFmtId="165" fontId="19" fillId="0" borderId="0" xfId="1" applyNumberFormat="1" applyFont="1" applyAlignment="1">
      <alignment horizontal="right" vertical="top" wrapText="1" readingOrder="1"/>
    </xf>
    <xf numFmtId="164" fontId="17" fillId="0" borderId="0" xfId="3" applyFont="1" applyFill="1" applyBorder="1" applyAlignment="1">
      <alignment horizontal="right" vertical="top" wrapText="1"/>
    </xf>
    <xf numFmtId="165" fontId="22" fillId="0" borderId="0" xfId="1" applyNumberFormat="1" applyFont="1" applyAlignment="1">
      <alignment horizontal="right" vertical="top" wrapText="1" readingOrder="1"/>
    </xf>
    <xf numFmtId="4" fontId="17" fillId="0" borderId="18" xfId="1" applyNumberFormat="1" applyFont="1" applyBorder="1" applyAlignment="1">
      <alignment horizontal="right" vertical="center"/>
    </xf>
    <xf numFmtId="4" fontId="17" fillId="0" borderId="11" xfId="1" applyNumberFormat="1" applyFont="1" applyBorder="1" applyAlignment="1">
      <alignment horizontal="right" vertical="center"/>
    </xf>
    <xf numFmtId="0" fontId="18" fillId="0" borderId="18" xfId="1" applyFont="1" applyBorder="1" applyAlignment="1">
      <alignment vertical="center"/>
    </xf>
    <xf numFmtId="164" fontId="18" fillId="0" borderId="26" xfId="3" applyFont="1" applyFill="1" applyBorder="1" applyAlignment="1">
      <alignment horizontal="left"/>
    </xf>
    <xf numFmtId="165" fontId="22" fillId="0" borderId="25" xfId="1" applyNumberFormat="1" applyFont="1" applyBorder="1" applyAlignment="1">
      <alignment horizontal="right" vertical="top" wrapText="1"/>
    </xf>
    <xf numFmtId="0" fontId="18" fillId="0" borderId="20" xfId="1" applyFont="1" applyBorder="1" applyAlignment="1">
      <alignment horizontal="center" vertical="center"/>
    </xf>
    <xf numFmtId="0" fontId="18" fillId="0" borderId="0" xfId="1" applyFont="1" applyAlignment="1">
      <alignment vertical="top" wrapText="1" readingOrder="1"/>
    </xf>
    <xf numFmtId="0" fontId="20" fillId="0" borderId="0" xfId="1" applyFont="1" applyAlignment="1">
      <alignment vertical="top" wrapText="1" readingOrder="1"/>
    </xf>
    <xf numFmtId="164" fontId="18" fillId="0" borderId="23" xfId="3" applyFont="1" applyFill="1" applyBorder="1" applyAlignment="1">
      <alignment horizontal="left"/>
    </xf>
    <xf numFmtId="165" fontId="21" fillId="0" borderId="23" xfId="1" applyNumberFormat="1" applyFont="1" applyBorder="1" applyAlignment="1">
      <alignment horizontal="right" vertical="top" wrapText="1" readingOrder="1"/>
    </xf>
    <xf numFmtId="164" fontId="18" fillId="0" borderId="25" xfId="3" applyFont="1" applyFill="1" applyBorder="1" applyAlignment="1">
      <alignment horizontal="right" vertical="top" wrapText="1"/>
    </xf>
    <xf numFmtId="165" fontId="20" fillId="0" borderId="25" xfId="1" applyNumberFormat="1" applyFont="1" applyBorder="1" applyAlignment="1">
      <alignment horizontal="right" vertical="top" wrapText="1"/>
    </xf>
    <xf numFmtId="43" fontId="18" fillId="0" borderId="25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5" fontId="20" fillId="0" borderId="20" xfId="1" applyNumberFormat="1" applyFont="1" applyBorder="1" applyAlignment="1">
      <alignment horizontal="right" vertical="top" wrapText="1" readingOrder="1"/>
    </xf>
    <xf numFmtId="4" fontId="18" fillId="0" borderId="11" xfId="1" applyNumberFormat="1" applyFont="1" applyBorder="1" applyAlignment="1">
      <alignment horizontal="right" vertical="center"/>
    </xf>
    <xf numFmtId="165" fontId="22" fillId="0" borderId="32" xfId="1" applyNumberFormat="1" applyFont="1" applyBorder="1" applyAlignment="1">
      <alignment horizontal="right" vertical="top" wrapText="1"/>
    </xf>
    <xf numFmtId="4" fontId="17" fillId="0" borderId="34" xfId="1" applyNumberFormat="1" applyFont="1" applyBorder="1" applyAlignment="1">
      <alignment horizontal="right" vertical="center"/>
    </xf>
    <xf numFmtId="0" fontId="17" fillId="0" borderId="35" xfId="1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4" fontId="18" fillId="0" borderId="0" xfId="1" applyNumberFormat="1" applyFont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164" fontId="18" fillId="0" borderId="0" xfId="3" applyFont="1" applyFill="1" applyBorder="1" applyAlignment="1">
      <alignment horizontal="center" vertical="center"/>
    </xf>
    <xf numFmtId="4" fontId="18" fillId="0" borderId="0" xfId="1" applyNumberFormat="1" applyFont="1" applyAlignment="1">
      <alignment vertical="center"/>
    </xf>
    <xf numFmtId="4" fontId="18" fillId="0" borderId="18" xfId="1" applyNumberFormat="1" applyFont="1" applyBorder="1" applyAlignment="1">
      <alignment horizontal="center" vertical="center"/>
    </xf>
    <xf numFmtId="4" fontId="17" fillId="0" borderId="11" xfId="1" applyNumberFormat="1" applyFont="1" applyBorder="1" applyAlignment="1">
      <alignment horizontal="center" vertical="center"/>
    </xf>
    <xf numFmtId="4" fontId="18" fillId="0" borderId="11" xfId="1" applyNumberFormat="1" applyFont="1" applyBorder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164" fontId="18" fillId="0" borderId="0" xfId="3" applyFont="1" applyFill="1" applyBorder="1" applyAlignment="1">
      <alignment vertical="center"/>
    </xf>
    <xf numFmtId="164" fontId="24" fillId="0" borderId="0" xfId="3" applyFont="1" applyFill="1" applyBorder="1" applyAlignment="1">
      <alignment vertical="center"/>
    </xf>
    <xf numFmtId="0" fontId="24" fillId="0" borderId="0" xfId="1" applyFont="1" applyAlignment="1">
      <alignment vertical="center"/>
    </xf>
    <xf numFmtId="4" fontId="24" fillId="0" borderId="0" xfId="1" applyNumberFormat="1" applyFont="1" applyAlignment="1">
      <alignment vertical="center"/>
    </xf>
    <xf numFmtId="4" fontId="21" fillId="0" borderId="0" xfId="1" applyNumberFormat="1" applyFont="1" applyAlignment="1">
      <alignment vertical="center"/>
    </xf>
    <xf numFmtId="4" fontId="24" fillId="0" borderId="0" xfId="1" applyNumberFormat="1" applyFont="1" applyAlignment="1">
      <alignment horizontal="center" vertical="center"/>
    </xf>
    <xf numFmtId="164" fontId="25" fillId="0" borderId="0" xfId="3" applyFont="1" applyFill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164" fontId="17" fillId="0" borderId="0" xfId="3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27" fillId="2" borderId="0" xfId="1" applyFont="1" applyFill="1" applyAlignment="1">
      <alignment horizontal="center" vertical="center"/>
    </xf>
    <xf numFmtId="164" fontId="27" fillId="2" borderId="0" xfId="3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164" fontId="3" fillId="2" borderId="0" xfId="3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7" fillId="2" borderId="0" xfId="1" applyFont="1" applyFill="1" applyAlignment="1">
      <alignment vertical="center" wrapText="1"/>
    </xf>
    <xf numFmtId="164" fontId="17" fillId="9" borderId="0" xfId="3" applyFont="1" applyFill="1" applyBorder="1" applyAlignment="1">
      <alignment horizontal="center" vertical="center" wrapText="1"/>
    </xf>
    <xf numFmtId="0" fontId="17" fillId="9" borderId="20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43" fontId="9" fillId="0" borderId="18" xfId="4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43" fontId="9" fillId="0" borderId="18" xfId="4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 readingOrder="1"/>
    </xf>
    <xf numFmtId="4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top" wrapText="1" readingOrder="1"/>
    </xf>
    <xf numFmtId="165" fontId="10" fillId="0" borderId="18" xfId="0" applyNumberFormat="1" applyFont="1" applyBorder="1" applyAlignment="1">
      <alignment horizontal="right" vertical="top" wrapText="1"/>
    </xf>
    <xf numFmtId="164" fontId="9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top" readingOrder="1"/>
    </xf>
    <xf numFmtId="43" fontId="11" fillId="0" borderId="18" xfId="4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readingOrder="1"/>
    </xf>
    <xf numFmtId="0" fontId="9" fillId="2" borderId="18" xfId="0" applyFont="1" applyFill="1" applyBorder="1" applyAlignment="1">
      <alignment horizontal="center" vertical="top" wrapText="1" readingOrder="1"/>
    </xf>
    <xf numFmtId="43" fontId="9" fillId="2" borderId="18" xfId="4" applyFont="1" applyFill="1" applyBorder="1" applyAlignment="1">
      <alignment horizontal="right"/>
    </xf>
    <xf numFmtId="165" fontId="9" fillId="2" borderId="18" xfId="0" applyNumberFormat="1" applyFont="1" applyFill="1" applyBorder="1" applyAlignment="1">
      <alignment horizontal="right" vertical="top" wrapText="1" readingOrder="1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43" fontId="9" fillId="0" borderId="18" xfId="4" applyFont="1" applyFill="1" applyBorder="1" applyAlignment="1">
      <alignment horizontal="left"/>
    </xf>
    <xf numFmtId="0" fontId="9" fillId="0" borderId="18" xfId="0" applyFont="1" applyBorder="1" applyAlignment="1">
      <alignment vertical="top" wrapText="1" readingOrder="1"/>
    </xf>
    <xf numFmtId="43" fontId="9" fillId="0" borderId="18" xfId="4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right" vertical="top" wrapText="1" readingOrder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 readingOrder="1"/>
    </xf>
    <xf numFmtId="43" fontId="9" fillId="0" borderId="24" xfId="4" applyFont="1" applyFill="1" applyBorder="1" applyAlignment="1">
      <alignment horizontal="left"/>
    </xf>
    <xf numFmtId="0" fontId="9" fillId="0" borderId="18" xfId="0" applyFont="1" applyBorder="1" applyAlignment="1">
      <alignment horizontal="left" vertical="center" readingOrder="1"/>
    </xf>
    <xf numFmtId="165" fontId="11" fillId="0" borderId="24" xfId="0" applyNumberFormat="1" applyFont="1" applyBorder="1" applyAlignment="1">
      <alignment horizontal="right" vertical="top" wrapText="1" readingOrder="1"/>
    </xf>
    <xf numFmtId="164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top" wrapText="1" readingOrder="1"/>
    </xf>
    <xf numFmtId="0" fontId="9" fillId="0" borderId="18" xfId="0" applyFont="1" applyBorder="1" applyAlignment="1">
      <alignment vertical="center" readingOrder="1"/>
    </xf>
    <xf numFmtId="43" fontId="9" fillId="0" borderId="26" xfId="4" applyFont="1" applyFill="1" applyBorder="1" applyAlignment="1">
      <alignment horizontal="left"/>
    </xf>
    <xf numFmtId="0" fontId="9" fillId="0" borderId="27" xfId="0" applyFont="1" applyBorder="1" applyAlignment="1">
      <alignment vertical="center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4" fontId="9" fillId="0" borderId="28" xfId="0" applyNumberFormat="1" applyFont="1" applyBorder="1" applyAlignment="1">
      <alignment horizontal="right" readingOrder="1"/>
    </xf>
    <xf numFmtId="165" fontId="10" fillId="0" borderId="18" xfId="0" applyNumberFormat="1" applyFont="1" applyBorder="1" applyAlignment="1">
      <alignment horizontal="right" readingOrder="1"/>
    </xf>
    <xf numFmtId="43" fontId="6" fillId="0" borderId="0" xfId="4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9" fillId="0" borderId="0" xfId="0" applyFont="1"/>
    <xf numFmtId="4" fontId="0" fillId="10" borderId="0" xfId="0" applyNumberFormat="1" applyFill="1"/>
    <xf numFmtId="0" fontId="0" fillId="10" borderId="0" xfId="0" applyFill="1"/>
    <xf numFmtId="4" fontId="0" fillId="8" borderId="0" xfId="0" applyNumberFormat="1" applyFill="1"/>
    <xf numFmtId="0" fontId="0" fillId="8" borderId="0" xfId="0" applyFill="1"/>
    <xf numFmtId="4" fontId="25" fillId="0" borderId="0" xfId="1" applyNumberFormat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0" fontId="17" fillId="0" borderId="18" xfId="1" applyFont="1" applyBorder="1" applyAlignment="1">
      <alignment horizontal="right" vertical="center"/>
    </xf>
    <xf numFmtId="0" fontId="23" fillId="3" borderId="18" xfId="1" applyFont="1" applyFill="1" applyBorder="1" applyAlignment="1">
      <alignment horizontal="left" vertical="center"/>
    </xf>
    <xf numFmtId="0" fontId="17" fillId="0" borderId="1" xfId="1" applyFont="1" applyBorder="1" applyAlignment="1">
      <alignment horizontal="right" vertical="center"/>
    </xf>
    <xf numFmtId="0" fontId="17" fillId="0" borderId="29" xfId="1" applyFont="1" applyBorder="1" applyAlignment="1">
      <alignment horizontal="right" vertical="center"/>
    </xf>
    <xf numFmtId="0" fontId="17" fillId="0" borderId="3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17" fillId="0" borderId="33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17" fillId="0" borderId="20" xfId="1" applyFont="1" applyBorder="1" applyAlignment="1">
      <alignment horizontal="right" vertical="center"/>
    </xf>
    <xf numFmtId="0" fontId="17" fillId="9" borderId="6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 wrapText="1"/>
    </xf>
    <xf numFmtId="0" fontId="19" fillId="9" borderId="19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/>
    </xf>
    <xf numFmtId="0" fontId="17" fillId="9" borderId="8" xfId="1" applyFont="1" applyFill="1" applyBorder="1" applyAlignment="1">
      <alignment horizontal="center" vertical="center"/>
    </xf>
    <xf numFmtId="0" fontId="17" fillId="9" borderId="9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7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18" xfId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9" borderId="4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/>
    </xf>
    <xf numFmtId="0" fontId="17" fillId="9" borderId="13" xfId="1" applyFont="1" applyFill="1" applyBorder="1" applyAlignment="1">
      <alignment horizontal="center" vertical="center"/>
    </xf>
    <xf numFmtId="0" fontId="17" fillId="9" borderId="19" xfId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">
    <cellStyle name="Comma" xfId="4" builtinId="3"/>
    <cellStyle name="Comma 2" xfId="3" xr:uid="{DB82BFCF-6C32-4750-A76A-1BDF674C7A6C}"/>
    <cellStyle name="Normal" xfId="0" builtinId="0"/>
    <cellStyle name="Normal 2" xfId="1" xr:uid="{05B79BAD-C286-4822-B886-6AB91CDD9A08}"/>
    <cellStyle name="Normal 3" xfId="2" xr:uid="{8695E70D-CF14-4D1C-B015-974BC4796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2026227</xdr:colOff>
      <xdr:row>4</xdr:row>
      <xdr:rowOff>543358</xdr:rowOff>
    </xdr:to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1B7A3653-A911-4B3E-9B38-450E3C21F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2805544" cy="27310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900546</xdr:colOff>
      <xdr:row>0</xdr:row>
      <xdr:rowOff>155865</xdr:rowOff>
    </xdr:from>
    <xdr:to>
      <xdr:col>17</xdr:col>
      <xdr:colOff>1829049</xdr:colOff>
      <xdr:row>5</xdr:row>
      <xdr:rowOff>50540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1F441-BAA9-CCD3-5AF9-8B37EFF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9455" y="155865"/>
          <a:ext cx="2924424" cy="288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817C-D21D-4AAD-A421-6E521615EAD5}">
  <sheetPr>
    <pageSetUpPr fitToPage="1"/>
  </sheetPr>
  <dimension ref="A1:XFC1371"/>
  <sheetViews>
    <sheetView showGridLines="0" tabSelected="1" view="pageBreakPreview" zoomScale="40" zoomScaleNormal="70" zoomScaleSheetLayoutView="40" workbookViewId="0">
      <selection activeCell="I285" sqref="I285:O285"/>
    </sheetView>
  </sheetViews>
  <sheetFormatPr defaultColWidth="11.42578125" defaultRowHeight="15" x14ac:dyDescent="0.25"/>
  <cols>
    <col min="1" max="1" width="11.7109375" style="2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9" customWidth="1"/>
    <col min="7" max="7" width="32" style="9" customWidth="1"/>
    <col min="8" max="8" width="27.28515625" style="9" customWidth="1"/>
    <col min="9" max="9" width="29.28515625" style="24" customWidth="1"/>
    <col min="10" max="10" width="26" style="25" customWidth="1"/>
    <col min="11" max="11" width="29.7109375" style="23" customWidth="1"/>
    <col min="12" max="12" width="29" style="1" customWidth="1"/>
    <col min="13" max="13" width="25.85546875" style="26" customWidth="1"/>
    <col min="14" max="14" width="30.5703125" style="23" customWidth="1"/>
    <col min="15" max="15" width="30.28515625" style="23" customWidth="1"/>
    <col min="16" max="16" width="30.42578125" style="27" customWidth="1"/>
    <col min="17" max="17" width="30.140625" style="28" customWidth="1"/>
    <col min="18" max="18" width="35" style="28" customWidth="1"/>
    <col min="19" max="16384" width="11.42578125" style="2"/>
  </cols>
  <sheetData>
    <row r="1" spans="1:18" ht="4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</row>
    <row r="2" spans="1:18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</row>
    <row r="4" spans="1:18" ht="84.75" customHeight="1" x14ac:dyDescent="0.2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ht="57" customHeight="1" x14ac:dyDescent="0.25">
      <c r="A5" s="211" t="s">
        <v>43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15.75" x14ac:dyDescent="0.25">
      <c r="A6" s="5"/>
      <c r="B6" s="5"/>
      <c r="C6" s="5"/>
      <c r="D6" s="5"/>
      <c r="E6" s="5"/>
      <c r="F6" s="5"/>
      <c r="G6" s="6"/>
      <c r="H6" s="6"/>
      <c r="I6" s="7"/>
      <c r="J6" s="8"/>
      <c r="K6" s="5"/>
      <c r="L6" s="5"/>
      <c r="M6" s="5"/>
      <c r="N6" s="5"/>
      <c r="O6" s="5"/>
      <c r="P6" s="5"/>
      <c r="Q6" s="5"/>
      <c r="R6" s="5"/>
    </row>
    <row r="7" spans="1:18" ht="70.5" customHeight="1" thickBot="1" x14ac:dyDescent="0.3">
      <c r="A7" s="212" t="s">
        <v>428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1:18" ht="54" customHeight="1" thickBot="1" x14ac:dyDescent="0.3">
      <c r="A8" s="215" t="s">
        <v>1</v>
      </c>
      <c r="B8" s="217" t="s">
        <v>2</v>
      </c>
      <c r="C8" s="217" t="s">
        <v>3</v>
      </c>
      <c r="D8" s="217" t="s">
        <v>4</v>
      </c>
      <c r="E8" s="217" t="s">
        <v>5</v>
      </c>
      <c r="F8" s="217" t="s">
        <v>6</v>
      </c>
      <c r="G8" s="193" t="s">
        <v>7</v>
      </c>
      <c r="H8" s="193" t="s">
        <v>8</v>
      </c>
      <c r="I8" s="195" t="s">
        <v>9</v>
      </c>
      <c r="J8" s="198" t="s">
        <v>10</v>
      </c>
      <c r="K8" s="198"/>
      <c r="L8" s="199"/>
      <c r="M8" s="199"/>
      <c r="N8" s="199"/>
      <c r="O8" s="199"/>
      <c r="P8" s="200" t="s">
        <v>11</v>
      </c>
      <c r="Q8" s="201"/>
      <c r="R8" s="202" t="s">
        <v>12</v>
      </c>
    </row>
    <row r="9" spans="1:18" ht="63.75" customHeight="1" x14ac:dyDescent="0.25">
      <c r="A9" s="216"/>
      <c r="B9" s="218"/>
      <c r="C9" s="218"/>
      <c r="D9" s="218"/>
      <c r="E9" s="218"/>
      <c r="F9" s="218"/>
      <c r="G9" s="194"/>
      <c r="H9" s="194"/>
      <c r="I9" s="196"/>
      <c r="J9" s="203" t="s">
        <v>13</v>
      </c>
      <c r="K9" s="203"/>
      <c r="L9" s="204" t="s">
        <v>14</v>
      </c>
      <c r="M9" s="206" t="s">
        <v>15</v>
      </c>
      <c r="N9" s="207"/>
      <c r="O9" s="193" t="s">
        <v>16</v>
      </c>
      <c r="P9" s="209" t="s">
        <v>17</v>
      </c>
      <c r="Q9" s="202" t="s">
        <v>18</v>
      </c>
      <c r="R9" s="202"/>
    </row>
    <row r="10" spans="1:18" ht="76.5" customHeight="1" thickBot="1" x14ac:dyDescent="0.3">
      <c r="A10" s="216"/>
      <c r="B10" s="218"/>
      <c r="C10" s="219"/>
      <c r="D10" s="219"/>
      <c r="E10" s="219"/>
      <c r="F10" s="219"/>
      <c r="G10" s="194"/>
      <c r="H10" s="194"/>
      <c r="I10" s="197"/>
      <c r="J10" s="118" t="s">
        <v>19</v>
      </c>
      <c r="K10" s="119" t="s">
        <v>20</v>
      </c>
      <c r="L10" s="205"/>
      <c r="M10" s="120" t="s">
        <v>21</v>
      </c>
      <c r="N10" s="121" t="s">
        <v>22</v>
      </c>
      <c r="O10" s="208"/>
      <c r="P10" s="209"/>
      <c r="Q10" s="202"/>
      <c r="R10" s="202"/>
    </row>
    <row r="11" spans="1:18" ht="43.5" customHeight="1" x14ac:dyDescent="0.25">
      <c r="A11" s="185" t="s">
        <v>50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ht="36.75" customHeight="1" x14ac:dyDescent="0.35">
      <c r="A12" s="40">
        <v>1</v>
      </c>
      <c r="B12" s="122" t="s">
        <v>48</v>
      </c>
      <c r="C12" s="122" t="s">
        <v>49</v>
      </c>
      <c r="D12" s="122" t="s">
        <v>50</v>
      </c>
      <c r="E12" s="122" t="s">
        <v>51</v>
      </c>
      <c r="F12" s="123" t="s">
        <v>52</v>
      </c>
      <c r="G12" s="124">
        <v>400000</v>
      </c>
      <c r="H12" s="42"/>
      <c r="I12" s="125">
        <v>84334.99</v>
      </c>
      <c r="J12" s="126">
        <f>387050*2.87%</f>
        <v>11108.334999999999</v>
      </c>
      <c r="K12" s="127">
        <f>387050*7.1%</f>
        <v>27480.55</v>
      </c>
      <c r="L12" s="128">
        <f>77410*1.1%</f>
        <v>851.5100000000001</v>
      </c>
      <c r="M12" s="127">
        <f>193525*3.04%</f>
        <v>5883.16</v>
      </c>
      <c r="N12" s="127">
        <f>193525*7.09%</f>
        <v>13720.922500000001</v>
      </c>
      <c r="O12" s="127">
        <v>0</v>
      </c>
      <c r="P12" s="129">
        <f t="shared" ref="P12:P17" si="0">I12+J12+M12+O12</f>
        <v>101326.48500000002</v>
      </c>
      <c r="Q12" s="129">
        <f t="shared" ref="Q12:Q17" si="1">K12+L12+N12</f>
        <v>42052.982499999998</v>
      </c>
      <c r="R12" s="129">
        <f>G12-P12</f>
        <v>298673.51500000001</v>
      </c>
    </row>
    <row r="13" spans="1:18" ht="34.5" customHeight="1" x14ac:dyDescent="0.35">
      <c r="A13" s="40">
        <f t="shared" ref="A13:A19" si="2">+A12+1</f>
        <v>2</v>
      </c>
      <c r="B13" s="122" t="s">
        <v>53</v>
      </c>
      <c r="C13" s="122" t="s">
        <v>54</v>
      </c>
      <c r="D13" s="122" t="s">
        <v>50</v>
      </c>
      <c r="E13" s="122" t="s">
        <v>55</v>
      </c>
      <c r="F13" s="123" t="s">
        <v>56</v>
      </c>
      <c r="G13" s="124">
        <v>160000</v>
      </c>
      <c r="H13" s="42"/>
      <c r="I13" s="130">
        <v>25361.14</v>
      </c>
      <c r="J13" s="126">
        <f>G13*2.87/100</f>
        <v>4592</v>
      </c>
      <c r="K13" s="131">
        <f>G13*7.1/100</f>
        <v>11360</v>
      </c>
      <c r="L13" s="128">
        <f t="shared" ref="L13:L18" si="3">77410*1.1%</f>
        <v>851.5100000000001</v>
      </c>
      <c r="M13" s="132">
        <f>+G13*3.04%</f>
        <v>4864</v>
      </c>
      <c r="N13" s="127">
        <f>+G13*7.09%</f>
        <v>11344</v>
      </c>
      <c r="O13" s="125">
        <f>1715.46*2</f>
        <v>3430.92</v>
      </c>
      <c r="P13" s="129">
        <f t="shared" si="0"/>
        <v>38248.06</v>
      </c>
      <c r="Q13" s="129">
        <f t="shared" si="1"/>
        <v>23555.510000000002</v>
      </c>
      <c r="R13" s="129">
        <f t="shared" ref="R13:R19" si="4">G13-P13</f>
        <v>121751.94</v>
      </c>
    </row>
    <row r="14" spans="1:18" ht="48" customHeight="1" x14ac:dyDescent="0.35">
      <c r="A14" s="40">
        <f t="shared" si="2"/>
        <v>3</v>
      </c>
      <c r="B14" s="122" t="s">
        <v>57</v>
      </c>
      <c r="C14" s="122" t="s">
        <v>54</v>
      </c>
      <c r="D14" s="122" t="s">
        <v>50</v>
      </c>
      <c r="E14" s="122" t="s">
        <v>58</v>
      </c>
      <c r="F14" s="123" t="s">
        <v>52</v>
      </c>
      <c r="G14" s="124">
        <v>160000</v>
      </c>
      <c r="H14" s="42"/>
      <c r="I14" s="130">
        <v>25361.14</v>
      </c>
      <c r="J14" s="126">
        <f t="shared" ref="J14:J19" si="5">G14*2.87/100</f>
        <v>4592</v>
      </c>
      <c r="K14" s="131">
        <f t="shared" ref="K14:K19" si="6">G14*7.1/100</f>
        <v>11360</v>
      </c>
      <c r="L14" s="128">
        <f t="shared" si="3"/>
        <v>851.5100000000001</v>
      </c>
      <c r="M14" s="132">
        <f t="shared" ref="M14:M19" si="7">+G14*3.04%</f>
        <v>4864</v>
      </c>
      <c r="N14" s="127">
        <f t="shared" ref="N14:N19" si="8">+G14*7.09%</f>
        <v>11344</v>
      </c>
      <c r="O14" s="125">
        <f>1715.46*2</f>
        <v>3430.92</v>
      </c>
      <c r="P14" s="129">
        <f t="shared" si="0"/>
        <v>38248.06</v>
      </c>
      <c r="Q14" s="129">
        <f t="shared" si="1"/>
        <v>23555.510000000002</v>
      </c>
      <c r="R14" s="129">
        <f t="shared" si="4"/>
        <v>121751.94</v>
      </c>
    </row>
    <row r="15" spans="1:18" ht="48" customHeight="1" x14ac:dyDescent="0.35">
      <c r="A15" s="40">
        <f t="shared" si="2"/>
        <v>4</v>
      </c>
      <c r="B15" s="122" t="s">
        <v>59</v>
      </c>
      <c r="C15" s="122" t="s">
        <v>54</v>
      </c>
      <c r="D15" s="122" t="s">
        <v>50</v>
      </c>
      <c r="E15" s="122" t="s">
        <v>60</v>
      </c>
      <c r="F15" s="123" t="s">
        <v>61</v>
      </c>
      <c r="G15" s="124">
        <v>150000</v>
      </c>
      <c r="H15" s="42"/>
      <c r="I15" s="130">
        <v>23866.62</v>
      </c>
      <c r="J15" s="126">
        <f t="shared" si="5"/>
        <v>4305</v>
      </c>
      <c r="K15" s="131">
        <f t="shared" si="6"/>
        <v>10650</v>
      </c>
      <c r="L15" s="128">
        <f t="shared" si="3"/>
        <v>851.5100000000001</v>
      </c>
      <c r="M15" s="132">
        <f t="shared" si="7"/>
        <v>4560</v>
      </c>
      <c r="N15" s="127">
        <f t="shared" si="8"/>
        <v>10635</v>
      </c>
      <c r="O15" s="125">
        <v>0</v>
      </c>
      <c r="P15" s="129">
        <f t="shared" si="0"/>
        <v>32731.62</v>
      </c>
      <c r="Q15" s="129">
        <f t="shared" si="1"/>
        <v>22136.510000000002</v>
      </c>
      <c r="R15" s="129">
        <f t="shared" si="4"/>
        <v>117268.38</v>
      </c>
    </row>
    <row r="16" spans="1:18" ht="40.5" customHeight="1" x14ac:dyDescent="0.35">
      <c r="A16" s="40">
        <f t="shared" si="2"/>
        <v>5</v>
      </c>
      <c r="B16" s="122" t="s">
        <v>62</v>
      </c>
      <c r="C16" s="122" t="s">
        <v>54</v>
      </c>
      <c r="D16" s="122" t="s">
        <v>50</v>
      </c>
      <c r="E16" s="122" t="s">
        <v>63</v>
      </c>
      <c r="F16" s="133" t="s">
        <v>61</v>
      </c>
      <c r="G16" s="124">
        <v>90000</v>
      </c>
      <c r="H16" s="42"/>
      <c r="I16" s="134">
        <v>9753.1200000000008</v>
      </c>
      <c r="J16" s="126">
        <f t="shared" si="5"/>
        <v>2583</v>
      </c>
      <c r="K16" s="131">
        <f t="shared" si="6"/>
        <v>6390</v>
      </c>
      <c r="L16" s="128">
        <f t="shared" si="3"/>
        <v>851.5100000000001</v>
      </c>
      <c r="M16" s="132">
        <f t="shared" si="7"/>
        <v>2736</v>
      </c>
      <c r="N16" s="127">
        <f t="shared" si="8"/>
        <v>6381</v>
      </c>
      <c r="O16" s="135">
        <v>0</v>
      </c>
      <c r="P16" s="129">
        <f t="shared" si="0"/>
        <v>15072.12</v>
      </c>
      <c r="Q16" s="129">
        <f t="shared" si="1"/>
        <v>13622.51</v>
      </c>
      <c r="R16" s="129">
        <f t="shared" si="4"/>
        <v>74927.88</v>
      </c>
    </row>
    <row r="17" spans="1:18" ht="40.5" customHeight="1" x14ac:dyDescent="0.35">
      <c r="A17" s="40">
        <f t="shared" si="2"/>
        <v>6</v>
      </c>
      <c r="B17" s="122" t="s">
        <v>64</v>
      </c>
      <c r="C17" s="122" t="s">
        <v>54</v>
      </c>
      <c r="D17" s="122" t="s">
        <v>50</v>
      </c>
      <c r="E17" s="122" t="s">
        <v>63</v>
      </c>
      <c r="F17" s="133" t="s">
        <v>61</v>
      </c>
      <c r="G17" s="124">
        <v>90000</v>
      </c>
      <c r="H17" s="42"/>
      <c r="I17" s="134">
        <v>9753.1200000000008</v>
      </c>
      <c r="J17" s="126">
        <f t="shared" si="5"/>
        <v>2583</v>
      </c>
      <c r="K17" s="131">
        <f t="shared" si="6"/>
        <v>6390</v>
      </c>
      <c r="L17" s="128">
        <f t="shared" si="3"/>
        <v>851.5100000000001</v>
      </c>
      <c r="M17" s="132">
        <f t="shared" si="7"/>
        <v>2736</v>
      </c>
      <c r="N17" s="127">
        <f t="shared" si="8"/>
        <v>6381</v>
      </c>
      <c r="O17" s="135">
        <v>0</v>
      </c>
      <c r="P17" s="129">
        <f t="shared" si="0"/>
        <v>15072.12</v>
      </c>
      <c r="Q17" s="129">
        <f t="shared" si="1"/>
        <v>13622.51</v>
      </c>
      <c r="R17" s="129">
        <f t="shared" si="4"/>
        <v>74927.88</v>
      </c>
    </row>
    <row r="18" spans="1:18" ht="24" x14ac:dyDescent="0.35">
      <c r="A18" s="40">
        <f t="shared" si="2"/>
        <v>7</v>
      </c>
      <c r="B18" s="122" t="s">
        <v>65</v>
      </c>
      <c r="C18" s="122" t="s">
        <v>54</v>
      </c>
      <c r="D18" s="122" t="s">
        <v>50</v>
      </c>
      <c r="E18" s="122" t="s">
        <v>66</v>
      </c>
      <c r="F18" s="136" t="s">
        <v>56</v>
      </c>
      <c r="G18" s="137">
        <v>90000</v>
      </c>
      <c r="H18" s="44"/>
      <c r="I18" s="138">
        <v>9753.1200000000008</v>
      </c>
      <c r="J18" s="126">
        <f t="shared" si="5"/>
        <v>2583</v>
      </c>
      <c r="K18" s="131">
        <f t="shared" si="6"/>
        <v>6390</v>
      </c>
      <c r="L18" s="128">
        <f t="shared" si="3"/>
        <v>851.5100000000001</v>
      </c>
      <c r="M18" s="132">
        <f t="shared" si="7"/>
        <v>2736</v>
      </c>
      <c r="N18" s="127">
        <f t="shared" si="8"/>
        <v>6381</v>
      </c>
      <c r="O18" s="140">
        <v>0</v>
      </c>
      <c r="P18" s="141">
        <f>+I18+J18+M18</f>
        <v>15072.12</v>
      </c>
      <c r="Q18" s="139">
        <f>+K18+L18+N18</f>
        <v>13622.51</v>
      </c>
      <c r="R18" s="129">
        <f t="shared" si="4"/>
        <v>74927.88</v>
      </c>
    </row>
    <row r="19" spans="1:18" ht="24" x14ac:dyDescent="0.35">
      <c r="A19" s="40">
        <f t="shared" si="2"/>
        <v>8</v>
      </c>
      <c r="B19" s="122" t="s">
        <v>67</v>
      </c>
      <c r="C19" s="122" t="s">
        <v>54</v>
      </c>
      <c r="D19" s="122" t="s">
        <v>50</v>
      </c>
      <c r="E19" s="122" t="s">
        <v>68</v>
      </c>
      <c r="F19" s="123" t="s">
        <v>69</v>
      </c>
      <c r="G19" s="142">
        <v>45000</v>
      </c>
      <c r="H19" s="45"/>
      <c r="I19" s="138">
        <v>891.01</v>
      </c>
      <c r="J19" s="126">
        <f t="shared" si="5"/>
        <v>1291.5</v>
      </c>
      <c r="K19" s="131">
        <f t="shared" si="6"/>
        <v>3195</v>
      </c>
      <c r="L19" s="132">
        <f>+G19*1.1%</f>
        <v>495.00000000000006</v>
      </c>
      <c r="M19" s="132">
        <f t="shared" si="7"/>
        <v>1368</v>
      </c>
      <c r="N19" s="127">
        <f t="shared" si="8"/>
        <v>3190.5</v>
      </c>
      <c r="O19" s="125">
        <v>1715.46</v>
      </c>
      <c r="P19" s="129">
        <f>I19+J19+M19+O19</f>
        <v>5265.97</v>
      </c>
      <c r="Q19" s="129">
        <f>K19+L19+N19</f>
        <v>6880.5</v>
      </c>
      <c r="R19" s="129">
        <f t="shared" si="4"/>
        <v>39734.03</v>
      </c>
    </row>
    <row r="20" spans="1:18" ht="22.5" x14ac:dyDescent="0.25">
      <c r="A20" s="184" t="s">
        <v>23</v>
      </c>
      <c r="B20" s="184"/>
      <c r="C20" s="184"/>
      <c r="D20" s="184"/>
      <c r="E20" s="184"/>
      <c r="F20" s="46"/>
      <c r="G20" s="47">
        <f t="shared" ref="G20:R20" si="9">SUM(G12:G19)</f>
        <v>1185000</v>
      </c>
      <c r="H20" s="47">
        <f t="shared" si="9"/>
        <v>0</v>
      </c>
      <c r="I20" s="47">
        <f t="shared" si="9"/>
        <v>189074.26</v>
      </c>
      <c r="J20" s="47">
        <f t="shared" si="9"/>
        <v>33637.834999999999</v>
      </c>
      <c r="K20" s="47">
        <f t="shared" si="9"/>
        <v>83215.55</v>
      </c>
      <c r="L20" s="47">
        <f t="shared" si="9"/>
        <v>6455.5700000000006</v>
      </c>
      <c r="M20" s="47">
        <f t="shared" si="9"/>
        <v>29747.16</v>
      </c>
      <c r="N20" s="47">
        <f t="shared" si="9"/>
        <v>69377.422500000001</v>
      </c>
      <c r="O20" s="47">
        <f t="shared" si="9"/>
        <v>8577.2999999999993</v>
      </c>
      <c r="P20" s="47">
        <f t="shared" si="9"/>
        <v>261036.55499999999</v>
      </c>
      <c r="Q20" s="47">
        <f t="shared" si="9"/>
        <v>159048.54250000001</v>
      </c>
      <c r="R20" s="47">
        <f t="shared" si="9"/>
        <v>923963.44500000007</v>
      </c>
    </row>
    <row r="21" spans="1:18" ht="43.5" customHeight="1" x14ac:dyDescent="0.25">
      <c r="A21" s="185" t="s">
        <v>24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33" customHeight="1" x14ac:dyDescent="0.35">
      <c r="A22" s="40">
        <v>9</v>
      </c>
      <c r="B22" s="122" t="s">
        <v>70</v>
      </c>
      <c r="C22" s="122" t="s">
        <v>54</v>
      </c>
      <c r="D22" s="122" t="s">
        <v>24</v>
      </c>
      <c r="E22" s="122" t="s">
        <v>71</v>
      </c>
      <c r="F22" s="123" t="s">
        <v>52</v>
      </c>
      <c r="G22" s="144">
        <v>210000</v>
      </c>
      <c r="H22" s="48"/>
      <c r="I22" s="130">
        <v>33176.46</v>
      </c>
      <c r="J22" s="126">
        <f>G22*2.87/100</f>
        <v>6027</v>
      </c>
      <c r="K22" s="131">
        <f>G22*7.1/100</f>
        <v>14910</v>
      </c>
      <c r="L22" s="128">
        <f t="shared" ref="L22:L28" si="10">77410*1.1%</f>
        <v>851.5100000000001</v>
      </c>
      <c r="M22" s="127">
        <f>193525*3.04%</f>
        <v>5883.16</v>
      </c>
      <c r="N22" s="127">
        <f>193525*7.09%</f>
        <v>13720.922500000001</v>
      </c>
      <c r="O22" s="135">
        <v>1715.46</v>
      </c>
      <c r="P22" s="129">
        <f t="shared" ref="P22:P29" si="11">I22+J22+M22+O22</f>
        <v>46802.079999999994</v>
      </c>
      <c r="Q22" s="129">
        <f t="shared" ref="Q22:Q29" si="12">K22+L22+N22</f>
        <v>29482.432500000003</v>
      </c>
      <c r="R22" s="129">
        <f>G22-P22</f>
        <v>163197.92000000001</v>
      </c>
    </row>
    <row r="23" spans="1:18" ht="42.75" customHeight="1" x14ac:dyDescent="0.35">
      <c r="A23" s="40">
        <f t="shared" ref="A23:A31" si="13">+A22+1</f>
        <v>10</v>
      </c>
      <c r="B23" s="122" t="s">
        <v>72</v>
      </c>
      <c r="C23" s="122" t="s">
        <v>54</v>
      </c>
      <c r="D23" s="122" t="s">
        <v>24</v>
      </c>
      <c r="E23" s="122" t="s">
        <v>73</v>
      </c>
      <c r="F23" s="123" t="s">
        <v>56</v>
      </c>
      <c r="G23" s="144">
        <v>160000</v>
      </c>
      <c r="H23" s="42"/>
      <c r="I23" s="130">
        <v>25790</v>
      </c>
      <c r="J23" s="126">
        <f t="shared" ref="J23:J31" si="14">G23*2.87/100</f>
        <v>4592</v>
      </c>
      <c r="K23" s="131">
        <f t="shared" ref="K23:K31" si="15">G23*7.1/100</f>
        <v>11360</v>
      </c>
      <c r="L23" s="128">
        <f t="shared" si="10"/>
        <v>851.5100000000001</v>
      </c>
      <c r="M23" s="127">
        <f>+G23*3.04%</f>
        <v>4864</v>
      </c>
      <c r="N23" s="127">
        <f>+G23*7.09%</f>
        <v>11344</v>
      </c>
      <c r="O23" s="135">
        <v>1715.46</v>
      </c>
      <c r="P23" s="129">
        <f t="shared" si="11"/>
        <v>36961.46</v>
      </c>
      <c r="Q23" s="129">
        <f t="shared" si="12"/>
        <v>23555.510000000002</v>
      </c>
      <c r="R23" s="129">
        <f t="shared" ref="R23:R31" si="16">G23-P23</f>
        <v>123038.54000000001</v>
      </c>
    </row>
    <row r="24" spans="1:18" ht="42.75" customHeight="1" x14ac:dyDescent="0.35">
      <c r="A24" s="40">
        <f t="shared" si="13"/>
        <v>11</v>
      </c>
      <c r="B24" s="122" t="s">
        <v>74</v>
      </c>
      <c r="C24" s="122" t="s">
        <v>54</v>
      </c>
      <c r="D24" s="122" t="s">
        <v>24</v>
      </c>
      <c r="E24" s="122" t="s">
        <v>75</v>
      </c>
      <c r="F24" s="123" t="s">
        <v>52</v>
      </c>
      <c r="G24" s="144">
        <v>160000</v>
      </c>
      <c r="H24" s="42"/>
      <c r="I24" s="130">
        <v>25790</v>
      </c>
      <c r="J24" s="126">
        <f t="shared" si="14"/>
        <v>4592</v>
      </c>
      <c r="K24" s="131">
        <f t="shared" si="15"/>
        <v>11360</v>
      </c>
      <c r="L24" s="128">
        <f t="shared" si="10"/>
        <v>851.5100000000001</v>
      </c>
      <c r="M24" s="127">
        <f t="shared" ref="M24:M31" si="17">+G24*3.04%</f>
        <v>4864</v>
      </c>
      <c r="N24" s="127">
        <f t="shared" ref="N24:N31" si="18">+G24*7.09%</f>
        <v>11344</v>
      </c>
      <c r="O24" s="135">
        <v>1715.46</v>
      </c>
      <c r="P24" s="129">
        <f t="shared" si="11"/>
        <v>36961.46</v>
      </c>
      <c r="Q24" s="129">
        <f t="shared" si="12"/>
        <v>23555.510000000002</v>
      </c>
      <c r="R24" s="129">
        <f t="shared" si="16"/>
        <v>123038.54000000001</v>
      </c>
    </row>
    <row r="25" spans="1:18" ht="42.75" customHeight="1" x14ac:dyDescent="0.35">
      <c r="A25" s="40">
        <f t="shared" si="13"/>
        <v>12</v>
      </c>
      <c r="B25" s="122" t="s">
        <v>76</v>
      </c>
      <c r="C25" s="122" t="s">
        <v>54</v>
      </c>
      <c r="D25" s="122" t="s">
        <v>24</v>
      </c>
      <c r="E25" s="122" t="s">
        <v>77</v>
      </c>
      <c r="F25" s="123" t="s">
        <v>52</v>
      </c>
      <c r="G25" s="144">
        <v>60000</v>
      </c>
      <c r="H25" s="48"/>
      <c r="I25" s="130">
        <v>3486.68</v>
      </c>
      <c r="J25" s="126">
        <f t="shared" si="14"/>
        <v>1722</v>
      </c>
      <c r="K25" s="131">
        <f t="shared" si="15"/>
        <v>4260</v>
      </c>
      <c r="L25" s="128">
        <f>+G25*1.1%</f>
        <v>660.00000000000011</v>
      </c>
      <c r="M25" s="127">
        <f t="shared" si="17"/>
        <v>1824</v>
      </c>
      <c r="N25" s="127">
        <f t="shared" si="18"/>
        <v>4254</v>
      </c>
      <c r="O25" s="135">
        <v>0</v>
      </c>
      <c r="P25" s="129">
        <f t="shared" si="11"/>
        <v>7032.68</v>
      </c>
      <c r="Q25" s="129">
        <f t="shared" si="12"/>
        <v>9174</v>
      </c>
      <c r="R25" s="129">
        <f t="shared" si="16"/>
        <v>52967.32</v>
      </c>
    </row>
    <row r="26" spans="1:18" ht="42.75" customHeight="1" x14ac:dyDescent="0.35">
      <c r="A26" s="40">
        <f t="shared" si="13"/>
        <v>13</v>
      </c>
      <c r="B26" s="122" t="s">
        <v>78</v>
      </c>
      <c r="C26" s="122" t="s">
        <v>54</v>
      </c>
      <c r="D26" s="122" t="s">
        <v>24</v>
      </c>
      <c r="E26" s="122" t="s">
        <v>79</v>
      </c>
      <c r="F26" s="123" t="s">
        <v>56</v>
      </c>
      <c r="G26" s="144">
        <v>90000</v>
      </c>
      <c r="H26" s="48"/>
      <c r="I26" s="130">
        <v>9324.25</v>
      </c>
      <c r="J26" s="126">
        <f t="shared" si="14"/>
        <v>2583</v>
      </c>
      <c r="K26" s="131">
        <f t="shared" si="15"/>
        <v>6390</v>
      </c>
      <c r="L26" s="128">
        <f t="shared" si="10"/>
        <v>851.5100000000001</v>
      </c>
      <c r="M26" s="127">
        <f t="shared" si="17"/>
        <v>2736</v>
      </c>
      <c r="N26" s="127">
        <f t="shared" si="18"/>
        <v>6381</v>
      </c>
      <c r="O26" s="135">
        <v>1715.46</v>
      </c>
      <c r="P26" s="129">
        <f t="shared" si="11"/>
        <v>16358.71</v>
      </c>
      <c r="Q26" s="129">
        <f t="shared" si="12"/>
        <v>13622.51</v>
      </c>
      <c r="R26" s="129">
        <f t="shared" si="16"/>
        <v>73641.290000000008</v>
      </c>
    </row>
    <row r="27" spans="1:18" ht="42.75" customHeight="1" x14ac:dyDescent="0.35">
      <c r="A27" s="40">
        <f t="shared" si="13"/>
        <v>14</v>
      </c>
      <c r="B27" s="122" t="s">
        <v>80</v>
      </c>
      <c r="C27" s="122" t="s">
        <v>54</v>
      </c>
      <c r="D27" s="122" t="s">
        <v>24</v>
      </c>
      <c r="E27" s="122" t="s">
        <v>81</v>
      </c>
      <c r="F27" s="123" t="s">
        <v>56</v>
      </c>
      <c r="G27" s="144">
        <v>90000</v>
      </c>
      <c r="H27" s="48"/>
      <c r="I27" s="130">
        <v>9753.1200000000008</v>
      </c>
      <c r="J27" s="126">
        <f t="shared" si="14"/>
        <v>2583</v>
      </c>
      <c r="K27" s="131">
        <f t="shared" si="15"/>
        <v>6390</v>
      </c>
      <c r="L27" s="128">
        <f t="shared" si="10"/>
        <v>851.5100000000001</v>
      </c>
      <c r="M27" s="127">
        <f t="shared" si="17"/>
        <v>2736</v>
      </c>
      <c r="N27" s="127">
        <f t="shared" si="18"/>
        <v>6381</v>
      </c>
      <c r="O27" s="135"/>
      <c r="P27" s="129">
        <f t="shared" si="11"/>
        <v>15072.12</v>
      </c>
      <c r="Q27" s="129">
        <f t="shared" si="12"/>
        <v>13622.51</v>
      </c>
      <c r="R27" s="129">
        <f t="shared" si="16"/>
        <v>74927.88</v>
      </c>
    </row>
    <row r="28" spans="1:18" ht="42.75" customHeight="1" x14ac:dyDescent="0.35">
      <c r="A28" s="40">
        <f t="shared" si="13"/>
        <v>15</v>
      </c>
      <c r="B28" s="122" t="s">
        <v>82</v>
      </c>
      <c r="C28" s="122" t="s">
        <v>54</v>
      </c>
      <c r="D28" s="122" t="s">
        <v>24</v>
      </c>
      <c r="E28" s="122" t="s">
        <v>83</v>
      </c>
      <c r="F28" s="123" t="s">
        <v>56</v>
      </c>
      <c r="G28" s="144">
        <v>90000</v>
      </c>
      <c r="H28" s="48"/>
      <c r="I28" s="130">
        <v>9324.25</v>
      </c>
      <c r="J28" s="126">
        <f t="shared" si="14"/>
        <v>2583</v>
      </c>
      <c r="K28" s="131">
        <f t="shared" si="15"/>
        <v>6390</v>
      </c>
      <c r="L28" s="128">
        <f t="shared" si="10"/>
        <v>851.5100000000001</v>
      </c>
      <c r="M28" s="127">
        <f t="shared" si="17"/>
        <v>2736</v>
      </c>
      <c r="N28" s="127">
        <f t="shared" si="18"/>
        <v>6381</v>
      </c>
      <c r="O28" s="135">
        <v>1715.46</v>
      </c>
      <c r="P28" s="129">
        <f t="shared" si="11"/>
        <v>16358.71</v>
      </c>
      <c r="Q28" s="129">
        <f t="shared" si="12"/>
        <v>13622.51</v>
      </c>
      <c r="R28" s="129">
        <f t="shared" si="16"/>
        <v>73641.290000000008</v>
      </c>
    </row>
    <row r="29" spans="1:18" ht="42.75" customHeight="1" x14ac:dyDescent="0.35">
      <c r="A29" s="40">
        <f t="shared" si="13"/>
        <v>16</v>
      </c>
      <c r="B29" s="122" t="s">
        <v>84</v>
      </c>
      <c r="C29" s="122" t="s">
        <v>54</v>
      </c>
      <c r="D29" s="122" t="s">
        <v>24</v>
      </c>
      <c r="E29" s="122" t="s">
        <v>77</v>
      </c>
      <c r="F29" s="123" t="s">
        <v>56</v>
      </c>
      <c r="G29" s="144">
        <v>60000</v>
      </c>
      <c r="H29" s="48"/>
      <c r="I29" s="130">
        <v>3486.68</v>
      </c>
      <c r="J29" s="126">
        <f t="shared" si="14"/>
        <v>1722</v>
      </c>
      <c r="K29" s="131">
        <f t="shared" si="15"/>
        <v>4260</v>
      </c>
      <c r="L29" s="128">
        <f>+G29*1.1%</f>
        <v>660.00000000000011</v>
      </c>
      <c r="M29" s="127">
        <f t="shared" si="17"/>
        <v>1824</v>
      </c>
      <c r="N29" s="127">
        <f t="shared" si="18"/>
        <v>4254</v>
      </c>
      <c r="O29" s="135">
        <v>0</v>
      </c>
      <c r="P29" s="129">
        <f t="shared" si="11"/>
        <v>7032.68</v>
      </c>
      <c r="Q29" s="129">
        <f t="shared" si="12"/>
        <v>9174</v>
      </c>
      <c r="R29" s="129">
        <f t="shared" si="16"/>
        <v>52967.32</v>
      </c>
    </row>
    <row r="30" spans="1:18" ht="30" customHeight="1" x14ac:dyDescent="0.35">
      <c r="A30" s="40">
        <f t="shared" si="13"/>
        <v>17</v>
      </c>
      <c r="B30" s="145" t="s">
        <v>85</v>
      </c>
      <c r="C30" s="145" t="s">
        <v>54</v>
      </c>
      <c r="D30" s="122" t="s">
        <v>24</v>
      </c>
      <c r="E30" s="122" t="s">
        <v>86</v>
      </c>
      <c r="F30" s="143" t="s">
        <v>69</v>
      </c>
      <c r="G30" s="144">
        <v>60000</v>
      </c>
      <c r="H30" s="48"/>
      <c r="I30" s="129">
        <f>2534.84+608.74</f>
        <v>3143.58</v>
      </c>
      <c r="J30" s="126">
        <f t="shared" si="14"/>
        <v>1722</v>
      </c>
      <c r="K30" s="131">
        <f t="shared" si="15"/>
        <v>4260</v>
      </c>
      <c r="L30" s="132">
        <f>+G30*1.1%</f>
        <v>660.00000000000011</v>
      </c>
      <c r="M30" s="127">
        <f t="shared" si="17"/>
        <v>1824</v>
      </c>
      <c r="N30" s="127">
        <f t="shared" si="18"/>
        <v>4254</v>
      </c>
      <c r="O30" s="135">
        <v>1715.46</v>
      </c>
      <c r="P30" s="129">
        <f>I30+J30+M30+O30</f>
        <v>8405.0400000000009</v>
      </c>
      <c r="Q30" s="129">
        <f>K30+L30+N30</f>
        <v>9174</v>
      </c>
      <c r="R30" s="129">
        <f t="shared" si="16"/>
        <v>51594.96</v>
      </c>
    </row>
    <row r="31" spans="1:18" ht="42.75" customHeight="1" x14ac:dyDescent="0.35">
      <c r="A31" s="40">
        <f t="shared" si="13"/>
        <v>18</v>
      </c>
      <c r="B31" s="122" t="s">
        <v>87</v>
      </c>
      <c r="C31" s="122" t="s">
        <v>54</v>
      </c>
      <c r="D31" s="122" t="s">
        <v>24</v>
      </c>
      <c r="E31" s="122" t="s">
        <v>88</v>
      </c>
      <c r="F31" s="123" t="s">
        <v>69</v>
      </c>
      <c r="G31" s="144">
        <v>43000</v>
      </c>
      <c r="H31" s="48"/>
      <c r="I31" s="130">
        <v>866.06</v>
      </c>
      <c r="J31" s="126">
        <f t="shared" si="14"/>
        <v>1234.0999999999999</v>
      </c>
      <c r="K31" s="131">
        <f t="shared" si="15"/>
        <v>3053</v>
      </c>
      <c r="L31" s="132">
        <f>+G31*1.1%</f>
        <v>473.00000000000006</v>
      </c>
      <c r="M31" s="127">
        <f t="shared" si="17"/>
        <v>1307.2</v>
      </c>
      <c r="N31" s="127">
        <f t="shared" si="18"/>
        <v>3048.7000000000003</v>
      </c>
      <c r="O31" s="135"/>
      <c r="P31" s="129">
        <f t="shared" ref="P31" si="19">I31+J31+M31+O31</f>
        <v>3407.3599999999997</v>
      </c>
      <c r="Q31" s="129">
        <f t="shared" ref="Q31" si="20">K31+L31+N31</f>
        <v>6574.7000000000007</v>
      </c>
      <c r="R31" s="129">
        <f t="shared" si="16"/>
        <v>39592.639999999999</v>
      </c>
    </row>
    <row r="32" spans="1:18" ht="28.5" customHeight="1" x14ac:dyDescent="0.25">
      <c r="A32" s="184" t="s">
        <v>25</v>
      </c>
      <c r="B32" s="184"/>
      <c r="C32" s="184"/>
      <c r="D32" s="184"/>
      <c r="E32" s="184"/>
      <c r="F32" s="41"/>
      <c r="G32" s="49">
        <f t="shared" ref="G32:R32" si="21">SUM(G22:G31)</f>
        <v>1023000</v>
      </c>
      <c r="H32" s="49">
        <f t="shared" si="21"/>
        <v>0</v>
      </c>
      <c r="I32" s="49">
        <f t="shared" si="21"/>
        <v>124141.07999999997</v>
      </c>
      <c r="J32" s="49">
        <f t="shared" si="21"/>
        <v>29360.1</v>
      </c>
      <c r="K32" s="49">
        <f t="shared" si="21"/>
        <v>72633</v>
      </c>
      <c r="L32" s="49">
        <f t="shared" si="21"/>
        <v>7562.06</v>
      </c>
      <c r="M32" s="49">
        <f t="shared" si="21"/>
        <v>30598.36</v>
      </c>
      <c r="N32" s="49">
        <f t="shared" si="21"/>
        <v>71362.622499999998</v>
      </c>
      <c r="O32" s="49">
        <f t="shared" si="21"/>
        <v>10292.759999999998</v>
      </c>
      <c r="P32" s="49">
        <f t="shared" si="21"/>
        <v>194392.29999999996</v>
      </c>
      <c r="Q32" s="49">
        <f t="shared" si="21"/>
        <v>151557.6825</v>
      </c>
      <c r="R32" s="49">
        <f t="shared" si="21"/>
        <v>828607.7</v>
      </c>
    </row>
    <row r="33" spans="1:18" ht="43.5" customHeight="1" x14ac:dyDescent="0.25">
      <c r="A33" s="185" t="s">
        <v>26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8" ht="24.75" customHeight="1" x14ac:dyDescent="0.35">
      <c r="A34" s="40">
        <v>19</v>
      </c>
      <c r="B34" s="122" t="s">
        <v>89</v>
      </c>
      <c r="C34" s="122" t="s">
        <v>54</v>
      </c>
      <c r="D34" s="122" t="s">
        <v>26</v>
      </c>
      <c r="E34" s="122" t="s">
        <v>90</v>
      </c>
      <c r="F34" s="123" t="s">
        <v>52</v>
      </c>
      <c r="G34" s="144">
        <v>210000</v>
      </c>
      <c r="H34" s="48"/>
      <c r="I34" s="130">
        <v>38105.33</v>
      </c>
      <c r="J34" s="126">
        <f>G34*2.87/100</f>
        <v>6027</v>
      </c>
      <c r="K34" s="131">
        <f>G34*7.1/100</f>
        <v>14910</v>
      </c>
      <c r="L34" s="128">
        <f t="shared" ref="L34:L38" si="22">77410*1.1%</f>
        <v>851.5100000000001</v>
      </c>
      <c r="M34" s="127">
        <f>193525*3.04%</f>
        <v>5883.16</v>
      </c>
      <c r="N34" s="127">
        <f>193525*7.09%</f>
        <v>13720.922500000001</v>
      </c>
      <c r="O34" s="127">
        <v>0</v>
      </c>
      <c r="P34" s="129">
        <f t="shared" ref="P34:P36" si="23">I34+J34+M34+O34</f>
        <v>50015.490000000005</v>
      </c>
      <c r="Q34" s="129">
        <f t="shared" ref="Q34:Q36" si="24">K34+L34+N34</f>
        <v>29482.432500000003</v>
      </c>
      <c r="R34" s="129">
        <f>G34-P34</f>
        <v>159984.51</v>
      </c>
    </row>
    <row r="35" spans="1:18" ht="24.75" customHeight="1" x14ac:dyDescent="0.35">
      <c r="A35" s="40">
        <f>+A34+1</f>
        <v>20</v>
      </c>
      <c r="B35" s="122" t="s">
        <v>91</v>
      </c>
      <c r="C35" s="122" t="s">
        <v>49</v>
      </c>
      <c r="D35" s="122" t="s">
        <v>26</v>
      </c>
      <c r="E35" s="122" t="s">
        <v>92</v>
      </c>
      <c r="F35" s="123" t="s">
        <v>56</v>
      </c>
      <c r="G35" s="144">
        <v>160000</v>
      </c>
      <c r="H35" s="42"/>
      <c r="I35" s="130">
        <f>16465.75+9324.25</f>
        <v>25790</v>
      </c>
      <c r="J35" s="126">
        <f t="shared" ref="J35:J38" si="25">G35*2.87/100</f>
        <v>4592</v>
      </c>
      <c r="K35" s="131">
        <f t="shared" ref="K35:K38" si="26">G35*7.1/100</f>
        <v>11360</v>
      </c>
      <c r="L35" s="128">
        <f t="shared" si="22"/>
        <v>851.5100000000001</v>
      </c>
      <c r="M35" s="127">
        <f>G35*3.04/100</f>
        <v>4864</v>
      </c>
      <c r="N35" s="127">
        <f>+G35*7.09%</f>
        <v>11344</v>
      </c>
      <c r="O35" s="135">
        <v>1715.46</v>
      </c>
      <c r="P35" s="129">
        <f t="shared" si="23"/>
        <v>36961.46</v>
      </c>
      <c r="Q35" s="129">
        <f t="shared" si="24"/>
        <v>23555.510000000002</v>
      </c>
      <c r="R35" s="129">
        <f t="shared" ref="R35:R38" si="27">G35-P35</f>
        <v>123038.54000000001</v>
      </c>
    </row>
    <row r="36" spans="1:18" ht="24.75" customHeight="1" x14ac:dyDescent="0.35">
      <c r="A36" s="40">
        <f t="shared" ref="A36:A38" si="28">+A35+1</f>
        <v>21</v>
      </c>
      <c r="B36" s="122" t="s">
        <v>93</v>
      </c>
      <c r="C36" s="122" t="s">
        <v>54</v>
      </c>
      <c r="D36" s="122" t="s">
        <v>26</v>
      </c>
      <c r="E36" s="122" t="s">
        <v>94</v>
      </c>
      <c r="F36" s="123" t="s">
        <v>56</v>
      </c>
      <c r="G36" s="144">
        <v>90000</v>
      </c>
      <c r="H36" s="48"/>
      <c r="I36" s="130">
        <v>9753.1200000000008</v>
      </c>
      <c r="J36" s="126">
        <f t="shared" si="25"/>
        <v>2583</v>
      </c>
      <c r="K36" s="131">
        <f t="shared" si="26"/>
        <v>6390</v>
      </c>
      <c r="L36" s="128">
        <f t="shared" si="22"/>
        <v>851.5100000000001</v>
      </c>
      <c r="M36" s="127">
        <f t="shared" ref="M36:M38" si="29">G36*3.04/100</f>
        <v>2736</v>
      </c>
      <c r="N36" s="127">
        <f t="shared" ref="N36:N38" si="30">+G36*7.09%</f>
        <v>6381</v>
      </c>
      <c r="O36" s="127">
        <v>0</v>
      </c>
      <c r="P36" s="129">
        <f t="shared" si="23"/>
        <v>15072.12</v>
      </c>
      <c r="Q36" s="129">
        <f t="shared" si="24"/>
        <v>13622.51</v>
      </c>
      <c r="R36" s="129">
        <f t="shared" si="27"/>
        <v>74927.88</v>
      </c>
    </row>
    <row r="37" spans="1:18" ht="28.5" customHeight="1" x14ac:dyDescent="0.35">
      <c r="A37" s="40">
        <f t="shared" si="28"/>
        <v>22</v>
      </c>
      <c r="B37" s="122" t="s">
        <v>95</v>
      </c>
      <c r="C37" s="122" t="s">
        <v>54</v>
      </c>
      <c r="D37" s="122" t="s">
        <v>26</v>
      </c>
      <c r="E37" s="122" t="s">
        <v>96</v>
      </c>
      <c r="F37" s="123" t="s">
        <v>56</v>
      </c>
      <c r="G37" s="144">
        <v>160000</v>
      </c>
      <c r="H37" s="42"/>
      <c r="I37" s="130">
        <v>26218.87</v>
      </c>
      <c r="J37" s="126">
        <f t="shared" si="25"/>
        <v>4592</v>
      </c>
      <c r="K37" s="131">
        <f t="shared" si="26"/>
        <v>11360</v>
      </c>
      <c r="L37" s="128">
        <f t="shared" si="22"/>
        <v>851.5100000000001</v>
      </c>
      <c r="M37" s="127">
        <f t="shared" si="29"/>
        <v>4864</v>
      </c>
      <c r="N37" s="127">
        <f t="shared" si="30"/>
        <v>11344</v>
      </c>
      <c r="O37" s="127">
        <v>0</v>
      </c>
      <c r="P37" s="129">
        <f>I37+J37+M37+O37</f>
        <v>35674.869999999995</v>
      </c>
      <c r="Q37" s="129">
        <f>K37+L37+N37</f>
        <v>23555.510000000002</v>
      </c>
      <c r="R37" s="129">
        <f t="shared" si="27"/>
        <v>124325.13</v>
      </c>
    </row>
    <row r="38" spans="1:18" ht="28.5" customHeight="1" x14ac:dyDescent="0.35">
      <c r="A38" s="40">
        <f t="shared" si="28"/>
        <v>23</v>
      </c>
      <c r="B38" s="122" t="s">
        <v>97</v>
      </c>
      <c r="C38" s="122" t="s">
        <v>54</v>
      </c>
      <c r="D38" s="122" t="s">
        <v>26</v>
      </c>
      <c r="E38" s="122" t="s">
        <v>94</v>
      </c>
      <c r="F38" s="123" t="s">
        <v>56</v>
      </c>
      <c r="G38" s="144">
        <v>90000</v>
      </c>
      <c r="H38" s="48"/>
      <c r="I38" s="130">
        <v>9753.1200000000008</v>
      </c>
      <c r="J38" s="126">
        <f t="shared" si="25"/>
        <v>2583</v>
      </c>
      <c r="K38" s="131">
        <f t="shared" si="26"/>
        <v>6390</v>
      </c>
      <c r="L38" s="128">
        <f t="shared" si="22"/>
        <v>851.5100000000001</v>
      </c>
      <c r="M38" s="127">
        <f t="shared" si="29"/>
        <v>2736</v>
      </c>
      <c r="N38" s="127">
        <f t="shared" si="30"/>
        <v>6381</v>
      </c>
      <c r="O38" s="127">
        <v>0</v>
      </c>
      <c r="P38" s="129">
        <f>I38+J38+M38+O38</f>
        <v>15072.12</v>
      </c>
      <c r="Q38" s="129">
        <f t="shared" ref="Q38" si="31">K38+L38+N38</f>
        <v>13622.51</v>
      </c>
      <c r="R38" s="129">
        <f t="shared" si="27"/>
        <v>74927.88</v>
      </c>
    </row>
    <row r="39" spans="1:18" ht="24.75" customHeight="1" x14ac:dyDescent="0.25">
      <c r="A39" s="184" t="s">
        <v>25</v>
      </c>
      <c r="B39" s="184"/>
      <c r="C39" s="184"/>
      <c r="D39" s="184"/>
      <c r="E39" s="184"/>
      <c r="F39" s="41"/>
      <c r="G39" s="50">
        <f t="shared" ref="G39:R39" si="32">SUM(G34:G38)</f>
        <v>710000</v>
      </c>
      <c r="H39" s="50">
        <f t="shared" si="32"/>
        <v>0</v>
      </c>
      <c r="I39" s="50">
        <f t="shared" si="32"/>
        <v>109620.43999999999</v>
      </c>
      <c r="J39" s="50">
        <f t="shared" si="32"/>
        <v>20377</v>
      </c>
      <c r="K39" s="50">
        <f t="shared" si="32"/>
        <v>50410</v>
      </c>
      <c r="L39" s="50">
        <f t="shared" si="32"/>
        <v>4257.55</v>
      </c>
      <c r="M39" s="50">
        <f t="shared" si="32"/>
        <v>21083.16</v>
      </c>
      <c r="N39" s="50">
        <f t="shared" si="32"/>
        <v>49170.922500000001</v>
      </c>
      <c r="O39" s="50">
        <f t="shared" si="32"/>
        <v>1715.46</v>
      </c>
      <c r="P39" s="50">
        <f t="shared" si="32"/>
        <v>152796.06</v>
      </c>
      <c r="Q39" s="50">
        <f t="shared" si="32"/>
        <v>103838.47249999999</v>
      </c>
      <c r="R39" s="50">
        <f t="shared" si="32"/>
        <v>557203.94000000006</v>
      </c>
    </row>
    <row r="40" spans="1:18" ht="43.5" customHeight="1" x14ac:dyDescent="0.25">
      <c r="A40" s="185" t="s">
        <v>27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10" customFormat="1" ht="41.25" customHeight="1" x14ac:dyDescent="0.35">
      <c r="A41" s="51">
        <v>24</v>
      </c>
      <c r="B41" s="122" t="s">
        <v>98</v>
      </c>
      <c r="C41" s="122" t="s">
        <v>54</v>
      </c>
      <c r="D41" s="122" t="s">
        <v>27</v>
      </c>
      <c r="E41" s="122" t="s">
        <v>99</v>
      </c>
      <c r="F41" s="123" t="s">
        <v>56</v>
      </c>
      <c r="G41" s="146">
        <v>160000</v>
      </c>
      <c r="H41" s="42"/>
      <c r="I41" s="130">
        <v>25790</v>
      </c>
      <c r="J41" s="126">
        <f>G41*2.87/100</f>
        <v>4592</v>
      </c>
      <c r="K41" s="131">
        <f>G41*7.1/100</f>
        <v>11360</v>
      </c>
      <c r="L41" s="128">
        <f t="shared" ref="L41:L44" si="33">77410*1.1%</f>
        <v>851.5100000000001</v>
      </c>
      <c r="M41" s="147">
        <f>+G41*3.04%</f>
        <v>4864</v>
      </c>
      <c r="N41" s="127">
        <f>+G41*7.09%</f>
        <v>11344</v>
      </c>
      <c r="O41" s="135">
        <v>1715.46</v>
      </c>
      <c r="P41" s="148">
        <f t="shared" ref="P41:P44" si="34">I41+J41+M41+O41</f>
        <v>36961.46</v>
      </c>
      <c r="Q41" s="148">
        <f>+K41+L41+N41</f>
        <v>23555.510000000002</v>
      </c>
      <c r="R41" s="129">
        <f>G41-P41</f>
        <v>123038.54000000001</v>
      </c>
    </row>
    <row r="42" spans="1:18" s="10" customFormat="1" ht="41.25" customHeight="1" x14ac:dyDescent="0.35">
      <c r="A42" s="40">
        <f t="shared" ref="A42:A44" si="35">+A41+1</f>
        <v>25</v>
      </c>
      <c r="B42" s="122" t="s">
        <v>100</v>
      </c>
      <c r="C42" s="122" t="s">
        <v>54</v>
      </c>
      <c r="D42" s="122" t="s">
        <v>27</v>
      </c>
      <c r="E42" s="122" t="s">
        <v>101</v>
      </c>
      <c r="F42" s="123" t="s">
        <v>56</v>
      </c>
      <c r="G42" s="146">
        <v>90000</v>
      </c>
      <c r="H42" s="48"/>
      <c r="I42" s="130">
        <v>9324.25</v>
      </c>
      <c r="J42" s="126">
        <f t="shared" ref="J42:J44" si="36">G42*2.87/100</f>
        <v>2583</v>
      </c>
      <c r="K42" s="131">
        <f t="shared" ref="K42:K44" si="37">G42*7.1/100</f>
        <v>6390</v>
      </c>
      <c r="L42" s="128">
        <f t="shared" si="33"/>
        <v>851.5100000000001</v>
      </c>
      <c r="M42" s="147">
        <f t="shared" ref="M42:M44" si="38">+G42*3.04%</f>
        <v>2736</v>
      </c>
      <c r="N42" s="127">
        <f t="shared" ref="N42:N44" si="39">+G42*7.09%</f>
        <v>6381</v>
      </c>
      <c r="O42" s="135">
        <v>1715.46</v>
      </c>
      <c r="P42" s="148">
        <f t="shared" si="34"/>
        <v>16358.71</v>
      </c>
      <c r="Q42" s="148">
        <f>+K42+L42+N42</f>
        <v>13622.51</v>
      </c>
      <c r="R42" s="129">
        <f t="shared" ref="R42:R44" si="40">G42-P42</f>
        <v>73641.290000000008</v>
      </c>
    </row>
    <row r="43" spans="1:18" s="10" customFormat="1" ht="41.25" customHeight="1" x14ac:dyDescent="0.35">
      <c r="A43" s="40">
        <f t="shared" si="35"/>
        <v>26</v>
      </c>
      <c r="B43" s="122" t="s">
        <v>102</v>
      </c>
      <c r="C43" s="122" t="s">
        <v>54</v>
      </c>
      <c r="D43" s="122" t="s">
        <v>27</v>
      </c>
      <c r="E43" s="122" t="s">
        <v>101</v>
      </c>
      <c r="F43" s="123" t="s">
        <v>56</v>
      </c>
      <c r="G43" s="146">
        <v>90000</v>
      </c>
      <c r="H43" s="52"/>
      <c r="I43" s="130">
        <v>8895.39</v>
      </c>
      <c r="J43" s="126">
        <f t="shared" si="36"/>
        <v>2583</v>
      </c>
      <c r="K43" s="131">
        <f t="shared" si="37"/>
        <v>6390</v>
      </c>
      <c r="L43" s="128">
        <f t="shared" si="33"/>
        <v>851.5100000000001</v>
      </c>
      <c r="M43" s="147">
        <f t="shared" si="38"/>
        <v>2736</v>
      </c>
      <c r="N43" s="127">
        <f t="shared" si="39"/>
        <v>6381</v>
      </c>
      <c r="O43" s="135">
        <f t="shared" ref="O43:O44" si="41">1715.46*2</f>
        <v>3430.92</v>
      </c>
      <c r="P43" s="148">
        <f t="shared" si="34"/>
        <v>17645.309999999998</v>
      </c>
      <c r="Q43" s="148">
        <f>+K43+L43+N43</f>
        <v>13622.51</v>
      </c>
      <c r="R43" s="129">
        <f t="shared" si="40"/>
        <v>72354.69</v>
      </c>
    </row>
    <row r="44" spans="1:18" s="10" customFormat="1" ht="41.25" customHeight="1" x14ac:dyDescent="0.35">
      <c r="A44" s="40">
        <f t="shared" si="35"/>
        <v>27</v>
      </c>
      <c r="B44" s="122" t="s">
        <v>103</v>
      </c>
      <c r="C44" s="122" t="s">
        <v>49</v>
      </c>
      <c r="D44" s="122" t="s">
        <v>27</v>
      </c>
      <c r="E44" s="122" t="s">
        <v>101</v>
      </c>
      <c r="F44" s="123" t="s">
        <v>56</v>
      </c>
      <c r="G44" s="146">
        <v>90000</v>
      </c>
      <c r="H44" s="52"/>
      <c r="I44" s="130">
        <v>8895.39</v>
      </c>
      <c r="J44" s="126">
        <f t="shared" si="36"/>
        <v>2583</v>
      </c>
      <c r="K44" s="131">
        <f t="shared" si="37"/>
        <v>6390</v>
      </c>
      <c r="L44" s="128">
        <f t="shared" si="33"/>
        <v>851.5100000000001</v>
      </c>
      <c r="M44" s="147">
        <f t="shared" si="38"/>
        <v>2736</v>
      </c>
      <c r="N44" s="127">
        <f t="shared" si="39"/>
        <v>6381</v>
      </c>
      <c r="O44" s="135">
        <f t="shared" si="41"/>
        <v>3430.92</v>
      </c>
      <c r="P44" s="148">
        <f t="shared" si="34"/>
        <v>17645.309999999998</v>
      </c>
      <c r="Q44" s="148">
        <f>+K44+L44+N44</f>
        <v>13622.51</v>
      </c>
      <c r="R44" s="129">
        <f t="shared" si="40"/>
        <v>72354.69</v>
      </c>
    </row>
    <row r="45" spans="1:18" ht="26.25" customHeight="1" x14ac:dyDescent="0.25">
      <c r="A45" s="184" t="s">
        <v>25</v>
      </c>
      <c r="B45" s="184"/>
      <c r="C45" s="184"/>
      <c r="D45" s="184"/>
      <c r="E45" s="184"/>
      <c r="F45" s="41"/>
      <c r="G45" s="49">
        <f t="shared" ref="G45:R45" si="42">SUM(G41:G44)</f>
        <v>430000</v>
      </c>
      <c r="H45" s="49">
        <f t="shared" si="42"/>
        <v>0</v>
      </c>
      <c r="I45" s="49">
        <f t="shared" si="42"/>
        <v>52905.03</v>
      </c>
      <c r="J45" s="49">
        <f t="shared" si="42"/>
        <v>12341</v>
      </c>
      <c r="K45" s="49">
        <f t="shared" si="42"/>
        <v>30530</v>
      </c>
      <c r="L45" s="49">
        <f t="shared" si="42"/>
        <v>3406.0400000000004</v>
      </c>
      <c r="M45" s="49">
        <f t="shared" si="42"/>
        <v>13072</v>
      </c>
      <c r="N45" s="49">
        <f t="shared" si="42"/>
        <v>30487</v>
      </c>
      <c r="O45" s="49">
        <f t="shared" si="42"/>
        <v>10292.76</v>
      </c>
      <c r="P45" s="49">
        <f t="shared" si="42"/>
        <v>88610.79</v>
      </c>
      <c r="Q45" s="49">
        <f t="shared" si="42"/>
        <v>64423.040000000008</v>
      </c>
      <c r="R45" s="49">
        <f t="shared" si="42"/>
        <v>341389.21</v>
      </c>
    </row>
    <row r="46" spans="1:18" ht="43.5" customHeight="1" x14ac:dyDescent="0.25">
      <c r="A46" s="185" t="s">
        <v>28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</row>
    <row r="47" spans="1:18" ht="21.75" customHeight="1" x14ac:dyDescent="0.35">
      <c r="A47" s="40">
        <v>28</v>
      </c>
      <c r="B47" s="122" t="s">
        <v>104</v>
      </c>
      <c r="C47" s="122" t="s">
        <v>49</v>
      </c>
      <c r="D47" s="122" t="s">
        <v>28</v>
      </c>
      <c r="E47" s="122" t="s">
        <v>105</v>
      </c>
      <c r="F47" s="123" t="s">
        <v>52</v>
      </c>
      <c r="G47" s="149">
        <v>210000</v>
      </c>
      <c r="H47" s="53"/>
      <c r="I47" s="150">
        <v>38105.33</v>
      </c>
      <c r="J47" s="126">
        <f>G47*2.87/100</f>
        <v>6027</v>
      </c>
      <c r="K47" s="131">
        <f>G47*7.1/100</f>
        <v>14910</v>
      </c>
      <c r="L47" s="128">
        <f>77410*1.1%</f>
        <v>851.5100000000001</v>
      </c>
      <c r="M47" s="127">
        <f>193525*3.04%</f>
        <v>5883.16</v>
      </c>
      <c r="N47" s="127">
        <f>193525*7.09%</f>
        <v>13720.922500000001</v>
      </c>
      <c r="O47" s="150">
        <v>0</v>
      </c>
      <c r="P47" s="129">
        <f t="shared" ref="P47:P63" si="43">I47+J47+M47+O47</f>
        <v>50015.490000000005</v>
      </c>
      <c r="Q47" s="129">
        <f>+K47+L47+N47</f>
        <v>29482.432500000003</v>
      </c>
      <c r="R47" s="129">
        <f>G47-P47</f>
        <v>159984.51</v>
      </c>
    </row>
    <row r="48" spans="1:18" ht="21.75" customHeight="1" x14ac:dyDescent="0.35">
      <c r="A48" s="40">
        <f t="shared" ref="A48:A59" si="44">+A47+1</f>
        <v>29</v>
      </c>
      <c r="B48" s="122" t="s">
        <v>106</v>
      </c>
      <c r="C48" s="122" t="s">
        <v>54</v>
      </c>
      <c r="D48" s="122" t="s">
        <v>28</v>
      </c>
      <c r="E48" s="122" t="s">
        <v>107</v>
      </c>
      <c r="F48" s="123" t="s">
        <v>56</v>
      </c>
      <c r="G48" s="149">
        <v>160000</v>
      </c>
      <c r="H48" s="42"/>
      <c r="I48" s="150">
        <v>26218.87</v>
      </c>
      <c r="J48" s="126">
        <f t="shared" ref="J48:J63" si="45">G48*2.87/100</f>
        <v>4592</v>
      </c>
      <c r="K48" s="131">
        <f t="shared" ref="K48:K63" si="46">G48*7.1/100</f>
        <v>11360</v>
      </c>
      <c r="L48" s="128">
        <f t="shared" ref="L48:L54" si="47">77410*1.1%</f>
        <v>851.5100000000001</v>
      </c>
      <c r="M48" s="127">
        <f>+G48*3.04%</f>
        <v>4864</v>
      </c>
      <c r="N48" s="127">
        <f>+G48*7.09%</f>
        <v>11344</v>
      </c>
      <c r="O48" s="150">
        <v>0</v>
      </c>
      <c r="P48" s="129">
        <f t="shared" si="43"/>
        <v>35674.869999999995</v>
      </c>
      <c r="Q48" s="129">
        <f t="shared" ref="Q48:Q60" si="48">K48+L48+N48</f>
        <v>23555.510000000002</v>
      </c>
      <c r="R48" s="129">
        <f t="shared" ref="R48:R63" si="49">G48-P48</f>
        <v>124325.13</v>
      </c>
    </row>
    <row r="49" spans="1:18" ht="21.75" customHeight="1" x14ac:dyDescent="0.35">
      <c r="A49" s="40">
        <f t="shared" si="44"/>
        <v>30</v>
      </c>
      <c r="B49" s="122" t="s">
        <v>108</v>
      </c>
      <c r="C49" s="122" t="s">
        <v>54</v>
      </c>
      <c r="D49" s="122" t="s">
        <v>28</v>
      </c>
      <c r="E49" s="122" t="s">
        <v>109</v>
      </c>
      <c r="F49" s="123" t="s">
        <v>52</v>
      </c>
      <c r="G49" s="149">
        <v>160000</v>
      </c>
      <c r="H49" s="42"/>
      <c r="I49" s="150">
        <v>26218.87</v>
      </c>
      <c r="J49" s="126">
        <f t="shared" si="45"/>
        <v>4592</v>
      </c>
      <c r="K49" s="131">
        <f t="shared" si="46"/>
        <v>11360</v>
      </c>
      <c r="L49" s="128">
        <f t="shared" si="47"/>
        <v>851.5100000000001</v>
      </c>
      <c r="M49" s="127">
        <f t="shared" ref="M49:M63" si="50">+G49*3.04%</f>
        <v>4864</v>
      </c>
      <c r="N49" s="127">
        <f t="shared" ref="N49:N63" si="51">+G49*7.09%</f>
        <v>11344</v>
      </c>
      <c r="O49" s="150">
        <v>0</v>
      </c>
      <c r="P49" s="129">
        <f t="shared" si="43"/>
        <v>35674.869999999995</v>
      </c>
      <c r="Q49" s="129">
        <f t="shared" si="48"/>
        <v>23555.510000000002</v>
      </c>
      <c r="R49" s="129">
        <f t="shared" si="49"/>
        <v>124325.13</v>
      </c>
    </row>
    <row r="50" spans="1:18" ht="24" x14ac:dyDescent="0.35">
      <c r="A50" s="40">
        <f t="shared" si="44"/>
        <v>31</v>
      </c>
      <c r="B50" s="122" t="s">
        <v>110</v>
      </c>
      <c r="C50" s="122" t="s">
        <v>54</v>
      </c>
      <c r="D50" s="122" t="s">
        <v>28</v>
      </c>
      <c r="E50" s="122" t="s">
        <v>111</v>
      </c>
      <c r="F50" s="123" t="s">
        <v>56</v>
      </c>
      <c r="G50" s="149">
        <v>160000</v>
      </c>
      <c r="H50" s="42"/>
      <c r="I50" s="150">
        <v>25790</v>
      </c>
      <c r="J50" s="126">
        <f t="shared" si="45"/>
        <v>4592</v>
      </c>
      <c r="K50" s="131">
        <f t="shared" si="46"/>
        <v>11360</v>
      </c>
      <c r="L50" s="128">
        <f t="shared" si="47"/>
        <v>851.5100000000001</v>
      </c>
      <c r="M50" s="127">
        <f t="shared" si="50"/>
        <v>4864</v>
      </c>
      <c r="N50" s="127">
        <f t="shared" si="51"/>
        <v>11344</v>
      </c>
      <c r="O50" s="150">
        <v>1715.46</v>
      </c>
      <c r="P50" s="129">
        <f t="shared" si="43"/>
        <v>36961.46</v>
      </c>
      <c r="Q50" s="129">
        <f t="shared" si="48"/>
        <v>23555.510000000002</v>
      </c>
      <c r="R50" s="129">
        <f t="shared" si="49"/>
        <v>123038.54000000001</v>
      </c>
    </row>
    <row r="51" spans="1:18" ht="21.75" customHeight="1" x14ac:dyDescent="0.35">
      <c r="A51" s="40">
        <f t="shared" si="44"/>
        <v>32</v>
      </c>
      <c r="B51" s="122" t="s">
        <v>112</v>
      </c>
      <c r="C51" s="122" t="s">
        <v>54</v>
      </c>
      <c r="D51" s="122" t="s">
        <v>28</v>
      </c>
      <c r="E51" s="122" t="s">
        <v>113</v>
      </c>
      <c r="F51" s="123" t="s">
        <v>56</v>
      </c>
      <c r="G51" s="149">
        <v>110000</v>
      </c>
      <c r="H51" s="53"/>
      <c r="I51" s="150">
        <f>8895.39+4704.5</f>
        <v>13599.89</v>
      </c>
      <c r="J51" s="126">
        <f t="shared" si="45"/>
        <v>3157</v>
      </c>
      <c r="K51" s="131">
        <f t="shared" si="46"/>
        <v>7810</v>
      </c>
      <c r="L51" s="128">
        <f t="shared" si="47"/>
        <v>851.5100000000001</v>
      </c>
      <c r="M51" s="127">
        <f t="shared" si="50"/>
        <v>3344</v>
      </c>
      <c r="N51" s="127">
        <f t="shared" si="51"/>
        <v>7799.0000000000009</v>
      </c>
      <c r="O51" s="150">
        <f>1715.46*2</f>
        <v>3430.92</v>
      </c>
      <c r="P51" s="129">
        <f t="shared" si="43"/>
        <v>23531.809999999998</v>
      </c>
      <c r="Q51" s="129">
        <f t="shared" si="48"/>
        <v>16460.510000000002</v>
      </c>
      <c r="R51" s="129">
        <f t="shared" si="49"/>
        <v>86468.19</v>
      </c>
    </row>
    <row r="52" spans="1:18" ht="21.75" customHeight="1" x14ac:dyDescent="0.35">
      <c r="A52" s="40">
        <f t="shared" si="44"/>
        <v>33</v>
      </c>
      <c r="B52" s="122" t="s">
        <v>114</v>
      </c>
      <c r="C52" s="122" t="s">
        <v>54</v>
      </c>
      <c r="D52" s="122" t="s">
        <v>28</v>
      </c>
      <c r="E52" s="122" t="s">
        <v>115</v>
      </c>
      <c r="F52" s="123" t="s">
        <v>56</v>
      </c>
      <c r="G52" s="149">
        <v>110000</v>
      </c>
      <c r="H52" s="53"/>
      <c r="I52" s="150">
        <f>9753.12+4704.5</f>
        <v>14457.62</v>
      </c>
      <c r="J52" s="126">
        <f t="shared" si="45"/>
        <v>3157</v>
      </c>
      <c r="K52" s="131">
        <f t="shared" si="46"/>
        <v>7810</v>
      </c>
      <c r="L52" s="128">
        <f t="shared" si="47"/>
        <v>851.5100000000001</v>
      </c>
      <c r="M52" s="127">
        <f t="shared" si="50"/>
        <v>3344</v>
      </c>
      <c r="N52" s="127">
        <f t="shared" si="51"/>
        <v>7799.0000000000009</v>
      </c>
      <c r="O52" s="150">
        <v>0</v>
      </c>
      <c r="P52" s="129">
        <f t="shared" si="43"/>
        <v>20958.620000000003</v>
      </c>
      <c r="Q52" s="129">
        <f t="shared" si="48"/>
        <v>16460.510000000002</v>
      </c>
      <c r="R52" s="129">
        <f t="shared" si="49"/>
        <v>89041.38</v>
      </c>
    </row>
    <row r="53" spans="1:18" ht="21.75" customHeight="1" x14ac:dyDescent="0.35">
      <c r="A53" s="40">
        <f>+A52+1</f>
        <v>34</v>
      </c>
      <c r="B53" s="122" t="s">
        <v>116</v>
      </c>
      <c r="C53" s="122" t="s">
        <v>54</v>
      </c>
      <c r="D53" s="122" t="s">
        <v>28</v>
      </c>
      <c r="E53" s="122" t="s">
        <v>117</v>
      </c>
      <c r="F53" s="123" t="s">
        <v>56</v>
      </c>
      <c r="G53" s="149">
        <v>110000</v>
      </c>
      <c r="H53" s="53"/>
      <c r="I53" s="150">
        <f>9324.25+4704.5</f>
        <v>14028.75</v>
      </c>
      <c r="J53" s="126">
        <f t="shared" si="45"/>
        <v>3157</v>
      </c>
      <c r="K53" s="131">
        <f t="shared" si="46"/>
        <v>7810</v>
      </c>
      <c r="L53" s="128">
        <f t="shared" si="47"/>
        <v>851.5100000000001</v>
      </c>
      <c r="M53" s="127">
        <f t="shared" si="50"/>
        <v>3344</v>
      </c>
      <c r="N53" s="127">
        <f t="shared" si="51"/>
        <v>7799.0000000000009</v>
      </c>
      <c r="O53" s="150">
        <v>1715.46</v>
      </c>
      <c r="P53" s="129">
        <f t="shared" si="43"/>
        <v>22245.21</v>
      </c>
      <c r="Q53" s="129">
        <f>K53+L53+N53</f>
        <v>16460.510000000002</v>
      </c>
      <c r="R53" s="129">
        <f t="shared" si="49"/>
        <v>87754.790000000008</v>
      </c>
    </row>
    <row r="54" spans="1:18" ht="24" x14ac:dyDescent="0.35">
      <c r="A54" s="40">
        <f t="shared" si="44"/>
        <v>35</v>
      </c>
      <c r="B54" s="122" t="s">
        <v>118</v>
      </c>
      <c r="C54" s="122" t="s">
        <v>54</v>
      </c>
      <c r="D54" s="122" t="s">
        <v>28</v>
      </c>
      <c r="E54" s="122" t="s">
        <v>119</v>
      </c>
      <c r="F54" s="123" t="s">
        <v>56</v>
      </c>
      <c r="G54" s="149">
        <v>90000</v>
      </c>
      <c r="H54" s="53"/>
      <c r="I54" s="150">
        <v>8895.39</v>
      </c>
      <c r="J54" s="126">
        <f t="shared" si="45"/>
        <v>2583</v>
      </c>
      <c r="K54" s="131">
        <f t="shared" si="46"/>
        <v>6390</v>
      </c>
      <c r="L54" s="128">
        <f t="shared" si="47"/>
        <v>851.5100000000001</v>
      </c>
      <c r="M54" s="127">
        <f t="shared" si="50"/>
        <v>2736</v>
      </c>
      <c r="N54" s="127">
        <f t="shared" si="51"/>
        <v>6381</v>
      </c>
      <c r="O54" s="150">
        <f>1715.46*2</f>
        <v>3430.92</v>
      </c>
      <c r="P54" s="129">
        <f t="shared" si="43"/>
        <v>17645.309999999998</v>
      </c>
      <c r="Q54" s="129">
        <f>K54+L54+N54</f>
        <v>13622.51</v>
      </c>
      <c r="R54" s="129">
        <f t="shared" si="49"/>
        <v>72354.69</v>
      </c>
    </row>
    <row r="55" spans="1:18" ht="21.75" customHeight="1" x14ac:dyDescent="0.35">
      <c r="A55" s="40">
        <f t="shared" si="44"/>
        <v>36</v>
      </c>
      <c r="B55" s="122" t="s">
        <v>120</v>
      </c>
      <c r="C55" s="122" t="s">
        <v>54</v>
      </c>
      <c r="D55" s="122" t="s">
        <v>28</v>
      </c>
      <c r="E55" s="122" t="s">
        <v>88</v>
      </c>
      <c r="F55" s="123" t="s">
        <v>69</v>
      </c>
      <c r="G55" s="149">
        <v>43000</v>
      </c>
      <c r="H55" s="53"/>
      <c r="I55" s="150">
        <v>866.06</v>
      </c>
      <c r="J55" s="126">
        <f t="shared" si="45"/>
        <v>1234.0999999999999</v>
      </c>
      <c r="K55" s="131">
        <f t="shared" si="46"/>
        <v>3053</v>
      </c>
      <c r="L55" s="128">
        <f>+G55*1.1%</f>
        <v>473.00000000000006</v>
      </c>
      <c r="M55" s="127">
        <f t="shared" si="50"/>
        <v>1307.2</v>
      </c>
      <c r="N55" s="127">
        <f t="shared" si="51"/>
        <v>3048.7000000000003</v>
      </c>
      <c r="O55" s="150">
        <v>0</v>
      </c>
      <c r="P55" s="129">
        <f t="shared" si="43"/>
        <v>3407.3599999999997</v>
      </c>
      <c r="Q55" s="129">
        <f>K55+L55+N55</f>
        <v>6574.7000000000007</v>
      </c>
      <c r="R55" s="129">
        <f t="shared" si="49"/>
        <v>39592.639999999999</v>
      </c>
    </row>
    <row r="56" spans="1:18" ht="21.75" customHeight="1" x14ac:dyDescent="0.35">
      <c r="A56" s="40">
        <f t="shared" si="44"/>
        <v>37</v>
      </c>
      <c r="B56" s="122" t="s">
        <v>121</v>
      </c>
      <c r="C56" s="122" t="s">
        <v>49</v>
      </c>
      <c r="D56" s="122" t="s">
        <v>28</v>
      </c>
      <c r="E56" s="122" t="s">
        <v>122</v>
      </c>
      <c r="F56" s="123" t="s">
        <v>52</v>
      </c>
      <c r="G56" s="149">
        <f>85000+55000</f>
        <v>140000</v>
      </c>
      <c r="H56" s="53"/>
      <c r="I56" s="150">
        <f>12937.38+8576.99</f>
        <v>21514.37</v>
      </c>
      <c r="J56" s="126">
        <f t="shared" si="45"/>
        <v>4018</v>
      </c>
      <c r="K56" s="131">
        <f t="shared" si="46"/>
        <v>9940</v>
      </c>
      <c r="L56" s="128">
        <f t="shared" ref="L56:L59" si="52">77410*1.1%</f>
        <v>851.5100000000001</v>
      </c>
      <c r="M56" s="127">
        <f t="shared" si="50"/>
        <v>4256</v>
      </c>
      <c r="N56" s="127">
        <f t="shared" si="51"/>
        <v>9926</v>
      </c>
      <c r="O56" s="150">
        <v>0</v>
      </c>
      <c r="P56" s="129">
        <f t="shared" si="43"/>
        <v>29788.37</v>
      </c>
      <c r="Q56" s="129">
        <f t="shared" si="48"/>
        <v>20717.510000000002</v>
      </c>
      <c r="R56" s="129">
        <f t="shared" si="49"/>
        <v>110211.63</v>
      </c>
    </row>
    <row r="57" spans="1:18" ht="21.75" customHeight="1" x14ac:dyDescent="0.35">
      <c r="A57" s="40">
        <f t="shared" si="44"/>
        <v>38</v>
      </c>
      <c r="B57" s="122" t="s">
        <v>123</v>
      </c>
      <c r="C57" s="122" t="s">
        <v>54</v>
      </c>
      <c r="D57" s="122" t="s">
        <v>28</v>
      </c>
      <c r="E57" s="122" t="s">
        <v>124</v>
      </c>
      <c r="F57" s="123" t="s">
        <v>56</v>
      </c>
      <c r="G57" s="149">
        <v>160000</v>
      </c>
      <c r="H57" s="53"/>
      <c r="I57" s="150">
        <f>9753.12+16465.75</f>
        <v>26218.870000000003</v>
      </c>
      <c r="J57" s="126">
        <f t="shared" si="45"/>
        <v>4592</v>
      </c>
      <c r="K57" s="131">
        <f t="shared" si="46"/>
        <v>11360</v>
      </c>
      <c r="L57" s="128">
        <f t="shared" si="52"/>
        <v>851.5100000000001</v>
      </c>
      <c r="M57" s="127">
        <f t="shared" si="50"/>
        <v>4864</v>
      </c>
      <c r="N57" s="127">
        <f t="shared" si="51"/>
        <v>11344</v>
      </c>
      <c r="O57" s="150">
        <v>0</v>
      </c>
      <c r="P57" s="129">
        <f t="shared" si="43"/>
        <v>35674.870000000003</v>
      </c>
      <c r="Q57" s="129">
        <f t="shared" si="48"/>
        <v>23555.510000000002</v>
      </c>
      <c r="R57" s="129">
        <f t="shared" si="49"/>
        <v>124325.13</v>
      </c>
    </row>
    <row r="58" spans="1:18" ht="21.75" customHeight="1" x14ac:dyDescent="0.35">
      <c r="A58" s="40">
        <f t="shared" si="44"/>
        <v>39</v>
      </c>
      <c r="B58" s="122" t="s">
        <v>125</v>
      </c>
      <c r="C58" s="122" t="s">
        <v>54</v>
      </c>
      <c r="D58" s="122" t="s">
        <v>28</v>
      </c>
      <c r="E58" s="122" t="s">
        <v>126</v>
      </c>
      <c r="F58" s="123" t="s">
        <v>56</v>
      </c>
      <c r="G58" s="149">
        <v>90000</v>
      </c>
      <c r="H58" s="53"/>
      <c r="I58" s="150">
        <v>9753.1200000000008</v>
      </c>
      <c r="J58" s="126">
        <f t="shared" si="45"/>
        <v>2583</v>
      </c>
      <c r="K58" s="131">
        <f t="shared" si="46"/>
        <v>6390</v>
      </c>
      <c r="L58" s="128">
        <f t="shared" si="52"/>
        <v>851.5100000000001</v>
      </c>
      <c r="M58" s="127">
        <f t="shared" si="50"/>
        <v>2736</v>
      </c>
      <c r="N58" s="127">
        <f t="shared" si="51"/>
        <v>6381</v>
      </c>
      <c r="O58" s="150">
        <v>0</v>
      </c>
      <c r="P58" s="129">
        <f t="shared" si="43"/>
        <v>15072.12</v>
      </c>
      <c r="Q58" s="129">
        <f t="shared" si="48"/>
        <v>13622.51</v>
      </c>
      <c r="R58" s="129">
        <f t="shared" si="49"/>
        <v>74927.88</v>
      </c>
    </row>
    <row r="59" spans="1:18" ht="21.75" customHeight="1" x14ac:dyDescent="0.35">
      <c r="A59" s="40">
        <f t="shared" si="44"/>
        <v>40</v>
      </c>
      <c r="B59" s="122" t="s">
        <v>127</v>
      </c>
      <c r="C59" s="122" t="s">
        <v>54</v>
      </c>
      <c r="D59" s="122" t="s">
        <v>28</v>
      </c>
      <c r="E59" s="122" t="s">
        <v>126</v>
      </c>
      <c r="F59" s="123" t="s">
        <v>56</v>
      </c>
      <c r="G59" s="149">
        <v>90000</v>
      </c>
      <c r="H59" s="53"/>
      <c r="I59" s="150">
        <v>8895.39</v>
      </c>
      <c r="J59" s="126">
        <f t="shared" si="45"/>
        <v>2583</v>
      </c>
      <c r="K59" s="131">
        <f t="shared" si="46"/>
        <v>6390</v>
      </c>
      <c r="L59" s="128">
        <f t="shared" si="52"/>
        <v>851.5100000000001</v>
      </c>
      <c r="M59" s="127">
        <f t="shared" si="50"/>
        <v>2736</v>
      </c>
      <c r="N59" s="127">
        <f t="shared" si="51"/>
        <v>6381</v>
      </c>
      <c r="O59" s="150">
        <f>1715.46*2</f>
        <v>3430.92</v>
      </c>
      <c r="P59" s="129">
        <f t="shared" si="43"/>
        <v>17645.309999999998</v>
      </c>
      <c r="Q59" s="129">
        <f t="shared" si="48"/>
        <v>13622.51</v>
      </c>
      <c r="R59" s="129">
        <f t="shared" si="49"/>
        <v>72354.69</v>
      </c>
    </row>
    <row r="60" spans="1:18" ht="21.75" customHeight="1" x14ac:dyDescent="0.35">
      <c r="A60" s="40">
        <f>+A59+1</f>
        <v>41</v>
      </c>
      <c r="B60" s="122" t="s">
        <v>430</v>
      </c>
      <c r="C60" s="122" t="s">
        <v>54</v>
      </c>
      <c r="D60" s="122" t="s">
        <v>28</v>
      </c>
      <c r="E60" s="122" t="s">
        <v>431</v>
      </c>
      <c r="F60" s="123" t="s">
        <v>56</v>
      </c>
      <c r="G60" s="149">
        <v>75000</v>
      </c>
      <c r="H60" s="53"/>
      <c r="I60" s="150">
        <v>6309.38</v>
      </c>
      <c r="J60" s="126">
        <f t="shared" si="45"/>
        <v>2152.5</v>
      </c>
      <c r="K60" s="131">
        <f t="shared" si="46"/>
        <v>5325</v>
      </c>
      <c r="L60" s="128">
        <f>+G60*1.1%</f>
        <v>825.00000000000011</v>
      </c>
      <c r="M60" s="127">
        <f t="shared" si="50"/>
        <v>2280</v>
      </c>
      <c r="N60" s="127">
        <f t="shared" si="51"/>
        <v>5317.5</v>
      </c>
      <c r="O60" s="150">
        <v>0</v>
      </c>
      <c r="P60" s="129">
        <f t="shared" si="43"/>
        <v>10741.880000000001</v>
      </c>
      <c r="Q60" s="129">
        <f t="shared" si="48"/>
        <v>11467.5</v>
      </c>
      <c r="R60" s="129">
        <f t="shared" si="49"/>
        <v>64258.119999999995</v>
      </c>
    </row>
    <row r="61" spans="1:18" ht="30" customHeight="1" x14ac:dyDescent="0.35">
      <c r="A61" s="40">
        <f>+A60+1</f>
        <v>42</v>
      </c>
      <c r="B61" s="145" t="s">
        <v>128</v>
      </c>
      <c r="C61" s="145" t="s">
        <v>54</v>
      </c>
      <c r="D61" s="122" t="s">
        <v>28</v>
      </c>
      <c r="E61" s="122" t="s">
        <v>88</v>
      </c>
      <c r="F61" s="143" t="s">
        <v>69</v>
      </c>
      <c r="G61" s="144">
        <v>43000</v>
      </c>
      <c r="H61" s="48"/>
      <c r="I61" s="129">
        <v>866.06</v>
      </c>
      <c r="J61" s="126">
        <f t="shared" si="45"/>
        <v>1234.0999999999999</v>
      </c>
      <c r="K61" s="131">
        <f t="shared" si="46"/>
        <v>3053</v>
      </c>
      <c r="L61" s="128">
        <f>+G61*1.1%</f>
        <v>473.00000000000006</v>
      </c>
      <c r="M61" s="127">
        <f t="shared" si="50"/>
        <v>1307.2</v>
      </c>
      <c r="N61" s="127">
        <f t="shared" si="51"/>
        <v>3048.7000000000003</v>
      </c>
      <c r="O61" s="150">
        <v>0</v>
      </c>
      <c r="P61" s="129">
        <f>I61+J61+M61+O61</f>
        <v>3407.3599999999997</v>
      </c>
      <c r="Q61" s="129">
        <f>K61+L61+N61</f>
        <v>6574.7000000000007</v>
      </c>
      <c r="R61" s="129">
        <f t="shared" si="49"/>
        <v>39592.639999999999</v>
      </c>
    </row>
    <row r="62" spans="1:18" ht="30" customHeight="1" x14ac:dyDescent="0.35">
      <c r="A62" s="40">
        <f>+A61+1</f>
        <v>43</v>
      </c>
      <c r="B62" s="145" t="s">
        <v>129</v>
      </c>
      <c r="C62" s="145" t="s">
        <v>54</v>
      </c>
      <c r="D62" s="122" t="s">
        <v>28</v>
      </c>
      <c r="E62" s="122" t="s">
        <v>88</v>
      </c>
      <c r="F62" s="143" t="s">
        <v>69</v>
      </c>
      <c r="G62" s="144">
        <v>43000</v>
      </c>
      <c r="H62" s="48"/>
      <c r="I62" s="129">
        <v>866.06</v>
      </c>
      <c r="J62" s="126">
        <f t="shared" si="45"/>
        <v>1234.0999999999999</v>
      </c>
      <c r="K62" s="131">
        <f t="shared" si="46"/>
        <v>3053</v>
      </c>
      <c r="L62" s="128">
        <f t="shared" ref="L62:L63" si="53">+G62*1.1%</f>
        <v>473.00000000000006</v>
      </c>
      <c r="M62" s="127">
        <f t="shared" si="50"/>
        <v>1307.2</v>
      </c>
      <c r="N62" s="127">
        <f t="shared" si="51"/>
        <v>3048.7000000000003</v>
      </c>
      <c r="O62" s="150">
        <v>0</v>
      </c>
      <c r="P62" s="129">
        <f>I62+J62+M62+O62</f>
        <v>3407.3599999999997</v>
      </c>
      <c r="Q62" s="129">
        <f>K62+L62+N62</f>
        <v>6574.7000000000007</v>
      </c>
      <c r="R62" s="129">
        <f t="shared" si="49"/>
        <v>39592.639999999999</v>
      </c>
    </row>
    <row r="63" spans="1:18" ht="21.75" customHeight="1" x14ac:dyDescent="0.35">
      <c r="A63" s="40">
        <f>+A62+1</f>
        <v>44</v>
      </c>
      <c r="B63" s="122" t="s">
        <v>130</v>
      </c>
      <c r="C63" s="122" t="s">
        <v>49</v>
      </c>
      <c r="D63" s="122" t="s">
        <v>28</v>
      </c>
      <c r="E63" s="122" t="s">
        <v>88</v>
      </c>
      <c r="F63" s="123" t="s">
        <v>69</v>
      </c>
      <c r="G63" s="149">
        <v>43000</v>
      </c>
      <c r="H63" s="53"/>
      <c r="I63" s="150">
        <v>866.06</v>
      </c>
      <c r="J63" s="126">
        <f t="shared" si="45"/>
        <v>1234.0999999999999</v>
      </c>
      <c r="K63" s="131">
        <f t="shared" si="46"/>
        <v>3053</v>
      </c>
      <c r="L63" s="128">
        <f t="shared" si="53"/>
        <v>473.00000000000006</v>
      </c>
      <c r="M63" s="127">
        <f t="shared" si="50"/>
        <v>1307.2</v>
      </c>
      <c r="N63" s="127">
        <f t="shared" si="51"/>
        <v>3048.7000000000003</v>
      </c>
      <c r="O63" s="150">
        <v>0</v>
      </c>
      <c r="P63" s="129">
        <f t="shared" si="43"/>
        <v>3407.3599999999997</v>
      </c>
      <c r="Q63" s="129">
        <f>K63+L63+N63</f>
        <v>6574.7000000000007</v>
      </c>
      <c r="R63" s="129">
        <f t="shared" si="49"/>
        <v>39592.639999999999</v>
      </c>
    </row>
    <row r="64" spans="1:18" ht="24.75" customHeight="1" x14ac:dyDescent="0.25">
      <c r="A64" s="184" t="s">
        <v>25</v>
      </c>
      <c r="B64" s="184"/>
      <c r="C64" s="184"/>
      <c r="D64" s="184"/>
      <c r="E64" s="184"/>
      <c r="F64" s="41"/>
      <c r="G64" s="54">
        <f t="shared" ref="G64:R64" si="54">SUM(G47:G63)</f>
        <v>1837000</v>
      </c>
      <c r="H64" s="54">
        <f t="shared" si="54"/>
        <v>0</v>
      </c>
      <c r="I64" s="54">
        <f t="shared" si="54"/>
        <v>243470.08999999997</v>
      </c>
      <c r="J64" s="54">
        <f t="shared" si="54"/>
        <v>52721.899999999994</v>
      </c>
      <c r="K64" s="54">
        <f t="shared" si="54"/>
        <v>130427</v>
      </c>
      <c r="L64" s="54">
        <f t="shared" si="54"/>
        <v>12935.12</v>
      </c>
      <c r="M64" s="54">
        <f t="shared" si="54"/>
        <v>55343.959999999992</v>
      </c>
      <c r="N64" s="54">
        <f t="shared" si="54"/>
        <v>129075.22249999999</v>
      </c>
      <c r="O64" s="54">
        <f t="shared" si="54"/>
        <v>13723.68</v>
      </c>
      <c r="P64" s="54">
        <f t="shared" si="54"/>
        <v>365259.62999999995</v>
      </c>
      <c r="Q64" s="54">
        <f t="shared" si="54"/>
        <v>272437.34250000014</v>
      </c>
      <c r="R64" s="54">
        <f t="shared" si="54"/>
        <v>1471740.3699999999</v>
      </c>
    </row>
    <row r="65" spans="1:18" ht="43.5" customHeight="1" x14ac:dyDescent="0.25">
      <c r="A65" s="185" t="s">
        <v>29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22.5" customHeight="1" x14ac:dyDescent="0.35">
      <c r="A66" s="40">
        <f>+A63+1</f>
        <v>45</v>
      </c>
      <c r="B66" s="122" t="s">
        <v>131</v>
      </c>
      <c r="C66" s="122" t="s">
        <v>54</v>
      </c>
      <c r="D66" s="122" t="s">
        <v>29</v>
      </c>
      <c r="E66" s="122" t="s">
        <v>132</v>
      </c>
      <c r="F66" s="123" t="s">
        <v>52</v>
      </c>
      <c r="G66" s="144">
        <v>140000</v>
      </c>
      <c r="H66" s="48"/>
      <c r="I66" s="130">
        <v>21514.37</v>
      </c>
      <c r="J66" s="126">
        <f>G66*2.87/100</f>
        <v>4018</v>
      </c>
      <c r="K66" s="131">
        <f>G66*7.1/100</f>
        <v>9940</v>
      </c>
      <c r="L66" s="128">
        <f t="shared" ref="L66:L71" si="55">77410*1.1%</f>
        <v>851.5100000000001</v>
      </c>
      <c r="M66" s="132">
        <f>G66*3.04/100</f>
        <v>4256</v>
      </c>
      <c r="N66" s="127">
        <f>+G66*7.09%</f>
        <v>9926</v>
      </c>
      <c r="O66" s="150">
        <v>0</v>
      </c>
      <c r="P66" s="129">
        <f t="shared" ref="P66:P68" si="56">I66+J66+M66+O66</f>
        <v>29788.37</v>
      </c>
      <c r="Q66" s="129">
        <f t="shared" ref="Q66:Q68" si="57">K66+L66+N66</f>
        <v>20717.510000000002</v>
      </c>
      <c r="R66" s="129">
        <f>G66-P66</f>
        <v>110211.63</v>
      </c>
    </row>
    <row r="67" spans="1:18" ht="22.5" customHeight="1" x14ac:dyDescent="0.35">
      <c r="A67" s="40">
        <f t="shared" ref="A67:A84" si="58">+A66+1</f>
        <v>46</v>
      </c>
      <c r="B67" s="122" t="s">
        <v>133</v>
      </c>
      <c r="C67" s="122" t="s">
        <v>49</v>
      </c>
      <c r="D67" s="122" t="s">
        <v>29</v>
      </c>
      <c r="E67" s="122" t="s">
        <v>134</v>
      </c>
      <c r="F67" s="123" t="s">
        <v>56</v>
      </c>
      <c r="G67" s="144">
        <v>160000</v>
      </c>
      <c r="H67" s="48"/>
      <c r="I67" s="130">
        <v>25361.14</v>
      </c>
      <c r="J67" s="126">
        <f t="shared" ref="J67:J84" si="59">G67*2.87/100</f>
        <v>4592</v>
      </c>
      <c r="K67" s="131">
        <f t="shared" ref="K67:K84" si="60">G67*7.1/100</f>
        <v>11360</v>
      </c>
      <c r="L67" s="128">
        <f t="shared" si="55"/>
        <v>851.5100000000001</v>
      </c>
      <c r="M67" s="132">
        <f t="shared" ref="M67:M84" si="61">G67*3.04/100</f>
        <v>4864</v>
      </c>
      <c r="N67" s="127">
        <f t="shared" ref="N67:N84" si="62">+G67*7.09%</f>
        <v>11344</v>
      </c>
      <c r="O67" s="150">
        <f>1715.46*2</f>
        <v>3430.92</v>
      </c>
      <c r="P67" s="129">
        <f t="shared" si="56"/>
        <v>38248.06</v>
      </c>
      <c r="Q67" s="129">
        <f t="shared" si="57"/>
        <v>23555.510000000002</v>
      </c>
      <c r="R67" s="129">
        <f t="shared" ref="R67:R84" si="63">G67-P67</f>
        <v>121751.94</v>
      </c>
    </row>
    <row r="68" spans="1:18" ht="22.5" customHeight="1" x14ac:dyDescent="0.35">
      <c r="A68" s="40">
        <f t="shared" si="58"/>
        <v>47</v>
      </c>
      <c r="B68" s="122" t="s">
        <v>135</v>
      </c>
      <c r="C68" s="122" t="s">
        <v>54</v>
      </c>
      <c r="D68" s="122" t="s">
        <v>29</v>
      </c>
      <c r="E68" s="122" t="s">
        <v>136</v>
      </c>
      <c r="F68" s="123" t="s">
        <v>52</v>
      </c>
      <c r="G68" s="144">
        <f>85000+75000</f>
        <v>160000</v>
      </c>
      <c r="H68" s="48"/>
      <c r="I68" s="130">
        <f>17641.87+8148.13</f>
        <v>25790</v>
      </c>
      <c r="J68" s="126">
        <f t="shared" si="59"/>
        <v>4592</v>
      </c>
      <c r="K68" s="131">
        <f t="shared" si="60"/>
        <v>11360</v>
      </c>
      <c r="L68" s="128">
        <f t="shared" si="55"/>
        <v>851.5100000000001</v>
      </c>
      <c r="M68" s="132">
        <f t="shared" si="61"/>
        <v>4864</v>
      </c>
      <c r="N68" s="127">
        <f t="shared" si="62"/>
        <v>11344</v>
      </c>
      <c r="O68" s="150">
        <v>1715.46</v>
      </c>
      <c r="P68" s="129">
        <f t="shared" si="56"/>
        <v>36961.46</v>
      </c>
      <c r="Q68" s="129">
        <f t="shared" si="57"/>
        <v>23555.510000000002</v>
      </c>
      <c r="R68" s="129">
        <f t="shared" si="63"/>
        <v>123038.54000000001</v>
      </c>
    </row>
    <row r="69" spans="1:18" ht="22.5" customHeight="1" x14ac:dyDescent="0.35">
      <c r="A69" s="40">
        <f t="shared" si="58"/>
        <v>48</v>
      </c>
      <c r="B69" s="122" t="s">
        <v>137</v>
      </c>
      <c r="C69" s="122" t="s">
        <v>54</v>
      </c>
      <c r="D69" s="122" t="s">
        <v>29</v>
      </c>
      <c r="E69" s="122" t="s">
        <v>138</v>
      </c>
      <c r="F69" s="123" t="s">
        <v>56</v>
      </c>
      <c r="G69" s="144">
        <v>90000</v>
      </c>
      <c r="H69" s="48"/>
      <c r="I69" s="130">
        <v>9753.1200000000008</v>
      </c>
      <c r="J69" s="126">
        <f t="shared" si="59"/>
        <v>2583</v>
      </c>
      <c r="K69" s="131">
        <f t="shared" si="60"/>
        <v>6390</v>
      </c>
      <c r="L69" s="128">
        <f t="shared" si="55"/>
        <v>851.5100000000001</v>
      </c>
      <c r="M69" s="132">
        <f t="shared" si="61"/>
        <v>2736</v>
      </c>
      <c r="N69" s="127">
        <f t="shared" si="62"/>
        <v>6381</v>
      </c>
      <c r="O69" s="150">
        <v>0</v>
      </c>
      <c r="P69" s="129">
        <f>I69+J69+M69+O69</f>
        <v>15072.12</v>
      </c>
      <c r="Q69" s="129">
        <f>K69+L69+N69</f>
        <v>13622.51</v>
      </c>
      <c r="R69" s="129">
        <f t="shared" si="63"/>
        <v>74927.88</v>
      </c>
    </row>
    <row r="70" spans="1:18" ht="22.5" customHeight="1" x14ac:dyDescent="0.35">
      <c r="A70" s="40">
        <f>+A69+1</f>
        <v>49</v>
      </c>
      <c r="B70" s="122" t="s">
        <v>139</v>
      </c>
      <c r="C70" s="122" t="s">
        <v>49</v>
      </c>
      <c r="D70" s="122" t="s">
        <v>29</v>
      </c>
      <c r="E70" s="122" t="s">
        <v>140</v>
      </c>
      <c r="F70" s="123" t="s">
        <v>56</v>
      </c>
      <c r="G70" s="144">
        <v>90000</v>
      </c>
      <c r="H70" s="48"/>
      <c r="I70" s="130">
        <v>9753.1200000000008</v>
      </c>
      <c r="J70" s="126">
        <f t="shared" si="59"/>
        <v>2583</v>
      </c>
      <c r="K70" s="131">
        <f t="shared" si="60"/>
        <v>6390</v>
      </c>
      <c r="L70" s="128">
        <f t="shared" si="55"/>
        <v>851.5100000000001</v>
      </c>
      <c r="M70" s="132">
        <f t="shared" si="61"/>
        <v>2736</v>
      </c>
      <c r="N70" s="127">
        <f t="shared" si="62"/>
        <v>6381</v>
      </c>
      <c r="O70" s="150">
        <v>0</v>
      </c>
      <c r="P70" s="129">
        <f>I70+J70+M70+O70</f>
        <v>15072.12</v>
      </c>
      <c r="Q70" s="129">
        <f>K70+L70+N70</f>
        <v>13622.51</v>
      </c>
      <c r="R70" s="129">
        <f t="shared" si="63"/>
        <v>74927.88</v>
      </c>
    </row>
    <row r="71" spans="1:18" ht="22.5" customHeight="1" x14ac:dyDescent="0.35">
      <c r="A71" s="40">
        <f t="shared" si="58"/>
        <v>50</v>
      </c>
      <c r="B71" s="122" t="s">
        <v>141</v>
      </c>
      <c r="C71" s="122" t="s">
        <v>54</v>
      </c>
      <c r="D71" s="122" t="s">
        <v>29</v>
      </c>
      <c r="E71" s="122" t="s">
        <v>140</v>
      </c>
      <c r="F71" s="123" t="s">
        <v>56</v>
      </c>
      <c r="G71" s="144">
        <v>90000</v>
      </c>
      <c r="H71" s="48"/>
      <c r="I71" s="150">
        <v>9324.25</v>
      </c>
      <c r="J71" s="126">
        <f t="shared" si="59"/>
        <v>2583</v>
      </c>
      <c r="K71" s="131">
        <f t="shared" si="60"/>
        <v>6390</v>
      </c>
      <c r="L71" s="128">
        <f t="shared" si="55"/>
        <v>851.5100000000001</v>
      </c>
      <c r="M71" s="132">
        <f t="shared" si="61"/>
        <v>2736</v>
      </c>
      <c r="N71" s="127">
        <f t="shared" si="62"/>
        <v>6381</v>
      </c>
      <c r="O71" s="150">
        <v>1715.46</v>
      </c>
      <c r="P71" s="129">
        <f t="shared" ref="P71:P84" si="64">I71+J71+M71+O71</f>
        <v>16358.71</v>
      </c>
      <c r="Q71" s="129">
        <f t="shared" ref="Q71:Q84" si="65">K71+L71+N71</f>
        <v>13622.51</v>
      </c>
      <c r="R71" s="129">
        <f t="shared" si="63"/>
        <v>73641.290000000008</v>
      </c>
    </row>
    <row r="72" spans="1:18" ht="22.5" customHeight="1" x14ac:dyDescent="0.35">
      <c r="A72" s="40">
        <f t="shared" si="58"/>
        <v>51</v>
      </c>
      <c r="B72" s="122" t="s">
        <v>142</v>
      </c>
      <c r="C72" s="122" t="s">
        <v>54</v>
      </c>
      <c r="D72" s="122" t="s">
        <v>29</v>
      </c>
      <c r="E72" s="122" t="s">
        <v>143</v>
      </c>
      <c r="F72" s="123" t="s">
        <v>52</v>
      </c>
      <c r="G72" s="144">
        <v>66000</v>
      </c>
      <c r="H72" s="48"/>
      <c r="I72" s="130">
        <v>4615.76</v>
      </c>
      <c r="J72" s="126">
        <f t="shared" si="59"/>
        <v>1894.2</v>
      </c>
      <c r="K72" s="131">
        <f t="shared" si="60"/>
        <v>4686</v>
      </c>
      <c r="L72" s="132">
        <f>+G72*1.1%</f>
        <v>726.00000000000011</v>
      </c>
      <c r="M72" s="132">
        <f t="shared" si="61"/>
        <v>2006.4</v>
      </c>
      <c r="N72" s="127">
        <f t="shared" si="62"/>
        <v>4679.4000000000005</v>
      </c>
      <c r="O72" s="150">
        <v>0</v>
      </c>
      <c r="P72" s="129">
        <f t="shared" si="64"/>
        <v>8516.36</v>
      </c>
      <c r="Q72" s="129">
        <f t="shared" si="65"/>
        <v>10091.400000000001</v>
      </c>
      <c r="R72" s="129">
        <f t="shared" si="63"/>
        <v>57483.64</v>
      </c>
    </row>
    <row r="73" spans="1:18" ht="22.5" customHeight="1" x14ac:dyDescent="0.35">
      <c r="A73" s="40">
        <f t="shared" si="58"/>
        <v>52</v>
      </c>
      <c r="B73" s="122" t="s">
        <v>144</v>
      </c>
      <c r="C73" s="122" t="s">
        <v>54</v>
      </c>
      <c r="D73" s="122" t="s">
        <v>29</v>
      </c>
      <c r="E73" s="122" t="s">
        <v>143</v>
      </c>
      <c r="F73" s="123" t="s">
        <v>56</v>
      </c>
      <c r="G73" s="144">
        <v>60000</v>
      </c>
      <c r="H73" s="48"/>
      <c r="I73" s="130">
        <v>3486.68</v>
      </c>
      <c r="J73" s="126">
        <f t="shared" si="59"/>
        <v>1722</v>
      </c>
      <c r="K73" s="131">
        <f t="shared" si="60"/>
        <v>4260</v>
      </c>
      <c r="L73" s="132">
        <f t="shared" ref="L73:L74" si="66">+G73*1.1%</f>
        <v>660.00000000000011</v>
      </c>
      <c r="M73" s="132">
        <f t="shared" si="61"/>
        <v>1824</v>
      </c>
      <c r="N73" s="127">
        <f t="shared" si="62"/>
        <v>4254</v>
      </c>
      <c r="O73" s="150">
        <v>0</v>
      </c>
      <c r="P73" s="129">
        <f t="shared" si="64"/>
        <v>7032.68</v>
      </c>
      <c r="Q73" s="129">
        <f t="shared" si="65"/>
        <v>9174</v>
      </c>
      <c r="R73" s="129">
        <f t="shared" si="63"/>
        <v>52967.32</v>
      </c>
    </row>
    <row r="74" spans="1:18" ht="22.5" customHeight="1" x14ac:dyDescent="0.35">
      <c r="A74" s="40">
        <f t="shared" si="58"/>
        <v>53</v>
      </c>
      <c r="B74" s="122" t="s">
        <v>145</v>
      </c>
      <c r="C74" s="122" t="s">
        <v>54</v>
      </c>
      <c r="D74" s="122" t="s">
        <v>29</v>
      </c>
      <c r="E74" s="122" t="s">
        <v>146</v>
      </c>
      <c r="F74" s="123" t="s">
        <v>56</v>
      </c>
      <c r="G74" s="144">
        <v>60000</v>
      </c>
      <c r="H74" s="48"/>
      <c r="I74" s="130">
        <v>3143.58</v>
      </c>
      <c r="J74" s="126">
        <f t="shared" si="59"/>
        <v>1722</v>
      </c>
      <c r="K74" s="131">
        <f t="shared" si="60"/>
        <v>4260</v>
      </c>
      <c r="L74" s="132">
        <f t="shared" si="66"/>
        <v>660.00000000000011</v>
      </c>
      <c r="M74" s="132">
        <f t="shared" si="61"/>
        <v>1824</v>
      </c>
      <c r="N74" s="127">
        <f t="shared" si="62"/>
        <v>4254</v>
      </c>
      <c r="O74" s="150">
        <v>1715.46</v>
      </c>
      <c r="P74" s="129">
        <f t="shared" si="64"/>
        <v>8405.0400000000009</v>
      </c>
      <c r="Q74" s="129">
        <f t="shared" si="65"/>
        <v>9174</v>
      </c>
      <c r="R74" s="129">
        <f t="shared" si="63"/>
        <v>51594.96</v>
      </c>
    </row>
    <row r="75" spans="1:18" ht="22.5" customHeight="1" x14ac:dyDescent="0.35">
      <c r="A75" s="40">
        <f t="shared" si="58"/>
        <v>54</v>
      </c>
      <c r="B75" s="122" t="s">
        <v>147</v>
      </c>
      <c r="C75" s="122" t="s">
        <v>54</v>
      </c>
      <c r="D75" s="122" t="s">
        <v>29</v>
      </c>
      <c r="E75" s="122" t="s">
        <v>148</v>
      </c>
      <c r="F75" s="123" t="s">
        <v>56</v>
      </c>
      <c r="G75" s="144">
        <v>90000</v>
      </c>
      <c r="H75" s="48"/>
      <c r="I75" s="130">
        <f>3486.68+6266.44</f>
        <v>9753.119999999999</v>
      </c>
      <c r="J75" s="126">
        <f t="shared" si="59"/>
        <v>2583</v>
      </c>
      <c r="K75" s="131">
        <f t="shared" si="60"/>
        <v>6390</v>
      </c>
      <c r="L75" s="128">
        <f t="shared" ref="L75" si="67">77410*1.1%</f>
        <v>851.5100000000001</v>
      </c>
      <c r="M75" s="132">
        <f t="shared" si="61"/>
        <v>2736</v>
      </c>
      <c r="N75" s="127">
        <f t="shared" si="62"/>
        <v>6381</v>
      </c>
      <c r="O75" s="150">
        <v>0</v>
      </c>
      <c r="P75" s="129">
        <f t="shared" si="64"/>
        <v>15072.119999999999</v>
      </c>
      <c r="Q75" s="129">
        <f t="shared" si="65"/>
        <v>13622.51</v>
      </c>
      <c r="R75" s="129">
        <f t="shared" si="63"/>
        <v>74927.88</v>
      </c>
    </row>
    <row r="76" spans="1:18" ht="22.5" customHeight="1" x14ac:dyDescent="0.35">
      <c r="A76" s="40">
        <f t="shared" si="58"/>
        <v>55</v>
      </c>
      <c r="B76" s="122" t="s">
        <v>149</v>
      </c>
      <c r="C76" s="122" t="s">
        <v>49</v>
      </c>
      <c r="D76" s="122" t="s">
        <v>29</v>
      </c>
      <c r="E76" s="122" t="s">
        <v>146</v>
      </c>
      <c r="F76" s="123" t="s">
        <v>56</v>
      </c>
      <c r="G76" s="144">
        <v>60000</v>
      </c>
      <c r="H76" s="48"/>
      <c r="I76" s="130">
        <v>3486.68</v>
      </c>
      <c r="J76" s="126">
        <f t="shared" si="59"/>
        <v>1722</v>
      </c>
      <c r="K76" s="131">
        <f t="shared" si="60"/>
        <v>4260</v>
      </c>
      <c r="L76" s="132">
        <f t="shared" ref="L76:L84" si="68">+G76*1.1%</f>
        <v>660.00000000000011</v>
      </c>
      <c r="M76" s="132">
        <f t="shared" si="61"/>
        <v>1824</v>
      </c>
      <c r="N76" s="127">
        <f t="shared" si="62"/>
        <v>4254</v>
      </c>
      <c r="O76" s="150">
        <v>0</v>
      </c>
      <c r="P76" s="129">
        <f t="shared" si="64"/>
        <v>7032.68</v>
      </c>
      <c r="Q76" s="129">
        <f t="shared" si="65"/>
        <v>9174</v>
      </c>
      <c r="R76" s="129">
        <f t="shared" si="63"/>
        <v>52967.32</v>
      </c>
    </row>
    <row r="77" spans="1:18" ht="22.5" customHeight="1" x14ac:dyDescent="0.35">
      <c r="A77" s="40">
        <f t="shared" si="58"/>
        <v>56</v>
      </c>
      <c r="B77" s="122" t="s">
        <v>150</v>
      </c>
      <c r="C77" s="122" t="s">
        <v>54</v>
      </c>
      <c r="D77" s="122" t="s">
        <v>29</v>
      </c>
      <c r="E77" s="122" t="s">
        <v>143</v>
      </c>
      <c r="F77" s="123" t="s">
        <v>56</v>
      </c>
      <c r="G77" s="144">
        <v>60000</v>
      </c>
      <c r="H77" s="48"/>
      <c r="I77" s="130">
        <v>3486.68</v>
      </c>
      <c r="J77" s="126">
        <f t="shared" si="59"/>
        <v>1722</v>
      </c>
      <c r="K77" s="131">
        <f t="shared" si="60"/>
        <v>4260</v>
      </c>
      <c r="L77" s="132">
        <f t="shared" si="68"/>
        <v>660.00000000000011</v>
      </c>
      <c r="M77" s="132">
        <f t="shared" si="61"/>
        <v>1824</v>
      </c>
      <c r="N77" s="127">
        <f t="shared" si="62"/>
        <v>4254</v>
      </c>
      <c r="O77" s="150">
        <v>0</v>
      </c>
      <c r="P77" s="129">
        <f t="shared" si="64"/>
        <v>7032.68</v>
      </c>
      <c r="Q77" s="129">
        <f t="shared" si="65"/>
        <v>9174</v>
      </c>
      <c r="R77" s="129">
        <f t="shared" si="63"/>
        <v>52967.32</v>
      </c>
    </row>
    <row r="78" spans="1:18" ht="22.5" customHeight="1" x14ac:dyDescent="0.35">
      <c r="A78" s="40">
        <f t="shared" si="58"/>
        <v>57</v>
      </c>
      <c r="B78" s="122" t="s">
        <v>151</v>
      </c>
      <c r="C78" s="122" t="s">
        <v>54</v>
      </c>
      <c r="D78" s="122" t="s">
        <v>29</v>
      </c>
      <c r="E78" s="122" t="s">
        <v>143</v>
      </c>
      <c r="F78" s="123" t="s">
        <v>56</v>
      </c>
      <c r="G78" s="144">
        <v>60000</v>
      </c>
      <c r="H78" s="48"/>
      <c r="I78" s="130">
        <v>3486.68</v>
      </c>
      <c r="J78" s="126">
        <f t="shared" si="59"/>
        <v>1722</v>
      </c>
      <c r="K78" s="131">
        <f t="shared" si="60"/>
        <v>4260</v>
      </c>
      <c r="L78" s="132">
        <f t="shared" si="68"/>
        <v>660.00000000000011</v>
      </c>
      <c r="M78" s="132">
        <f t="shared" si="61"/>
        <v>1824</v>
      </c>
      <c r="N78" s="127">
        <f t="shared" si="62"/>
        <v>4254</v>
      </c>
      <c r="O78" s="150">
        <v>0</v>
      </c>
      <c r="P78" s="129">
        <f t="shared" si="64"/>
        <v>7032.68</v>
      </c>
      <c r="Q78" s="129">
        <f t="shared" si="65"/>
        <v>9174</v>
      </c>
      <c r="R78" s="129">
        <f t="shared" si="63"/>
        <v>52967.32</v>
      </c>
    </row>
    <row r="79" spans="1:18" ht="22.5" customHeight="1" x14ac:dyDescent="0.35">
      <c r="A79" s="40">
        <f>+A78+1</f>
        <v>58</v>
      </c>
      <c r="B79" s="122" t="s">
        <v>432</v>
      </c>
      <c r="C79" s="122" t="s">
        <v>54</v>
      </c>
      <c r="D79" s="122" t="s">
        <v>29</v>
      </c>
      <c r="E79" s="122" t="s">
        <v>433</v>
      </c>
      <c r="F79" s="123" t="s">
        <v>56</v>
      </c>
      <c r="G79" s="144">
        <v>60000</v>
      </c>
      <c r="H79" s="48"/>
      <c r="I79" s="130">
        <v>3486.68</v>
      </c>
      <c r="J79" s="126">
        <f t="shared" ref="J79:J81" si="69">G79*2.87/100</f>
        <v>1722</v>
      </c>
      <c r="K79" s="131">
        <f t="shared" ref="K79:K81" si="70">G79*7.1/100</f>
        <v>4260</v>
      </c>
      <c r="L79" s="132">
        <f t="shared" ref="L79:L81" si="71">+G79*1.1%</f>
        <v>660.00000000000011</v>
      </c>
      <c r="M79" s="132">
        <f t="shared" ref="M79:M81" si="72">G79*3.04/100</f>
        <v>1824</v>
      </c>
      <c r="N79" s="127">
        <f t="shared" ref="N79:N81" si="73">+G79*7.09%</f>
        <v>4254</v>
      </c>
      <c r="O79" s="150">
        <v>0</v>
      </c>
      <c r="P79" s="129">
        <f t="shared" ref="P79:P81" si="74">I79+J79+M79+O79</f>
        <v>7032.68</v>
      </c>
      <c r="Q79" s="129">
        <f t="shared" ref="Q79:Q81" si="75">K79+L79+N79</f>
        <v>9174</v>
      </c>
      <c r="R79" s="129">
        <f t="shared" ref="R79:R81" si="76">G79-P79</f>
        <v>52967.32</v>
      </c>
    </row>
    <row r="80" spans="1:18" ht="22.5" customHeight="1" x14ac:dyDescent="0.35">
      <c r="A80" s="40">
        <f>+A79+1</f>
        <v>59</v>
      </c>
      <c r="B80" s="122" t="s">
        <v>434</v>
      </c>
      <c r="C80" s="122" t="s">
        <v>54</v>
      </c>
      <c r="D80" s="122" t="s">
        <v>29</v>
      </c>
      <c r="E80" s="122" t="s">
        <v>433</v>
      </c>
      <c r="F80" s="123" t="s">
        <v>56</v>
      </c>
      <c r="G80" s="144">
        <v>60000</v>
      </c>
      <c r="H80" s="48"/>
      <c r="I80" s="130">
        <v>3486.68</v>
      </c>
      <c r="J80" s="126">
        <f t="shared" si="69"/>
        <v>1722</v>
      </c>
      <c r="K80" s="131">
        <f t="shared" si="70"/>
        <v>4260</v>
      </c>
      <c r="L80" s="132">
        <f t="shared" si="71"/>
        <v>660.00000000000011</v>
      </c>
      <c r="M80" s="132">
        <f t="shared" si="72"/>
        <v>1824</v>
      </c>
      <c r="N80" s="127">
        <f t="shared" si="73"/>
        <v>4254</v>
      </c>
      <c r="O80" s="150">
        <v>0</v>
      </c>
      <c r="P80" s="129">
        <f t="shared" si="74"/>
        <v>7032.68</v>
      </c>
      <c r="Q80" s="129">
        <f t="shared" si="75"/>
        <v>9174</v>
      </c>
      <c r="R80" s="129">
        <f t="shared" si="76"/>
        <v>52967.32</v>
      </c>
    </row>
    <row r="81" spans="1:5117 5121:9214 9218:13311 13315:16383" ht="22.5" customHeight="1" x14ac:dyDescent="0.35">
      <c r="A81" s="40">
        <f>+A80+1</f>
        <v>60</v>
      </c>
      <c r="B81" s="122" t="s">
        <v>435</v>
      </c>
      <c r="C81" s="122" t="s">
        <v>54</v>
      </c>
      <c r="D81" s="122" t="s">
        <v>29</v>
      </c>
      <c r="E81" s="122" t="s">
        <v>433</v>
      </c>
      <c r="F81" s="123" t="s">
        <v>56</v>
      </c>
      <c r="G81" s="144">
        <v>60000</v>
      </c>
      <c r="H81" s="48"/>
      <c r="I81" s="130">
        <v>3486.68</v>
      </c>
      <c r="J81" s="126">
        <f t="shared" si="69"/>
        <v>1722</v>
      </c>
      <c r="K81" s="131">
        <f t="shared" si="70"/>
        <v>4260</v>
      </c>
      <c r="L81" s="132">
        <f t="shared" si="71"/>
        <v>660.00000000000011</v>
      </c>
      <c r="M81" s="132">
        <f t="shared" si="72"/>
        <v>1824</v>
      </c>
      <c r="N81" s="127">
        <f t="shared" si="73"/>
        <v>4254</v>
      </c>
      <c r="O81" s="150">
        <v>0</v>
      </c>
      <c r="P81" s="129">
        <f t="shared" si="74"/>
        <v>7032.68</v>
      </c>
      <c r="Q81" s="129">
        <f t="shared" si="75"/>
        <v>9174</v>
      </c>
      <c r="R81" s="129">
        <f t="shared" si="76"/>
        <v>52967.32</v>
      </c>
    </row>
    <row r="82" spans="1:5117 5121:9214 9218:13311 13315:16383" ht="22.5" customHeight="1" x14ac:dyDescent="0.35">
      <c r="A82" s="40">
        <f>+A81+1</f>
        <v>61</v>
      </c>
      <c r="B82" s="122" t="s">
        <v>152</v>
      </c>
      <c r="C82" s="122" t="s">
        <v>49</v>
      </c>
      <c r="D82" s="122" t="s">
        <v>29</v>
      </c>
      <c r="E82" s="122" t="s">
        <v>143</v>
      </c>
      <c r="F82" s="123" t="s">
        <v>56</v>
      </c>
      <c r="G82" s="144">
        <v>60000</v>
      </c>
      <c r="H82" s="48"/>
      <c r="I82" s="130">
        <v>3486.68</v>
      </c>
      <c r="J82" s="126">
        <f t="shared" si="59"/>
        <v>1722</v>
      </c>
      <c r="K82" s="131">
        <f t="shared" si="60"/>
        <v>4260</v>
      </c>
      <c r="L82" s="132">
        <f t="shared" si="68"/>
        <v>660.00000000000011</v>
      </c>
      <c r="M82" s="132">
        <f t="shared" si="61"/>
        <v>1824</v>
      </c>
      <c r="N82" s="127">
        <f t="shared" si="62"/>
        <v>4254</v>
      </c>
      <c r="O82" s="150">
        <v>0</v>
      </c>
      <c r="P82" s="129">
        <f t="shared" si="64"/>
        <v>7032.68</v>
      </c>
      <c r="Q82" s="129">
        <f t="shared" si="65"/>
        <v>9174</v>
      </c>
      <c r="R82" s="129">
        <f t="shared" si="63"/>
        <v>52967.32</v>
      </c>
    </row>
    <row r="83" spans="1:5117 5121:9214 9218:13311 13315:16383" ht="22.5" customHeight="1" x14ac:dyDescent="0.35">
      <c r="A83" s="40">
        <f t="shared" si="58"/>
        <v>62</v>
      </c>
      <c r="B83" s="122" t="s">
        <v>153</v>
      </c>
      <c r="C83" s="122" t="s">
        <v>54</v>
      </c>
      <c r="D83" s="122" t="s">
        <v>29</v>
      </c>
      <c r="E83" s="122" t="s">
        <v>146</v>
      </c>
      <c r="F83" s="123" t="s">
        <v>56</v>
      </c>
      <c r="G83" s="144">
        <v>60000</v>
      </c>
      <c r="H83" s="48"/>
      <c r="I83" s="130">
        <v>3486.68</v>
      </c>
      <c r="J83" s="126">
        <f t="shared" si="59"/>
        <v>1722</v>
      </c>
      <c r="K83" s="131">
        <f t="shared" si="60"/>
        <v>4260</v>
      </c>
      <c r="L83" s="132">
        <f t="shared" si="68"/>
        <v>660.00000000000011</v>
      </c>
      <c r="M83" s="132">
        <f t="shared" si="61"/>
        <v>1824</v>
      </c>
      <c r="N83" s="127">
        <f t="shared" si="62"/>
        <v>4254</v>
      </c>
      <c r="O83" s="150">
        <v>0</v>
      </c>
      <c r="P83" s="129">
        <f t="shared" si="64"/>
        <v>7032.68</v>
      </c>
      <c r="Q83" s="129">
        <f t="shared" si="65"/>
        <v>9174</v>
      </c>
      <c r="R83" s="129">
        <f t="shared" si="63"/>
        <v>52967.32</v>
      </c>
    </row>
    <row r="84" spans="1:5117 5121:9214 9218:13311 13315:16383" ht="22.5" customHeight="1" x14ac:dyDescent="0.35">
      <c r="A84" s="40">
        <f t="shared" si="58"/>
        <v>63</v>
      </c>
      <c r="B84" s="122" t="s">
        <v>154</v>
      </c>
      <c r="C84" s="122" t="s">
        <v>54</v>
      </c>
      <c r="D84" s="122" t="s">
        <v>29</v>
      </c>
      <c r="E84" s="122" t="s">
        <v>143</v>
      </c>
      <c r="F84" s="123" t="s">
        <v>56</v>
      </c>
      <c r="G84" s="144">
        <v>60000</v>
      </c>
      <c r="H84" s="48"/>
      <c r="I84" s="130">
        <v>3486.68</v>
      </c>
      <c r="J84" s="126">
        <f t="shared" si="59"/>
        <v>1722</v>
      </c>
      <c r="K84" s="131">
        <f t="shared" si="60"/>
        <v>4260</v>
      </c>
      <c r="L84" s="132">
        <f t="shared" si="68"/>
        <v>660.00000000000011</v>
      </c>
      <c r="M84" s="132">
        <f t="shared" si="61"/>
        <v>1824</v>
      </c>
      <c r="N84" s="127">
        <f t="shared" si="62"/>
        <v>4254</v>
      </c>
      <c r="O84" s="150">
        <v>0</v>
      </c>
      <c r="P84" s="129">
        <f t="shared" si="64"/>
        <v>7032.68</v>
      </c>
      <c r="Q84" s="129">
        <f t="shared" si="65"/>
        <v>9174</v>
      </c>
      <c r="R84" s="129">
        <f t="shared" si="63"/>
        <v>52967.32</v>
      </c>
    </row>
    <row r="85" spans="1:5117 5121:9214 9218:13311 13315:16383" ht="23.25" customHeight="1" x14ac:dyDescent="0.25">
      <c r="A85" s="184" t="s">
        <v>25</v>
      </c>
      <c r="B85" s="184"/>
      <c r="C85" s="184"/>
      <c r="D85" s="184"/>
      <c r="E85" s="184"/>
      <c r="F85" s="46"/>
      <c r="G85" s="54">
        <f t="shared" ref="G85:R85" si="77">SUM(G66:G84)</f>
        <v>1546000</v>
      </c>
      <c r="H85" s="54">
        <f t="shared" si="77"/>
        <v>0</v>
      </c>
      <c r="I85" s="54">
        <f t="shared" si="77"/>
        <v>153875.25999999992</v>
      </c>
      <c r="J85" s="54">
        <f t="shared" si="77"/>
        <v>44370.2</v>
      </c>
      <c r="K85" s="54">
        <f t="shared" si="77"/>
        <v>109766</v>
      </c>
      <c r="L85" s="54">
        <f t="shared" si="77"/>
        <v>13946.570000000002</v>
      </c>
      <c r="M85" s="54">
        <f t="shared" si="77"/>
        <v>46998.400000000001</v>
      </c>
      <c r="N85" s="54">
        <f t="shared" si="77"/>
        <v>109611.4</v>
      </c>
      <c r="O85" s="54">
        <f t="shared" si="77"/>
        <v>8577.2999999999993</v>
      </c>
      <c r="P85" s="54">
        <f t="shared" si="77"/>
        <v>253821.15999999989</v>
      </c>
      <c r="Q85" s="54">
        <f t="shared" si="77"/>
        <v>233323.97</v>
      </c>
      <c r="R85" s="54">
        <f t="shared" si="77"/>
        <v>1292178.8400000001</v>
      </c>
    </row>
    <row r="86" spans="1:5117 5121:9214 9218:13311 13315:16383" ht="43.5" customHeight="1" x14ac:dyDescent="0.25">
      <c r="A86" s="185" t="s">
        <v>30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</row>
    <row r="87" spans="1:5117 5121:9214 9218:13311 13315:16383" s="11" customFormat="1" ht="42.75" customHeight="1" x14ac:dyDescent="0.35">
      <c r="A87" s="40">
        <f>+A84+1</f>
        <v>64</v>
      </c>
      <c r="B87" s="151" t="s">
        <v>155</v>
      </c>
      <c r="C87" s="151" t="s">
        <v>54</v>
      </c>
      <c r="D87" s="152" t="s">
        <v>156</v>
      </c>
      <c r="E87" s="153" t="s">
        <v>157</v>
      </c>
      <c r="F87" s="123" t="s">
        <v>158</v>
      </c>
      <c r="G87" s="144">
        <v>160000</v>
      </c>
      <c r="H87" s="48"/>
      <c r="I87" s="130">
        <v>26218.87</v>
      </c>
      <c r="J87" s="126">
        <f>G87*2.87/100</f>
        <v>4592</v>
      </c>
      <c r="K87" s="131">
        <f>G87*7.1/100</f>
        <v>11360</v>
      </c>
      <c r="L87" s="128">
        <f t="shared" ref="L87" si="78">77410*1.1%</f>
        <v>851.5100000000001</v>
      </c>
      <c r="M87" s="132">
        <f>G87*3.04/100</f>
        <v>4864</v>
      </c>
      <c r="N87" s="127">
        <f>+G87*7.09%</f>
        <v>11344</v>
      </c>
      <c r="O87" s="127">
        <v>0</v>
      </c>
      <c r="P87" s="129">
        <f>I87+J87+M87+O87</f>
        <v>35674.869999999995</v>
      </c>
      <c r="Q87" s="129">
        <f>K87+L87+N87</f>
        <v>23555.510000000002</v>
      </c>
      <c r="R87" s="129">
        <f>G87-P87</f>
        <v>124325.13</v>
      </c>
      <c r="U87" s="12"/>
      <c r="V87" s="13"/>
      <c r="W87" s="14"/>
      <c r="X87" s="15"/>
      <c r="Y87" s="16"/>
      <c r="Z87" s="17"/>
      <c r="AA87" s="18"/>
      <c r="AB87" s="18"/>
      <c r="AC87" s="19"/>
      <c r="AD87" s="19"/>
      <c r="AE87" s="20"/>
      <c r="AF87" s="20"/>
      <c r="AG87" s="20"/>
      <c r="AH87" s="21"/>
      <c r="AL87" s="12"/>
      <c r="AM87" s="13"/>
      <c r="AN87" s="14"/>
      <c r="AO87" s="15"/>
      <c r="AP87" s="16"/>
      <c r="AQ87" s="17"/>
      <c r="AR87" s="18"/>
      <c r="AS87" s="18"/>
      <c r="AT87" s="19"/>
      <c r="AU87" s="19"/>
      <c r="AV87" s="20"/>
      <c r="AW87" s="20"/>
      <c r="AX87" s="20"/>
      <c r="AY87" s="21"/>
      <c r="BC87" s="12"/>
      <c r="BD87" s="13"/>
      <c r="BE87" s="14"/>
      <c r="BF87" s="15"/>
      <c r="BG87" s="16"/>
      <c r="BH87" s="17"/>
      <c r="BI87" s="18"/>
      <c r="BJ87" s="18"/>
      <c r="BK87" s="19"/>
      <c r="BL87" s="19"/>
      <c r="BM87" s="20"/>
      <c r="BN87" s="20"/>
      <c r="BO87" s="20"/>
      <c r="BP87" s="21"/>
      <c r="BT87" s="12"/>
      <c r="BU87" s="13"/>
      <c r="BV87" s="14"/>
      <c r="BW87" s="15"/>
      <c r="BX87" s="16"/>
      <c r="BY87" s="17"/>
      <c r="BZ87" s="18"/>
      <c r="CA87" s="18"/>
      <c r="CB87" s="19"/>
      <c r="CC87" s="19"/>
      <c r="CD87" s="20"/>
      <c r="CE87" s="20"/>
      <c r="CF87" s="20"/>
      <c r="CG87" s="21"/>
      <c r="CK87" s="12"/>
      <c r="CL87" s="13"/>
      <c r="CM87" s="14"/>
      <c r="CN87" s="15"/>
      <c r="CO87" s="16"/>
      <c r="CP87" s="17"/>
      <c r="CQ87" s="18"/>
      <c r="CR87" s="18"/>
      <c r="CS87" s="19"/>
      <c r="CT87" s="19"/>
      <c r="CU87" s="20"/>
      <c r="CV87" s="20"/>
      <c r="CW87" s="20"/>
      <c r="CX87" s="21"/>
      <c r="DB87" s="12"/>
      <c r="DC87" s="13"/>
      <c r="DD87" s="14"/>
      <c r="DE87" s="15"/>
      <c r="DF87" s="16"/>
      <c r="DG87" s="17"/>
      <c r="DH87" s="18"/>
      <c r="DI87" s="18"/>
      <c r="DJ87" s="19"/>
      <c r="DK87" s="19"/>
      <c r="DL87" s="20"/>
      <c r="DM87" s="20"/>
      <c r="DN87" s="20"/>
      <c r="DO87" s="21"/>
      <c r="DS87" s="12"/>
      <c r="DT87" s="13"/>
      <c r="DU87" s="14"/>
      <c r="DV87" s="15"/>
      <c r="DW87" s="16"/>
      <c r="DX87" s="17"/>
      <c r="DY87" s="18"/>
      <c r="DZ87" s="18"/>
      <c r="EA87" s="19"/>
      <c r="EB87" s="19"/>
      <c r="EC87" s="20"/>
      <c r="ED87" s="20"/>
      <c r="EE87" s="20"/>
      <c r="EF87" s="21"/>
      <c r="EJ87" s="12"/>
      <c r="EK87" s="13"/>
      <c r="EL87" s="14"/>
      <c r="EM87" s="15"/>
      <c r="EN87" s="16"/>
      <c r="EO87" s="17"/>
      <c r="EP87" s="18"/>
      <c r="EQ87" s="18"/>
      <c r="ER87" s="19"/>
      <c r="ES87" s="19"/>
      <c r="ET87" s="20"/>
      <c r="EU87" s="20"/>
      <c r="EV87" s="20"/>
      <c r="EW87" s="21"/>
      <c r="FA87" s="12"/>
      <c r="FB87" s="13"/>
      <c r="FC87" s="14"/>
      <c r="FD87" s="15"/>
      <c r="FE87" s="16"/>
      <c r="FF87" s="17"/>
      <c r="FG87" s="18"/>
      <c r="FH87" s="18"/>
      <c r="FI87" s="19"/>
      <c r="FJ87" s="19"/>
      <c r="FK87" s="20"/>
      <c r="FL87" s="20"/>
      <c r="FM87" s="20"/>
      <c r="FN87" s="21"/>
      <c r="FR87" s="12"/>
      <c r="FS87" s="13"/>
      <c r="FT87" s="14"/>
      <c r="FU87" s="15"/>
      <c r="FV87" s="16"/>
      <c r="FW87" s="17"/>
      <c r="FX87" s="18"/>
      <c r="FY87" s="18"/>
      <c r="FZ87" s="19"/>
      <c r="GA87" s="19"/>
      <c r="GB87" s="20"/>
      <c r="GC87" s="20"/>
      <c r="GD87" s="20"/>
      <c r="GE87" s="21"/>
      <c r="GI87" s="12"/>
      <c r="GJ87" s="13"/>
      <c r="GK87" s="14"/>
      <c r="GL87" s="15"/>
      <c r="GM87" s="16"/>
      <c r="GN87" s="17"/>
      <c r="GO87" s="18"/>
      <c r="GP87" s="18"/>
      <c r="GQ87" s="19"/>
      <c r="GR87" s="19"/>
      <c r="GS87" s="20"/>
      <c r="GT87" s="20"/>
      <c r="GU87" s="20"/>
      <c r="GV87" s="21"/>
      <c r="GZ87" s="12"/>
      <c r="HA87" s="13"/>
      <c r="HB87" s="14"/>
      <c r="HC87" s="15"/>
      <c r="HD87" s="16"/>
      <c r="HE87" s="17"/>
      <c r="HF87" s="18"/>
      <c r="HG87" s="18"/>
      <c r="HH87" s="19"/>
      <c r="HI87" s="19"/>
      <c r="HJ87" s="20"/>
      <c r="HK87" s="20"/>
      <c r="HL87" s="20"/>
      <c r="HM87" s="21"/>
      <c r="HQ87" s="12"/>
      <c r="HR87" s="13"/>
      <c r="HS87" s="14"/>
      <c r="HT87" s="15"/>
      <c r="HU87" s="16"/>
      <c r="HV87" s="17"/>
      <c r="HW87" s="18"/>
      <c r="HX87" s="18"/>
      <c r="HY87" s="19"/>
      <c r="HZ87" s="19"/>
      <c r="IA87" s="20"/>
      <c r="IB87" s="20"/>
      <c r="IC87" s="20"/>
      <c r="ID87" s="21"/>
      <c r="IH87" s="12"/>
      <c r="II87" s="13"/>
      <c r="IJ87" s="14"/>
      <c r="IK87" s="15"/>
      <c r="IL87" s="16"/>
      <c r="IM87" s="17"/>
      <c r="IN87" s="18"/>
      <c r="IO87" s="18"/>
      <c r="IP87" s="19"/>
      <c r="IQ87" s="19"/>
      <c r="IR87" s="20"/>
      <c r="IS87" s="20"/>
      <c r="IT87" s="20"/>
      <c r="IU87" s="21"/>
      <c r="IY87" s="12"/>
      <c r="IZ87" s="13"/>
      <c r="JA87" s="14"/>
      <c r="JB87" s="15"/>
      <c r="JC87" s="16"/>
      <c r="JD87" s="17"/>
      <c r="JE87" s="18"/>
      <c r="JF87" s="18"/>
      <c r="JG87" s="19"/>
      <c r="JH87" s="19"/>
      <c r="JI87" s="20"/>
      <c r="JJ87" s="20"/>
      <c r="JK87" s="20"/>
      <c r="JL87" s="21"/>
      <c r="JP87" s="12"/>
      <c r="JQ87" s="13"/>
      <c r="JR87" s="14"/>
      <c r="JS87" s="15"/>
      <c r="JT87" s="16"/>
      <c r="JU87" s="17"/>
      <c r="JV87" s="18"/>
      <c r="JW87" s="18"/>
      <c r="JX87" s="19"/>
      <c r="JY87" s="19"/>
      <c r="JZ87" s="20"/>
      <c r="KA87" s="20"/>
      <c r="KB87" s="20"/>
      <c r="KC87" s="21"/>
      <c r="KG87" s="12"/>
      <c r="KH87" s="13"/>
      <c r="KI87" s="14"/>
      <c r="KJ87" s="15"/>
      <c r="KK87" s="16"/>
      <c r="KL87" s="17"/>
      <c r="KM87" s="18"/>
      <c r="KN87" s="18"/>
      <c r="KO87" s="19"/>
      <c r="KP87" s="19"/>
      <c r="KQ87" s="20"/>
      <c r="KR87" s="20"/>
      <c r="KS87" s="20"/>
      <c r="KT87" s="21"/>
      <c r="KX87" s="12"/>
      <c r="KY87" s="13"/>
      <c r="KZ87" s="14"/>
      <c r="LA87" s="15"/>
      <c r="LB87" s="16"/>
      <c r="LC87" s="17"/>
      <c r="LD87" s="18"/>
      <c r="LE87" s="18"/>
      <c r="LF87" s="19"/>
      <c r="LG87" s="19"/>
      <c r="LH87" s="20"/>
      <c r="LI87" s="20"/>
      <c r="LJ87" s="20"/>
      <c r="LK87" s="21"/>
      <c r="LO87" s="12"/>
      <c r="LP87" s="13"/>
      <c r="LQ87" s="14"/>
      <c r="LR87" s="15"/>
      <c r="LS87" s="16"/>
      <c r="LT87" s="17"/>
      <c r="LU87" s="18"/>
      <c r="LV87" s="18"/>
      <c r="LW87" s="19"/>
      <c r="LX87" s="19"/>
      <c r="LY87" s="20"/>
      <c r="LZ87" s="20"/>
      <c r="MA87" s="20"/>
      <c r="MB87" s="21"/>
      <c r="MF87" s="12"/>
      <c r="MG87" s="13"/>
      <c r="MH87" s="14"/>
      <c r="MI87" s="15"/>
      <c r="MJ87" s="16"/>
      <c r="MK87" s="17"/>
      <c r="ML87" s="18"/>
      <c r="MM87" s="18"/>
      <c r="MN87" s="19"/>
      <c r="MO87" s="19"/>
      <c r="MP87" s="20"/>
      <c r="MQ87" s="20"/>
      <c r="MR87" s="20"/>
      <c r="MS87" s="21"/>
      <c r="MW87" s="12"/>
      <c r="MX87" s="13"/>
      <c r="MY87" s="14"/>
      <c r="MZ87" s="15"/>
      <c r="NA87" s="16"/>
      <c r="NB87" s="17"/>
      <c r="NC87" s="18"/>
      <c r="ND87" s="18"/>
      <c r="NE87" s="19"/>
      <c r="NF87" s="19"/>
      <c r="NG87" s="20"/>
      <c r="NH87" s="20"/>
      <c r="NI87" s="20"/>
      <c r="NJ87" s="21"/>
      <c r="NN87" s="12"/>
      <c r="NO87" s="13"/>
      <c r="NP87" s="14"/>
      <c r="NQ87" s="15"/>
      <c r="NR87" s="16"/>
      <c r="NS87" s="17"/>
      <c r="NT87" s="18"/>
      <c r="NU87" s="18"/>
      <c r="NV87" s="19"/>
      <c r="NW87" s="19"/>
      <c r="NX87" s="20"/>
      <c r="NY87" s="20"/>
      <c r="NZ87" s="20"/>
      <c r="OA87" s="21"/>
      <c r="OE87" s="12"/>
      <c r="OF87" s="13"/>
      <c r="OG87" s="14"/>
      <c r="OH87" s="15"/>
      <c r="OI87" s="16"/>
      <c r="OJ87" s="17"/>
      <c r="OK87" s="18"/>
      <c r="OL87" s="18"/>
      <c r="OM87" s="19"/>
      <c r="ON87" s="19"/>
      <c r="OO87" s="20"/>
      <c r="OP87" s="20"/>
      <c r="OQ87" s="20"/>
      <c r="OR87" s="21"/>
      <c r="OV87" s="12"/>
      <c r="OW87" s="13"/>
      <c r="OX87" s="14"/>
      <c r="OY87" s="15"/>
      <c r="OZ87" s="16"/>
      <c r="PA87" s="17"/>
      <c r="PB87" s="18"/>
      <c r="PC87" s="18"/>
      <c r="PD87" s="19"/>
      <c r="PE87" s="19"/>
      <c r="PF87" s="20"/>
      <c r="PG87" s="20"/>
      <c r="PH87" s="20"/>
      <c r="PI87" s="21"/>
      <c r="PM87" s="12"/>
      <c r="PN87" s="13"/>
      <c r="PO87" s="14"/>
      <c r="PP87" s="15"/>
      <c r="PQ87" s="16"/>
      <c r="PR87" s="17"/>
      <c r="PS87" s="18"/>
      <c r="PT87" s="18"/>
      <c r="PU87" s="19"/>
      <c r="PV87" s="19"/>
      <c r="PW87" s="20"/>
      <c r="PX87" s="20"/>
      <c r="PY87" s="20"/>
      <c r="PZ87" s="21"/>
      <c r="QD87" s="12"/>
      <c r="QE87" s="13"/>
      <c r="QF87" s="14"/>
      <c r="QG87" s="15"/>
      <c r="QH87" s="16"/>
      <c r="QI87" s="17"/>
      <c r="QJ87" s="18"/>
      <c r="QK87" s="18"/>
      <c r="QL87" s="19"/>
      <c r="QM87" s="19"/>
      <c r="QN87" s="20"/>
      <c r="QO87" s="20"/>
      <c r="QP87" s="20"/>
      <c r="QQ87" s="21"/>
      <c r="QU87" s="12"/>
      <c r="QV87" s="13"/>
      <c r="QW87" s="14"/>
      <c r="QX87" s="15"/>
      <c r="QY87" s="16"/>
      <c r="QZ87" s="17"/>
      <c r="RA87" s="18"/>
      <c r="RB87" s="18"/>
      <c r="RC87" s="19"/>
      <c r="RD87" s="19"/>
      <c r="RE87" s="20"/>
      <c r="RF87" s="20"/>
      <c r="RG87" s="20"/>
      <c r="RH87" s="21"/>
      <c r="RL87" s="12"/>
      <c r="RM87" s="13"/>
      <c r="RN87" s="14"/>
      <c r="RO87" s="15"/>
      <c r="RP87" s="16"/>
      <c r="RQ87" s="17"/>
      <c r="RR87" s="18"/>
      <c r="RS87" s="18"/>
      <c r="RT87" s="19"/>
      <c r="RU87" s="19"/>
      <c r="RV87" s="20"/>
      <c r="RW87" s="20"/>
      <c r="RX87" s="20"/>
      <c r="RY87" s="21"/>
      <c r="SC87" s="12"/>
      <c r="SD87" s="13"/>
      <c r="SE87" s="14"/>
      <c r="SF87" s="15"/>
      <c r="SG87" s="16"/>
      <c r="SH87" s="17"/>
      <c r="SI87" s="18"/>
      <c r="SJ87" s="18"/>
      <c r="SK87" s="19"/>
      <c r="SL87" s="19"/>
      <c r="SM87" s="20"/>
      <c r="SN87" s="20"/>
      <c r="SO87" s="20"/>
      <c r="SP87" s="21"/>
      <c r="ST87" s="12"/>
      <c r="SU87" s="13"/>
      <c r="SV87" s="14"/>
      <c r="SW87" s="15"/>
      <c r="SX87" s="16"/>
      <c r="SY87" s="17"/>
      <c r="SZ87" s="18"/>
      <c r="TA87" s="18"/>
      <c r="TB87" s="19"/>
      <c r="TC87" s="19"/>
      <c r="TD87" s="20"/>
      <c r="TE87" s="20"/>
      <c r="TF87" s="20"/>
      <c r="TG87" s="21"/>
      <c r="TK87" s="12"/>
      <c r="TL87" s="13"/>
      <c r="TM87" s="14"/>
      <c r="TN87" s="15"/>
      <c r="TO87" s="16"/>
      <c r="TP87" s="17"/>
      <c r="TQ87" s="18"/>
      <c r="TR87" s="18"/>
      <c r="TS87" s="19"/>
      <c r="TT87" s="19"/>
      <c r="TU87" s="20"/>
      <c r="TV87" s="20"/>
      <c r="TW87" s="20"/>
      <c r="TX87" s="21"/>
      <c r="UB87" s="12"/>
      <c r="UC87" s="13"/>
      <c r="UD87" s="14"/>
      <c r="UE87" s="15"/>
      <c r="UF87" s="16"/>
      <c r="UG87" s="17"/>
      <c r="UH87" s="18"/>
      <c r="UI87" s="18"/>
      <c r="UJ87" s="19"/>
      <c r="UK87" s="19"/>
      <c r="UL87" s="20"/>
      <c r="UM87" s="20"/>
      <c r="UN87" s="20"/>
      <c r="UO87" s="21"/>
      <c r="US87" s="12"/>
      <c r="UT87" s="13"/>
      <c r="UU87" s="14"/>
      <c r="UV87" s="15"/>
      <c r="UW87" s="16"/>
      <c r="UX87" s="17"/>
      <c r="UY87" s="18"/>
      <c r="UZ87" s="18"/>
      <c r="VA87" s="19"/>
      <c r="VB87" s="19"/>
      <c r="VC87" s="20"/>
      <c r="VD87" s="20"/>
      <c r="VE87" s="20"/>
      <c r="VF87" s="21"/>
      <c r="VJ87" s="12"/>
      <c r="VK87" s="13"/>
      <c r="VL87" s="14"/>
      <c r="VM87" s="15"/>
      <c r="VN87" s="16"/>
      <c r="VO87" s="17"/>
      <c r="VP87" s="18"/>
      <c r="VQ87" s="18"/>
      <c r="VR87" s="19"/>
      <c r="VS87" s="19"/>
      <c r="VT87" s="20"/>
      <c r="VU87" s="20"/>
      <c r="VV87" s="20"/>
      <c r="VW87" s="21"/>
      <c r="WA87" s="12"/>
      <c r="WB87" s="13"/>
      <c r="WC87" s="14"/>
      <c r="WD87" s="15"/>
      <c r="WE87" s="16"/>
      <c r="WF87" s="17"/>
      <c r="WG87" s="18"/>
      <c r="WH87" s="18"/>
      <c r="WI87" s="19"/>
      <c r="WJ87" s="19"/>
      <c r="WK87" s="20"/>
      <c r="WL87" s="20"/>
      <c r="WM87" s="20"/>
      <c r="WN87" s="21"/>
      <c r="WR87" s="12"/>
      <c r="WS87" s="13"/>
      <c r="WT87" s="14"/>
      <c r="WU87" s="15"/>
      <c r="WV87" s="16"/>
      <c r="WW87" s="17"/>
      <c r="WX87" s="18"/>
      <c r="WY87" s="18"/>
      <c r="WZ87" s="19"/>
      <c r="XA87" s="19"/>
      <c r="XB87" s="20"/>
      <c r="XC87" s="20"/>
      <c r="XD87" s="20"/>
      <c r="XE87" s="21"/>
      <c r="XI87" s="12"/>
      <c r="XJ87" s="13"/>
      <c r="XK87" s="14"/>
      <c r="XL87" s="15"/>
      <c r="XM87" s="16"/>
      <c r="XN87" s="17"/>
      <c r="XO87" s="18"/>
      <c r="XP87" s="18"/>
      <c r="XQ87" s="19"/>
      <c r="XR87" s="19"/>
      <c r="XS87" s="20"/>
      <c r="XT87" s="20"/>
      <c r="XU87" s="20"/>
      <c r="XV87" s="21"/>
      <c r="XZ87" s="12"/>
      <c r="YA87" s="13"/>
      <c r="YB87" s="14"/>
      <c r="YC87" s="15"/>
      <c r="YD87" s="16"/>
      <c r="YE87" s="17"/>
      <c r="YF87" s="18"/>
      <c r="YG87" s="18"/>
      <c r="YH87" s="19"/>
      <c r="YI87" s="19"/>
      <c r="YJ87" s="20"/>
      <c r="YK87" s="20"/>
      <c r="YL87" s="20"/>
      <c r="YM87" s="21"/>
      <c r="YQ87" s="12"/>
      <c r="YR87" s="13"/>
      <c r="YS87" s="14"/>
      <c r="YT87" s="15"/>
      <c r="YU87" s="16"/>
      <c r="YV87" s="17"/>
      <c r="YW87" s="18"/>
      <c r="YX87" s="18"/>
      <c r="YY87" s="19"/>
      <c r="YZ87" s="19"/>
      <c r="ZA87" s="20"/>
      <c r="ZB87" s="20"/>
      <c r="ZC87" s="20"/>
      <c r="ZD87" s="21"/>
      <c r="ZH87" s="12"/>
      <c r="ZI87" s="13"/>
      <c r="ZJ87" s="14"/>
      <c r="ZK87" s="15"/>
      <c r="ZL87" s="16"/>
      <c r="ZM87" s="17"/>
      <c r="ZN87" s="18"/>
      <c r="ZO87" s="18"/>
      <c r="ZP87" s="19"/>
      <c r="ZQ87" s="19"/>
      <c r="ZR87" s="20"/>
      <c r="ZS87" s="20"/>
      <c r="ZT87" s="20"/>
      <c r="ZU87" s="21"/>
      <c r="ZY87" s="12"/>
      <c r="ZZ87" s="13"/>
      <c r="AAA87" s="14"/>
      <c r="AAB87" s="15"/>
      <c r="AAC87" s="16"/>
      <c r="AAD87" s="17"/>
      <c r="AAE87" s="18"/>
      <c r="AAF87" s="18"/>
      <c r="AAG87" s="19"/>
      <c r="AAH87" s="19"/>
      <c r="AAI87" s="20"/>
      <c r="AAJ87" s="20"/>
      <c r="AAK87" s="20"/>
      <c r="AAL87" s="21"/>
      <c r="AAP87" s="12"/>
      <c r="AAQ87" s="13"/>
      <c r="AAR87" s="14"/>
      <c r="AAS87" s="15"/>
      <c r="AAT87" s="16"/>
      <c r="AAU87" s="17"/>
      <c r="AAV87" s="18"/>
      <c r="AAW87" s="18"/>
      <c r="AAX87" s="19"/>
      <c r="AAY87" s="19"/>
      <c r="AAZ87" s="20"/>
      <c r="ABA87" s="20"/>
      <c r="ABB87" s="20"/>
      <c r="ABC87" s="21"/>
      <c r="ABG87" s="12"/>
      <c r="ABH87" s="13"/>
      <c r="ABI87" s="14"/>
      <c r="ABJ87" s="15"/>
      <c r="ABK87" s="16"/>
      <c r="ABL87" s="17"/>
      <c r="ABM87" s="18"/>
      <c r="ABN87" s="18"/>
      <c r="ABO87" s="19"/>
      <c r="ABP87" s="19"/>
      <c r="ABQ87" s="20"/>
      <c r="ABR87" s="20"/>
      <c r="ABS87" s="20"/>
      <c r="ABT87" s="21"/>
      <c r="ABX87" s="12"/>
      <c r="ABY87" s="13"/>
      <c r="ABZ87" s="14"/>
      <c r="ACA87" s="15"/>
      <c r="ACB87" s="16"/>
      <c r="ACC87" s="17"/>
      <c r="ACD87" s="18"/>
      <c r="ACE87" s="18"/>
      <c r="ACF87" s="19"/>
      <c r="ACG87" s="19"/>
      <c r="ACH87" s="20"/>
      <c r="ACI87" s="20"/>
      <c r="ACJ87" s="20"/>
      <c r="ACK87" s="21"/>
      <c r="ACO87" s="12"/>
      <c r="ACP87" s="13"/>
      <c r="ACQ87" s="14"/>
      <c r="ACR87" s="15"/>
      <c r="ACS87" s="16"/>
      <c r="ACT87" s="17"/>
      <c r="ACU87" s="18"/>
      <c r="ACV87" s="18"/>
      <c r="ACW87" s="19"/>
      <c r="ACX87" s="19"/>
      <c r="ACY87" s="20"/>
      <c r="ACZ87" s="20"/>
      <c r="ADA87" s="20"/>
      <c r="ADB87" s="21"/>
      <c r="ADF87" s="12"/>
      <c r="ADG87" s="13"/>
      <c r="ADH87" s="14"/>
      <c r="ADI87" s="15"/>
      <c r="ADJ87" s="16"/>
      <c r="ADK87" s="17"/>
      <c r="ADL87" s="18"/>
      <c r="ADM87" s="18"/>
      <c r="ADN87" s="19"/>
      <c r="ADO87" s="19"/>
      <c r="ADP87" s="20"/>
      <c r="ADQ87" s="20"/>
      <c r="ADR87" s="20"/>
      <c r="ADS87" s="21"/>
      <c r="ADW87" s="12"/>
      <c r="ADX87" s="13"/>
      <c r="ADY87" s="14"/>
      <c r="ADZ87" s="15"/>
      <c r="AEA87" s="16"/>
      <c r="AEB87" s="17"/>
      <c r="AEC87" s="18"/>
      <c r="AED87" s="18"/>
      <c r="AEE87" s="19"/>
      <c r="AEF87" s="19"/>
      <c r="AEG87" s="20"/>
      <c r="AEH87" s="20"/>
      <c r="AEI87" s="20"/>
      <c r="AEJ87" s="21"/>
      <c r="AEN87" s="12"/>
      <c r="AEO87" s="13"/>
      <c r="AEP87" s="14"/>
      <c r="AEQ87" s="15"/>
      <c r="AER87" s="16"/>
      <c r="AES87" s="17"/>
      <c r="AET87" s="18"/>
      <c r="AEU87" s="18"/>
      <c r="AEV87" s="19"/>
      <c r="AEW87" s="19"/>
      <c r="AEX87" s="20"/>
      <c r="AEY87" s="20"/>
      <c r="AEZ87" s="20"/>
      <c r="AFA87" s="21"/>
      <c r="AFE87" s="12"/>
      <c r="AFF87" s="13"/>
      <c r="AFG87" s="14"/>
      <c r="AFH87" s="15"/>
      <c r="AFI87" s="16"/>
      <c r="AFJ87" s="17"/>
      <c r="AFK87" s="18"/>
      <c r="AFL87" s="18"/>
      <c r="AFM87" s="19"/>
      <c r="AFN87" s="19"/>
      <c r="AFO87" s="20"/>
      <c r="AFP87" s="20"/>
      <c r="AFQ87" s="20"/>
      <c r="AFR87" s="21"/>
      <c r="AFV87" s="12"/>
      <c r="AFW87" s="13"/>
      <c r="AFX87" s="14"/>
      <c r="AFY87" s="15"/>
      <c r="AFZ87" s="16"/>
      <c r="AGA87" s="17"/>
      <c r="AGB87" s="18"/>
      <c r="AGC87" s="18"/>
      <c r="AGD87" s="19"/>
      <c r="AGE87" s="19"/>
      <c r="AGF87" s="20"/>
      <c r="AGG87" s="20"/>
      <c r="AGH87" s="20"/>
      <c r="AGI87" s="21"/>
      <c r="AGM87" s="12"/>
      <c r="AGN87" s="13"/>
      <c r="AGO87" s="14"/>
      <c r="AGP87" s="15"/>
      <c r="AGQ87" s="16"/>
      <c r="AGR87" s="17"/>
      <c r="AGS87" s="18"/>
      <c r="AGT87" s="18"/>
      <c r="AGU87" s="19"/>
      <c r="AGV87" s="19"/>
      <c r="AGW87" s="20"/>
      <c r="AGX87" s="20"/>
      <c r="AGY87" s="20"/>
      <c r="AGZ87" s="21"/>
      <c r="AHD87" s="12"/>
      <c r="AHE87" s="13"/>
      <c r="AHF87" s="14"/>
      <c r="AHG87" s="15"/>
      <c r="AHH87" s="16"/>
      <c r="AHI87" s="17"/>
      <c r="AHJ87" s="18"/>
      <c r="AHK87" s="18"/>
      <c r="AHL87" s="19"/>
      <c r="AHM87" s="19"/>
      <c r="AHN87" s="20"/>
      <c r="AHO87" s="20"/>
      <c r="AHP87" s="20"/>
      <c r="AHQ87" s="21"/>
      <c r="AHU87" s="12"/>
      <c r="AHV87" s="13"/>
      <c r="AHW87" s="14"/>
      <c r="AHX87" s="15"/>
      <c r="AHY87" s="16"/>
      <c r="AHZ87" s="17"/>
      <c r="AIA87" s="18"/>
      <c r="AIB87" s="18"/>
      <c r="AIC87" s="19"/>
      <c r="AID87" s="19"/>
      <c r="AIE87" s="20"/>
      <c r="AIF87" s="20"/>
      <c r="AIG87" s="20"/>
      <c r="AIH87" s="21"/>
      <c r="AIL87" s="12"/>
      <c r="AIM87" s="13"/>
      <c r="AIN87" s="14"/>
      <c r="AIO87" s="15"/>
      <c r="AIP87" s="16"/>
      <c r="AIQ87" s="17"/>
      <c r="AIR87" s="18"/>
      <c r="AIS87" s="18"/>
      <c r="AIT87" s="19"/>
      <c r="AIU87" s="19"/>
      <c r="AIV87" s="20"/>
      <c r="AIW87" s="20"/>
      <c r="AIX87" s="20"/>
      <c r="AIY87" s="21"/>
      <c r="AJC87" s="12"/>
      <c r="AJD87" s="13"/>
      <c r="AJE87" s="14"/>
      <c r="AJF87" s="15"/>
      <c r="AJG87" s="16"/>
      <c r="AJH87" s="17"/>
      <c r="AJI87" s="18"/>
      <c r="AJJ87" s="18"/>
      <c r="AJK87" s="19"/>
      <c r="AJL87" s="19"/>
      <c r="AJM87" s="20"/>
      <c r="AJN87" s="20"/>
      <c r="AJO87" s="20"/>
      <c r="AJP87" s="21"/>
      <c r="AJT87" s="12"/>
      <c r="AJU87" s="13"/>
      <c r="AJV87" s="14"/>
      <c r="AJW87" s="15"/>
      <c r="AJX87" s="16"/>
      <c r="AJY87" s="17"/>
      <c r="AJZ87" s="18"/>
      <c r="AKA87" s="18"/>
      <c r="AKB87" s="19"/>
      <c r="AKC87" s="19"/>
      <c r="AKD87" s="20"/>
      <c r="AKE87" s="20"/>
      <c r="AKF87" s="20"/>
      <c r="AKG87" s="21"/>
      <c r="AKK87" s="12"/>
      <c r="AKL87" s="13"/>
      <c r="AKM87" s="14"/>
      <c r="AKN87" s="15"/>
      <c r="AKO87" s="16"/>
      <c r="AKP87" s="17"/>
      <c r="AKQ87" s="18"/>
      <c r="AKR87" s="18"/>
      <c r="AKS87" s="19"/>
      <c r="AKT87" s="19"/>
      <c r="AKU87" s="20"/>
      <c r="AKV87" s="20"/>
      <c r="AKW87" s="20"/>
      <c r="AKX87" s="21"/>
      <c r="ALB87" s="12"/>
      <c r="ALC87" s="13"/>
      <c r="ALD87" s="14"/>
      <c r="ALE87" s="15"/>
      <c r="ALF87" s="16"/>
      <c r="ALG87" s="17"/>
      <c r="ALH87" s="18"/>
      <c r="ALI87" s="18"/>
      <c r="ALJ87" s="19"/>
      <c r="ALK87" s="19"/>
      <c r="ALL87" s="20"/>
      <c r="ALM87" s="20"/>
      <c r="ALN87" s="20"/>
      <c r="ALO87" s="21"/>
      <c r="ALS87" s="12"/>
      <c r="ALT87" s="13"/>
      <c r="ALU87" s="14"/>
      <c r="ALV87" s="15"/>
      <c r="ALW87" s="16"/>
      <c r="ALX87" s="17"/>
      <c r="ALY87" s="18"/>
      <c r="ALZ87" s="18"/>
      <c r="AMA87" s="19"/>
      <c r="AMB87" s="19"/>
      <c r="AMC87" s="20"/>
      <c r="AMD87" s="20"/>
      <c r="AME87" s="20"/>
      <c r="AMF87" s="21"/>
      <c r="AMJ87" s="12"/>
      <c r="AMK87" s="13"/>
      <c r="AML87" s="14"/>
      <c r="AMM87" s="15"/>
      <c r="AMN87" s="16"/>
      <c r="AMO87" s="17"/>
      <c r="AMP87" s="18"/>
      <c r="AMQ87" s="18"/>
      <c r="AMR87" s="19"/>
      <c r="AMS87" s="19"/>
      <c r="AMT87" s="20"/>
      <c r="AMU87" s="20"/>
      <c r="AMV87" s="20"/>
      <c r="AMW87" s="21"/>
      <c r="ANA87" s="12"/>
      <c r="ANB87" s="13"/>
      <c r="ANC87" s="14"/>
      <c r="AND87" s="15"/>
      <c r="ANE87" s="16"/>
      <c r="ANF87" s="17"/>
      <c r="ANG87" s="18"/>
      <c r="ANH87" s="18"/>
      <c r="ANI87" s="19"/>
      <c r="ANJ87" s="19"/>
      <c r="ANK87" s="20"/>
      <c r="ANL87" s="20"/>
      <c r="ANM87" s="20"/>
      <c r="ANN87" s="21"/>
      <c r="ANR87" s="12"/>
      <c r="ANS87" s="13"/>
      <c r="ANT87" s="14"/>
      <c r="ANU87" s="15"/>
      <c r="ANV87" s="16"/>
      <c r="ANW87" s="17"/>
      <c r="ANX87" s="18"/>
      <c r="ANY87" s="18"/>
      <c r="ANZ87" s="19"/>
      <c r="AOA87" s="19"/>
      <c r="AOB87" s="20"/>
      <c r="AOC87" s="20"/>
      <c r="AOD87" s="20"/>
      <c r="AOE87" s="21"/>
      <c r="AOI87" s="12"/>
      <c r="AOJ87" s="13"/>
      <c r="AOK87" s="14"/>
      <c r="AOL87" s="15"/>
      <c r="AOM87" s="16"/>
      <c r="AON87" s="17"/>
      <c r="AOO87" s="18"/>
      <c r="AOP87" s="18"/>
      <c r="AOQ87" s="19"/>
      <c r="AOR87" s="19"/>
      <c r="AOS87" s="20"/>
      <c r="AOT87" s="20"/>
      <c r="AOU87" s="20"/>
      <c r="AOV87" s="21"/>
      <c r="AOZ87" s="12"/>
      <c r="APA87" s="13"/>
      <c r="APB87" s="14"/>
      <c r="APC87" s="15"/>
      <c r="APD87" s="16"/>
      <c r="APE87" s="17"/>
      <c r="APF87" s="18"/>
      <c r="APG87" s="18"/>
      <c r="APH87" s="19"/>
      <c r="API87" s="19"/>
      <c r="APJ87" s="20"/>
      <c r="APK87" s="20"/>
      <c r="APL87" s="20"/>
      <c r="APM87" s="21"/>
      <c r="APQ87" s="12"/>
      <c r="APR87" s="13"/>
      <c r="APS87" s="14"/>
      <c r="APT87" s="15"/>
      <c r="APU87" s="16"/>
      <c r="APV87" s="17"/>
      <c r="APW87" s="18"/>
      <c r="APX87" s="18"/>
      <c r="APY87" s="19"/>
      <c r="APZ87" s="19"/>
      <c r="AQA87" s="20"/>
      <c r="AQB87" s="20"/>
      <c r="AQC87" s="20"/>
      <c r="AQD87" s="21"/>
      <c r="AQH87" s="12"/>
      <c r="AQI87" s="13"/>
      <c r="AQJ87" s="14"/>
      <c r="AQK87" s="15"/>
      <c r="AQL87" s="16"/>
      <c r="AQM87" s="17"/>
      <c r="AQN87" s="18"/>
      <c r="AQO87" s="18"/>
      <c r="AQP87" s="19"/>
      <c r="AQQ87" s="19"/>
      <c r="AQR87" s="20"/>
      <c r="AQS87" s="20"/>
      <c r="AQT87" s="20"/>
      <c r="AQU87" s="21"/>
      <c r="AQY87" s="12"/>
      <c r="AQZ87" s="13"/>
      <c r="ARA87" s="14"/>
      <c r="ARB87" s="15"/>
      <c r="ARC87" s="16"/>
      <c r="ARD87" s="17"/>
      <c r="ARE87" s="18"/>
      <c r="ARF87" s="18"/>
      <c r="ARG87" s="19"/>
      <c r="ARH87" s="19"/>
      <c r="ARI87" s="20"/>
      <c r="ARJ87" s="20"/>
      <c r="ARK87" s="20"/>
      <c r="ARL87" s="21"/>
      <c r="ARP87" s="12"/>
      <c r="ARQ87" s="13"/>
      <c r="ARR87" s="14"/>
      <c r="ARS87" s="15"/>
      <c r="ART87" s="16"/>
      <c r="ARU87" s="17"/>
      <c r="ARV87" s="18"/>
      <c r="ARW87" s="18"/>
      <c r="ARX87" s="19"/>
      <c r="ARY87" s="19"/>
      <c r="ARZ87" s="20"/>
      <c r="ASA87" s="20"/>
      <c r="ASB87" s="20"/>
      <c r="ASC87" s="21"/>
      <c r="ASG87" s="12"/>
      <c r="ASH87" s="13"/>
      <c r="ASI87" s="14"/>
      <c r="ASJ87" s="15"/>
      <c r="ASK87" s="16"/>
      <c r="ASL87" s="17"/>
      <c r="ASM87" s="18"/>
      <c r="ASN87" s="18"/>
      <c r="ASO87" s="19"/>
      <c r="ASP87" s="19"/>
      <c r="ASQ87" s="20"/>
      <c r="ASR87" s="20"/>
      <c r="ASS87" s="20"/>
      <c r="AST87" s="21"/>
      <c r="ASX87" s="12"/>
      <c r="ASY87" s="13"/>
      <c r="ASZ87" s="14"/>
      <c r="ATA87" s="15"/>
      <c r="ATB87" s="16"/>
      <c r="ATC87" s="17"/>
      <c r="ATD87" s="18"/>
      <c r="ATE87" s="18"/>
      <c r="ATF87" s="19"/>
      <c r="ATG87" s="19"/>
      <c r="ATH87" s="20"/>
      <c r="ATI87" s="20"/>
      <c r="ATJ87" s="20"/>
      <c r="ATK87" s="21"/>
      <c r="ATO87" s="12"/>
      <c r="ATP87" s="13"/>
      <c r="ATQ87" s="14"/>
      <c r="ATR87" s="15"/>
      <c r="ATS87" s="16"/>
      <c r="ATT87" s="17"/>
      <c r="ATU87" s="18"/>
      <c r="ATV87" s="18"/>
      <c r="ATW87" s="19"/>
      <c r="ATX87" s="19"/>
      <c r="ATY87" s="20"/>
      <c r="ATZ87" s="20"/>
      <c r="AUA87" s="20"/>
      <c r="AUB87" s="21"/>
      <c r="AUF87" s="12"/>
      <c r="AUG87" s="13"/>
      <c r="AUH87" s="14"/>
      <c r="AUI87" s="15"/>
      <c r="AUJ87" s="16"/>
      <c r="AUK87" s="17"/>
      <c r="AUL87" s="18"/>
      <c r="AUM87" s="18"/>
      <c r="AUN87" s="19"/>
      <c r="AUO87" s="19"/>
      <c r="AUP87" s="20"/>
      <c r="AUQ87" s="20"/>
      <c r="AUR87" s="20"/>
      <c r="AUS87" s="21"/>
      <c r="AUW87" s="12"/>
      <c r="AUX87" s="13"/>
      <c r="AUY87" s="14"/>
      <c r="AUZ87" s="15"/>
      <c r="AVA87" s="16"/>
      <c r="AVB87" s="17"/>
      <c r="AVC87" s="18"/>
      <c r="AVD87" s="18"/>
      <c r="AVE87" s="19"/>
      <c r="AVF87" s="19"/>
      <c r="AVG87" s="20"/>
      <c r="AVH87" s="20"/>
      <c r="AVI87" s="20"/>
      <c r="AVJ87" s="21"/>
      <c r="AVN87" s="12"/>
      <c r="AVO87" s="13"/>
      <c r="AVP87" s="14"/>
      <c r="AVQ87" s="15"/>
      <c r="AVR87" s="16"/>
      <c r="AVS87" s="17"/>
      <c r="AVT87" s="18"/>
      <c r="AVU87" s="18"/>
      <c r="AVV87" s="19"/>
      <c r="AVW87" s="19"/>
      <c r="AVX87" s="20"/>
      <c r="AVY87" s="20"/>
      <c r="AVZ87" s="20"/>
      <c r="AWA87" s="21"/>
      <c r="AWE87" s="12"/>
      <c r="AWF87" s="13"/>
      <c r="AWG87" s="14"/>
      <c r="AWH87" s="15"/>
      <c r="AWI87" s="16"/>
      <c r="AWJ87" s="17"/>
      <c r="AWK87" s="18"/>
      <c r="AWL87" s="18"/>
      <c r="AWM87" s="19"/>
      <c r="AWN87" s="19"/>
      <c r="AWO87" s="20"/>
      <c r="AWP87" s="20"/>
      <c r="AWQ87" s="20"/>
      <c r="AWR87" s="21"/>
      <c r="AWV87" s="12"/>
      <c r="AWW87" s="13"/>
      <c r="AWX87" s="14"/>
      <c r="AWY87" s="15"/>
      <c r="AWZ87" s="16"/>
      <c r="AXA87" s="17"/>
      <c r="AXB87" s="18"/>
      <c r="AXC87" s="18"/>
      <c r="AXD87" s="19"/>
      <c r="AXE87" s="19"/>
      <c r="AXF87" s="20"/>
      <c r="AXG87" s="20"/>
      <c r="AXH87" s="20"/>
      <c r="AXI87" s="21"/>
      <c r="AXM87" s="12"/>
      <c r="AXN87" s="13"/>
      <c r="AXO87" s="14"/>
      <c r="AXP87" s="15"/>
      <c r="AXQ87" s="16"/>
      <c r="AXR87" s="17"/>
      <c r="AXS87" s="18"/>
      <c r="AXT87" s="18"/>
      <c r="AXU87" s="19"/>
      <c r="AXV87" s="19"/>
      <c r="AXW87" s="20"/>
      <c r="AXX87" s="20"/>
      <c r="AXY87" s="20"/>
      <c r="AXZ87" s="21"/>
      <c r="AYD87" s="12"/>
      <c r="AYE87" s="13"/>
      <c r="AYF87" s="14"/>
      <c r="AYG87" s="15"/>
      <c r="AYH87" s="16"/>
      <c r="AYI87" s="17"/>
      <c r="AYJ87" s="18"/>
      <c r="AYK87" s="18"/>
      <c r="AYL87" s="19"/>
      <c r="AYM87" s="19"/>
      <c r="AYN87" s="20"/>
      <c r="AYO87" s="20"/>
      <c r="AYP87" s="20"/>
      <c r="AYQ87" s="21"/>
      <c r="AYU87" s="12"/>
      <c r="AYV87" s="13"/>
      <c r="AYW87" s="14"/>
      <c r="AYX87" s="15"/>
      <c r="AYY87" s="16"/>
      <c r="AYZ87" s="17"/>
      <c r="AZA87" s="18"/>
      <c r="AZB87" s="18"/>
      <c r="AZC87" s="19"/>
      <c r="AZD87" s="19"/>
      <c r="AZE87" s="20"/>
      <c r="AZF87" s="20"/>
      <c r="AZG87" s="20"/>
      <c r="AZH87" s="21"/>
      <c r="AZL87" s="12"/>
      <c r="AZM87" s="13"/>
      <c r="AZN87" s="14"/>
      <c r="AZO87" s="15"/>
      <c r="AZP87" s="16"/>
      <c r="AZQ87" s="17"/>
      <c r="AZR87" s="18"/>
      <c r="AZS87" s="18"/>
      <c r="AZT87" s="19"/>
      <c r="AZU87" s="19"/>
      <c r="AZV87" s="20"/>
      <c r="AZW87" s="20"/>
      <c r="AZX87" s="20"/>
      <c r="AZY87" s="21"/>
      <c r="BAC87" s="12"/>
      <c r="BAD87" s="13"/>
      <c r="BAE87" s="14"/>
      <c r="BAF87" s="15"/>
      <c r="BAG87" s="16"/>
      <c r="BAH87" s="17"/>
      <c r="BAI87" s="18"/>
      <c r="BAJ87" s="18"/>
      <c r="BAK87" s="19"/>
      <c r="BAL87" s="19"/>
      <c r="BAM87" s="20"/>
      <c r="BAN87" s="20"/>
      <c r="BAO87" s="20"/>
      <c r="BAP87" s="21"/>
      <c r="BAT87" s="12"/>
      <c r="BAU87" s="13"/>
      <c r="BAV87" s="14"/>
      <c r="BAW87" s="15"/>
      <c r="BAX87" s="16"/>
      <c r="BAY87" s="17"/>
      <c r="BAZ87" s="18"/>
      <c r="BBA87" s="18"/>
      <c r="BBB87" s="19"/>
      <c r="BBC87" s="19"/>
      <c r="BBD87" s="20"/>
      <c r="BBE87" s="20"/>
      <c r="BBF87" s="20"/>
      <c r="BBG87" s="21"/>
      <c r="BBK87" s="12"/>
      <c r="BBL87" s="13"/>
      <c r="BBM87" s="14"/>
      <c r="BBN87" s="15"/>
      <c r="BBO87" s="16"/>
      <c r="BBP87" s="17"/>
      <c r="BBQ87" s="18"/>
      <c r="BBR87" s="18"/>
      <c r="BBS87" s="19"/>
      <c r="BBT87" s="19"/>
      <c r="BBU87" s="20"/>
      <c r="BBV87" s="20"/>
      <c r="BBW87" s="20"/>
      <c r="BBX87" s="21"/>
      <c r="BCB87" s="12"/>
      <c r="BCC87" s="13"/>
      <c r="BCD87" s="14"/>
      <c r="BCE87" s="15"/>
      <c r="BCF87" s="16"/>
      <c r="BCG87" s="17"/>
      <c r="BCH87" s="18"/>
      <c r="BCI87" s="18"/>
      <c r="BCJ87" s="19"/>
      <c r="BCK87" s="19"/>
      <c r="BCL87" s="20"/>
      <c r="BCM87" s="20"/>
      <c r="BCN87" s="20"/>
      <c r="BCO87" s="21"/>
      <c r="BCS87" s="12"/>
      <c r="BCT87" s="13"/>
      <c r="BCU87" s="14"/>
      <c r="BCV87" s="15"/>
      <c r="BCW87" s="16"/>
      <c r="BCX87" s="17"/>
      <c r="BCY87" s="18"/>
      <c r="BCZ87" s="18"/>
      <c r="BDA87" s="19"/>
      <c r="BDB87" s="19"/>
      <c r="BDC87" s="20"/>
      <c r="BDD87" s="20"/>
      <c r="BDE87" s="20"/>
      <c r="BDF87" s="21"/>
      <c r="BDJ87" s="12"/>
      <c r="BDK87" s="13"/>
      <c r="BDL87" s="14"/>
      <c r="BDM87" s="15"/>
      <c r="BDN87" s="16"/>
      <c r="BDO87" s="17"/>
      <c r="BDP87" s="18"/>
      <c r="BDQ87" s="18"/>
      <c r="BDR87" s="19"/>
      <c r="BDS87" s="19"/>
      <c r="BDT87" s="20"/>
      <c r="BDU87" s="20"/>
      <c r="BDV87" s="20"/>
      <c r="BDW87" s="21"/>
      <c r="BEA87" s="12"/>
      <c r="BEB87" s="13"/>
      <c r="BEC87" s="14"/>
      <c r="BED87" s="15"/>
      <c r="BEE87" s="16"/>
      <c r="BEF87" s="17"/>
      <c r="BEG87" s="18"/>
      <c r="BEH87" s="18"/>
      <c r="BEI87" s="19"/>
      <c r="BEJ87" s="19"/>
      <c r="BEK87" s="20"/>
      <c r="BEL87" s="20"/>
      <c r="BEM87" s="20"/>
      <c r="BEN87" s="21"/>
      <c r="BER87" s="12"/>
      <c r="BES87" s="13"/>
      <c r="BET87" s="14"/>
      <c r="BEU87" s="15"/>
      <c r="BEV87" s="16"/>
      <c r="BEW87" s="17"/>
      <c r="BEX87" s="18"/>
      <c r="BEY87" s="18"/>
      <c r="BEZ87" s="19"/>
      <c r="BFA87" s="19"/>
      <c r="BFB87" s="20"/>
      <c r="BFC87" s="20"/>
      <c r="BFD87" s="20"/>
      <c r="BFE87" s="21"/>
      <c r="BFI87" s="12"/>
      <c r="BFJ87" s="13"/>
      <c r="BFK87" s="14"/>
      <c r="BFL87" s="15"/>
      <c r="BFM87" s="16"/>
      <c r="BFN87" s="17"/>
      <c r="BFO87" s="18"/>
      <c r="BFP87" s="18"/>
      <c r="BFQ87" s="19"/>
      <c r="BFR87" s="19"/>
      <c r="BFS87" s="20"/>
      <c r="BFT87" s="20"/>
      <c r="BFU87" s="20"/>
      <c r="BFV87" s="21"/>
      <c r="BFZ87" s="12"/>
      <c r="BGA87" s="13"/>
      <c r="BGB87" s="14"/>
      <c r="BGC87" s="15"/>
      <c r="BGD87" s="16"/>
      <c r="BGE87" s="17"/>
      <c r="BGF87" s="18"/>
      <c r="BGG87" s="18"/>
      <c r="BGH87" s="19"/>
      <c r="BGI87" s="19"/>
      <c r="BGJ87" s="20"/>
      <c r="BGK87" s="20"/>
      <c r="BGL87" s="20"/>
      <c r="BGM87" s="21"/>
      <c r="BGQ87" s="12"/>
      <c r="BGR87" s="13"/>
      <c r="BGS87" s="14"/>
      <c r="BGT87" s="15"/>
      <c r="BGU87" s="16"/>
      <c r="BGV87" s="17"/>
      <c r="BGW87" s="18"/>
      <c r="BGX87" s="18"/>
      <c r="BGY87" s="19"/>
      <c r="BGZ87" s="19"/>
      <c r="BHA87" s="20"/>
      <c r="BHB87" s="20"/>
      <c r="BHC87" s="20"/>
      <c r="BHD87" s="21"/>
      <c r="BHH87" s="12"/>
      <c r="BHI87" s="13"/>
      <c r="BHJ87" s="14"/>
      <c r="BHK87" s="15"/>
      <c r="BHL87" s="16"/>
      <c r="BHM87" s="17"/>
      <c r="BHN87" s="18"/>
      <c r="BHO87" s="18"/>
      <c r="BHP87" s="19"/>
      <c r="BHQ87" s="19"/>
      <c r="BHR87" s="20"/>
      <c r="BHS87" s="20"/>
      <c r="BHT87" s="20"/>
      <c r="BHU87" s="21"/>
      <c r="BHY87" s="12"/>
      <c r="BHZ87" s="13"/>
      <c r="BIA87" s="14"/>
      <c r="BIB87" s="15"/>
      <c r="BIC87" s="16"/>
      <c r="BID87" s="17"/>
      <c r="BIE87" s="18"/>
      <c r="BIF87" s="18"/>
      <c r="BIG87" s="19"/>
      <c r="BIH87" s="19"/>
      <c r="BII87" s="20"/>
      <c r="BIJ87" s="20"/>
      <c r="BIK87" s="20"/>
      <c r="BIL87" s="21"/>
      <c r="BIP87" s="12"/>
      <c r="BIQ87" s="13"/>
      <c r="BIR87" s="14"/>
      <c r="BIS87" s="15"/>
      <c r="BIT87" s="16"/>
      <c r="BIU87" s="17"/>
      <c r="BIV87" s="18"/>
      <c r="BIW87" s="18"/>
      <c r="BIX87" s="19"/>
      <c r="BIY87" s="19"/>
      <c r="BIZ87" s="20"/>
      <c r="BJA87" s="20"/>
      <c r="BJB87" s="20"/>
      <c r="BJC87" s="21"/>
      <c r="BJG87" s="12"/>
      <c r="BJH87" s="13"/>
      <c r="BJI87" s="14"/>
      <c r="BJJ87" s="15"/>
      <c r="BJK87" s="16"/>
      <c r="BJL87" s="17"/>
      <c r="BJM87" s="18"/>
      <c r="BJN87" s="18"/>
      <c r="BJO87" s="19"/>
      <c r="BJP87" s="19"/>
      <c r="BJQ87" s="20"/>
      <c r="BJR87" s="20"/>
      <c r="BJS87" s="20"/>
      <c r="BJT87" s="21"/>
      <c r="BJX87" s="12"/>
      <c r="BJY87" s="13"/>
      <c r="BJZ87" s="14"/>
      <c r="BKA87" s="15"/>
      <c r="BKB87" s="16"/>
      <c r="BKC87" s="17"/>
      <c r="BKD87" s="18"/>
      <c r="BKE87" s="18"/>
      <c r="BKF87" s="19"/>
      <c r="BKG87" s="19"/>
      <c r="BKH87" s="20"/>
      <c r="BKI87" s="20"/>
      <c r="BKJ87" s="20"/>
      <c r="BKK87" s="21"/>
      <c r="BKO87" s="12"/>
      <c r="BKP87" s="13"/>
      <c r="BKQ87" s="14"/>
      <c r="BKR87" s="15"/>
      <c r="BKS87" s="16"/>
      <c r="BKT87" s="17"/>
      <c r="BKU87" s="18"/>
      <c r="BKV87" s="18"/>
      <c r="BKW87" s="19"/>
      <c r="BKX87" s="19"/>
      <c r="BKY87" s="20"/>
      <c r="BKZ87" s="20"/>
      <c r="BLA87" s="20"/>
      <c r="BLB87" s="21"/>
      <c r="BLF87" s="12"/>
      <c r="BLG87" s="13"/>
      <c r="BLH87" s="14"/>
      <c r="BLI87" s="15"/>
      <c r="BLJ87" s="16"/>
      <c r="BLK87" s="17"/>
      <c r="BLL87" s="18"/>
      <c r="BLM87" s="18"/>
      <c r="BLN87" s="19"/>
      <c r="BLO87" s="19"/>
      <c r="BLP87" s="20"/>
      <c r="BLQ87" s="20"/>
      <c r="BLR87" s="20"/>
      <c r="BLS87" s="21"/>
      <c r="BLW87" s="12"/>
      <c r="BLX87" s="13"/>
      <c r="BLY87" s="14"/>
      <c r="BLZ87" s="15"/>
      <c r="BMA87" s="16"/>
      <c r="BMB87" s="17"/>
      <c r="BMC87" s="18"/>
      <c r="BMD87" s="18"/>
      <c r="BME87" s="19"/>
      <c r="BMF87" s="19"/>
      <c r="BMG87" s="20"/>
      <c r="BMH87" s="20"/>
      <c r="BMI87" s="20"/>
      <c r="BMJ87" s="21"/>
      <c r="BMN87" s="12"/>
      <c r="BMO87" s="13"/>
      <c r="BMP87" s="14"/>
      <c r="BMQ87" s="15"/>
      <c r="BMR87" s="16"/>
      <c r="BMS87" s="17"/>
      <c r="BMT87" s="18"/>
      <c r="BMU87" s="18"/>
      <c r="BMV87" s="19"/>
      <c r="BMW87" s="19"/>
      <c r="BMX87" s="20"/>
      <c r="BMY87" s="20"/>
      <c r="BMZ87" s="20"/>
      <c r="BNA87" s="21"/>
      <c r="BNE87" s="12"/>
      <c r="BNF87" s="13"/>
      <c r="BNG87" s="14"/>
      <c r="BNH87" s="15"/>
      <c r="BNI87" s="16"/>
      <c r="BNJ87" s="17"/>
      <c r="BNK87" s="18"/>
      <c r="BNL87" s="18"/>
      <c r="BNM87" s="19"/>
      <c r="BNN87" s="19"/>
      <c r="BNO87" s="20"/>
      <c r="BNP87" s="20"/>
      <c r="BNQ87" s="20"/>
      <c r="BNR87" s="21"/>
      <c r="BNV87" s="12"/>
      <c r="BNW87" s="13"/>
      <c r="BNX87" s="14"/>
      <c r="BNY87" s="15"/>
      <c r="BNZ87" s="16"/>
      <c r="BOA87" s="17"/>
      <c r="BOB87" s="18"/>
      <c r="BOC87" s="18"/>
      <c r="BOD87" s="19"/>
      <c r="BOE87" s="19"/>
      <c r="BOF87" s="20"/>
      <c r="BOG87" s="20"/>
      <c r="BOH87" s="20"/>
      <c r="BOI87" s="21"/>
      <c r="BOM87" s="12"/>
      <c r="BON87" s="13"/>
      <c r="BOO87" s="14"/>
      <c r="BOP87" s="15"/>
      <c r="BOQ87" s="16"/>
      <c r="BOR87" s="17"/>
      <c r="BOS87" s="18"/>
      <c r="BOT87" s="18"/>
      <c r="BOU87" s="19"/>
      <c r="BOV87" s="19"/>
      <c r="BOW87" s="20"/>
      <c r="BOX87" s="20"/>
      <c r="BOY87" s="20"/>
      <c r="BOZ87" s="21"/>
      <c r="BPD87" s="12"/>
      <c r="BPE87" s="13"/>
      <c r="BPF87" s="14"/>
      <c r="BPG87" s="15"/>
      <c r="BPH87" s="16"/>
      <c r="BPI87" s="17"/>
      <c r="BPJ87" s="18"/>
      <c r="BPK87" s="18"/>
      <c r="BPL87" s="19"/>
      <c r="BPM87" s="19"/>
      <c r="BPN87" s="20"/>
      <c r="BPO87" s="20"/>
      <c r="BPP87" s="20"/>
      <c r="BPQ87" s="21"/>
      <c r="BPU87" s="12"/>
      <c r="BPV87" s="13"/>
      <c r="BPW87" s="14"/>
      <c r="BPX87" s="15"/>
      <c r="BPY87" s="16"/>
      <c r="BPZ87" s="17"/>
      <c r="BQA87" s="18"/>
      <c r="BQB87" s="18"/>
      <c r="BQC87" s="19"/>
      <c r="BQD87" s="19"/>
      <c r="BQE87" s="20"/>
      <c r="BQF87" s="20"/>
      <c r="BQG87" s="20"/>
      <c r="BQH87" s="21"/>
      <c r="BQL87" s="12"/>
      <c r="BQM87" s="13"/>
      <c r="BQN87" s="14"/>
      <c r="BQO87" s="15"/>
      <c r="BQP87" s="16"/>
      <c r="BQQ87" s="17"/>
      <c r="BQR87" s="18"/>
      <c r="BQS87" s="18"/>
      <c r="BQT87" s="19"/>
      <c r="BQU87" s="19"/>
      <c r="BQV87" s="20"/>
      <c r="BQW87" s="20"/>
      <c r="BQX87" s="20"/>
      <c r="BQY87" s="21"/>
      <c r="BRC87" s="12"/>
      <c r="BRD87" s="13"/>
      <c r="BRE87" s="14"/>
      <c r="BRF87" s="15"/>
      <c r="BRG87" s="16"/>
      <c r="BRH87" s="17"/>
      <c r="BRI87" s="18"/>
      <c r="BRJ87" s="18"/>
      <c r="BRK87" s="19"/>
      <c r="BRL87" s="19"/>
      <c r="BRM87" s="20"/>
      <c r="BRN87" s="20"/>
      <c r="BRO87" s="20"/>
      <c r="BRP87" s="21"/>
      <c r="BRT87" s="12"/>
      <c r="BRU87" s="13"/>
      <c r="BRV87" s="14"/>
      <c r="BRW87" s="15"/>
      <c r="BRX87" s="16"/>
      <c r="BRY87" s="17"/>
      <c r="BRZ87" s="18"/>
      <c r="BSA87" s="18"/>
      <c r="BSB87" s="19"/>
      <c r="BSC87" s="19"/>
      <c r="BSD87" s="20"/>
      <c r="BSE87" s="20"/>
      <c r="BSF87" s="20"/>
      <c r="BSG87" s="21"/>
      <c r="BSK87" s="12"/>
      <c r="BSL87" s="13"/>
      <c r="BSM87" s="14"/>
      <c r="BSN87" s="15"/>
      <c r="BSO87" s="16"/>
      <c r="BSP87" s="17"/>
      <c r="BSQ87" s="18"/>
      <c r="BSR87" s="18"/>
      <c r="BSS87" s="19"/>
      <c r="BST87" s="19"/>
      <c r="BSU87" s="20"/>
      <c r="BSV87" s="20"/>
      <c r="BSW87" s="20"/>
      <c r="BSX87" s="21"/>
      <c r="BTB87" s="12"/>
      <c r="BTC87" s="13"/>
      <c r="BTD87" s="14"/>
      <c r="BTE87" s="15"/>
      <c r="BTF87" s="16"/>
      <c r="BTG87" s="17"/>
      <c r="BTH87" s="18"/>
      <c r="BTI87" s="18"/>
      <c r="BTJ87" s="19"/>
      <c r="BTK87" s="19"/>
      <c r="BTL87" s="20"/>
      <c r="BTM87" s="20"/>
      <c r="BTN87" s="20"/>
      <c r="BTO87" s="21"/>
      <c r="BTS87" s="12"/>
      <c r="BTT87" s="13"/>
      <c r="BTU87" s="14"/>
      <c r="BTV87" s="15"/>
      <c r="BTW87" s="16"/>
      <c r="BTX87" s="17"/>
      <c r="BTY87" s="18"/>
      <c r="BTZ87" s="18"/>
      <c r="BUA87" s="19"/>
      <c r="BUB87" s="19"/>
      <c r="BUC87" s="20"/>
      <c r="BUD87" s="20"/>
      <c r="BUE87" s="20"/>
      <c r="BUF87" s="21"/>
      <c r="BUJ87" s="12"/>
      <c r="BUK87" s="13"/>
      <c r="BUL87" s="14"/>
      <c r="BUM87" s="15"/>
      <c r="BUN87" s="16"/>
      <c r="BUO87" s="17"/>
      <c r="BUP87" s="18"/>
      <c r="BUQ87" s="18"/>
      <c r="BUR87" s="19"/>
      <c r="BUS87" s="19"/>
      <c r="BUT87" s="20"/>
      <c r="BUU87" s="20"/>
      <c r="BUV87" s="20"/>
      <c r="BUW87" s="21"/>
      <c r="BVA87" s="12"/>
      <c r="BVB87" s="13"/>
      <c r="BVC87" s="14"/>
      <c r="BVD87" s="15"/>
      <c r="BVE87" s="16"/>
      <c r="BVF87" s="17"/>
      <c r="BVG87" s="18"/>
      <c r="BVH87" s="18"/>
      <c r="BVI87" s="19"/>
      <c r="BVJ87" s="19"/>
      <c r="BVK87" s="20"/>
      <c r="BVL87" s="20"/>
      <c r="BVM87" s="20"/>
      <c r="BVN87" s="21"/>
      <c r="BVR87" s="12"/>
      <c r="BVS87" s="13"/>
      <c r="BVT87" s="14"/>
      <c r="BVU87" s="15"/>
      <c r="BVV87" s="16"/>
      <c r="BVW87" s="17"/>
      <c r="BVX87" s="18"/>
      <c r="BVY87" s="18"/>
      <c r="BVZ87" s="19"/>
      <c r="BWA87" s="19"/>
      <c r="BWB87" s="20"/>
      <c r="BWC87" s="20"/>
      <c r="BWD87" s="20"/>
      <c r="BWE87" s="21"/>
      <c r="BWI87" s="12"/>
      <c r="BWJ87" s="13"/>
      <c r="BWK87" s="14"/>
      <c r="BWL87" s="15"/>
      <c r="BWM87" s="16"/>
      <c r="BWN87" s="17"/>
      <c r="BWO87" s="18"/>
      <c r="BWP87" s="18"/>
      <c r="BWQ87" s="19"/>
      <c r="BWR87" s="19"/>
      <c r="BWS87" s="20"/>
      <c r="BWT87" s="20"/>
      <c r="BWU87" s="20"/>
      <c r="BWV87" s="21"/>
      <c r="BWZ87" s="12"/>
      <c r="BXA87" s="13"/>
      <c r="BXB87" s="14"/>
      <c r="BXC87" s="15"/>
      <c r="BXD87" s="16"/>
      <c r="BXE87" s="17"/>
      <c r="BXF87" s="18"/>
      <c r="BXG87" s="18"/>
      <c r="BXH87" s="19"/>
      <c r="BXI87" s="19"/>
      <c r="BXJ87" s="20"/>
      <c r="BXK87" s="20"/>
      <c r="BXL87" s="20"/>
      <c r="BXM87" s="21"/>
      <c r="BXQ87" s="12"/>
      <c r="BXR87" s="13"/>
      <c r="BXS87" s="14"/>
      <c r="BXT87" s="15"/>
      <c r="BXU87" s="16"/>
      <c r="BXV87" s="17"/>
      <c r="BXW87" s="18"/>
      <c r="BXX87" s="18"/>
      <c r="BXY87" s="19"/>
      <c r="BXZ87" s="19"/>
      <c r="BYA87" s="20"/>
      <c r="BYB87" s="20"/>
      <c r="BYC87" s="20"/>
      <c r="BYD87" s="21"/>
      <c r="BYH87" s="12"/>
      <c r="BYI87" s="13"/>
      <c r="BYJ87" s="14"/>
      <c r="BYK87" s="15"/>
      <c r="BYL87" s="16"/>
      <c r="BYM87" s="17"/>
      <c r="BYN87" s="18"/>
      <c r="BYO87" s="18"/>
      <c r="BYP87" s="19"/>
      <c r="BYQ87" s="19"/>
      <c r="BYR87" s="20"/>
      <c r="BYS87" s="20"/>
      <c r="BYT87" s="20"/>
      <c r="BYU87" s="21"/>
      <c r="BYY87" s="12"/>
      <c r="BYZ87" s="13"/>
      <c r="BZA87" s="14"/>
      <c r="BZB87" s="15"/>
      <c r="BZC87" s="16"/>
      <c r="BZD87" s="17"/>
      <c r="BZE87" s="18"/>
      <c r="BZF87" s="18"/>
      <c r="BZG87" s="19"/>
      <c r="BZH87" s="19"/>
      <c r="BZI87" s="20"/>
      <c r="BZJ87" s="20"/>
      <c r="BZK87" s="20"/>
      <c r="BZL87" s="21"/>
      <c r="BZP87" s="12"/>
      <c r="BZQ87" s="13"/>
      <c r="BZR87" s="14"/>
      <c r="BZS87" s="15"/>
      <c r="BZT87" s="16"/>
      <c r="BZU87" s="17"/>
      <c r="BZV87" s="18"/>
      <c r="BZW87" s="18"/>
      <c r="BZX87" s="19"/>
      <c r="BZY87" s="19"/>
      <c r="BZZ87" s="20"/>
      <c r="CAA87" s="20"/>
      <c r="CAB87" s="20"/>
      <c r="CAC87" s="21"/>
      <c r="CAG87" s="12"/>
      <c r="CAH87" s="13"/>
      <c r="CAI87" s="14"/>
      <c r="CAJ87" s="15"/>
      <c r="CAK87" s="16"/>
      <c r="CAL87" s="17"/>
      <c r="CAM87" s="18"/>
      <c r="CAN87" s="18"/>
      <c r="CAO87" s="19"/>
      <c r="CAP87" s="19"/>
      <c r="CAQ87" s="20"/>
      <c r="CAR87" s="20"/>
      <c r="CAS87" s="20"/>
      <c r="CAT87" s="21"/>
      <c r="CAX87" s="12"/>
      <c r="CAY87" s="13"/>
      <c r="CAZ87" s="14"/>
      <c r="CBA87" s="15"/>
      <c r="CBB87" s="16"/>
      <c r="CBC87" s="17"/>
      <c r="CBD87" s="18"/>
      <c r="CBE87" s="18"/>
      <c r="CBF87" s="19"/>
      <c r="CBG87" s="19"/>
      <c r="CBH87" s="20"/>
      <c r="CBI87" s="20"/>
      <c r="CBJ87" s="20"/>
      <c r="CBK87" s="21"/>
      <c r="CBO87" s="12"/>
      <c r="CBP87" s="13"/>
      <c r="CBQ87" s="14"/>
      <c r="CBR87" s="15"/>
      <c r="CBS87" s="16"/>
      <c r="CBT87" s="17"/>
      <c r="CBU87" s="18"/>
      <c r="CBV87" s="18"/>
      <c r="CBW87" s="19"/>
      <c r="CBX87" s="19"/>
      <c r="CBY87" s="20"/>
      <c r="CBZ87" s="20"/>
      <c r="CCA87" s="20"/>
      <c r="CCB87" s="21"/>
      <c r="CCF87" s="12"/>
      <c r="CCG87" s="13"/>
      <c r="CCH87" s="14"/>
      <c r="CCI87" s="15"/>
      <c r="CCJ87" s="16"/>
      <c r="CCK87" s="17"/>
      <c r="CCL87" s="18"/>
      <c r="CCM87" s="18"/>
      <c r="CCN87" s="19"/>
      <c r="CCO87" s="19"/>
      <c r="CCP87" s="20"/>
      <c r="CCQ87" s="20"/>
      <c r="CCR87" s="20"/>
      <c r="CCS87" s="21"/>
      <c r="CCW87" s="12"/>
      <c r="CCX87" s="13"/>
      <c r="CCY87" s="14"/>
      <c r="CCZ87" s="15"/>
      <c r="CDA87" s="16"/>
      <c r="CDB87" s="17"/>
      <c r="CDC87" s="18"/>
      <c r="CDD87" s="18"/>
      <c r="CDE87" s="19"/>
      <c r="CDF87" s="19"/>
      <c r="CDG87" s="20"/>
      <c r="CDH87" s="20"/>
      <c r="CDI87" s="20"/>
      <c r="CDJ87" s="21"/>
      <c r="CDN87" s="12"/>
      <c r="CDO87" s="13"/>
      <c r="CDP87" s="14"/>
      <c r="CDQ87" s="15"/>
      <c r="CDR87" s="16"/>
      <c r="CDS87" s="17"/>
      <c r="CDT87" s="18"/>
      <c r="CDU87" s="18"/>
      <c r="CDV87" s="19"/>
      <c r="CDW87" s="19"/>
      <c r="CDX87" s="20"/>
      <c r="CDY87" s="20"/>
      <c r="CDZ87" s="20"/>
      <c r="CEA87" s="21"/>
      <c r="CEE87" s="12"/>
      <c r="CEF87" s="13"/>
      <c r="CEG87" s="14"/>
      <c r="CEH87" s="15"/>
      <c r="CEI87" s="16"/>
      <c r="CEJ87" s="17"/>
      <c r="CEK87" s="18"/>
      <c r="CEL87" s="18"/>
      <c r="CEM87" s="19"/>
      <c r="CEN87" s="19"/>
      <c r="CEO87" s="20"/>
      <c r="CEP87" s="20"/>
      <c r="CEQ87" s="20"/>
      <c r="CER87" s="21"/>
      <c r="CEV87" s="12"/>
      <c r="CEW87" s="13"/>
      <c r="CEX87" s="14"/>
      <c r="CEY87" s="15"/>
      <c r="CEZ87" s="16"/>
      <c r="CFA87" s="17"/>
      <c r="CFB87" s="18"/>
      <c r="CFC87" s="18"/>
      <c r="CFD87" s="19"/>
      <c r="CFE87" s="19"/>
      <c r="CFF87" s="20"/>
      <c r="CFG87" s="20"/>
      <c r="CFH87" s="20"/>
      <c r="CFI87" s="21"/>
      <c r="CFM87" s="12"/>
      <c r="CFN87" s="13"/>
      <c r="CFO87" s="14"/>
      <c r="CFP87" s="15"/>
      <c r="CFQ87" s="16"/>
      <c r="CFR87" s="17"/>
      <c r="CFS87" s="18"/>
      <c r="CFT87" s="18"/>
      <c r="CFU87" s="19"/>
      <c r="CFV87" s="19"/>
      <c r="CFW87" s="20"/>
      <c r="CFX87" s="20"/>
      <c r="CFY87" s="20"/>
      <c r="CFZ87" s="21"/>
      <c r="CGD87" s="12"/>
      <c r="CGE87" s="13"/>
      <c r="CGF87" s="14"/>
      <c r="CGG87" s="15"/>
      <c r="CGH87" s="16"/>
      <c r="CGI87" s="17"/>
      <c r="CGJ87" s="18"/>
      <c r="CGK87" s="18"/>
      <c r="CGL87" s="19"/>
      <c r="CGM87" s="19"/>
      <c r="CGN87" s="20"/>
      <c r="CGO87" s="20"/>
      <c r="CGP87" s="20"/>
      <c r="CGQ87" s="21"/>
      <c r="CGU87" s="12"/>
      <c r="CGV87" s="13"/>
      <c r="CGW87" s="14"/>
      <c r="CGX87" s="15"/>
      <c r="CGY87" s="16"/>
      <c r="CGZ87" s="17"/>
      <c r="CHA87" s="18"/>
      <c r="CHB87" s="18"/>
      <c r="CHC87" s="19"/>
      <c r="CHD87" s="19"/>
      <c r="CHE87" s="20"/>
      <c r="CHF87" s="20"/>
      <c r="CHG87" s="20"/>
      <c r="CHH87" s="21"/>
      <c r="CHL87" s="12"/>
      <c r="CHM87" s="13"/>
      <c r="CHN87" s="14"/>
      <c r="CHO87" s="15"/>
      <c r="CHP87" s="16"/>
      <c r="CHQ87" s="17"/>
      <c r="CHR87" s="18"/>
      <c r="CHS87" s="18"/>
      <c r="CHT87" s="19"/>
      <c r="CHU87" s="19"/>
      <c r="CHV87" s="20"/>
      <c r="CHW87" s="20"/>
      <c r="CHX87" s="20"/>
      <c r="CHY87" s="21"/>
      <c r="CIC87" s="12"/>
      <c r="CID87" s="13"/>
      <c r="CIE87" s="14"/>
      <c r="CIF87" s="15"/>
      <c r="CIG87" s="16"/>
      <c r="CIH87" s="17"/>
      <c r="CII87" s="18"/>
      <c r="CIJ87" s="18"/>
      <c r="CIK87" s="19"/>
      <c r="CIL87" s="19"/>
      <c r="CIM87" s="20"/>
      <c r="CIN87" s="20"/>
      <c r="CIO87" s="20"/>
      <c r="CIP87" s="21"/>
      <c r="CIT87" s="12"/>
      <c r="CIU87" s="13"/>
      <c r="CIV87" s="14"/>
      <c r="CIW87" s="15"/>
      <c r="CIX87" s="16"/>
      <c r="CIY87" s="17"/>
      <c r="CIZ87" s="18"/>
      <c r="CJA87" s="18"/>
      <c r="CJB87" s="19"/>
      <c r="CJC87" s="19"/>
      <c r="CJD87" s="20"/>
      <c r="CJE87" s="20"/>
      <c r="CJF87" s="20"/>
      <c r="CJG87" s="21"/>
      <c r="CJK87" s="12"/>
      <c r="CJL87" s="13"/>
      <c r="CJM87" s="14"/>
      <c r="CJN87" s="15"/>
      <c r="CJO87" s="16"/>
      <c r="CJP87" s="17"/>
      <c r="CJQ87" s="18"/>
      <c r="CJR87" s="18"/>
      <c r="CJS87" s="19"/>
      <c r="CJT87" s="19"/>
      <c r="CJU87" s="20"/>
      <c r="CJV87" s="20"/>
      <c r="CJW87" s="20"/>
      <c r="CJX87" s="21"/>
      <c r="CKB87" s="12"/>
      <c r="CKC87" s="13"/>
      <c r="CKD87" s="14"/>
      <c r="CKE87" s="15"/>
      <c r="CKF87" s="16"/>
      <c r="CKG87" s="17"/>
      <c r="CKH87" s="18"/>
      <c r="CKI87" s="18"/>
      <c r="CKJ87" s="19"/>
      <c r="CKK87" s="19"/>
      <c r="CKL87" s="20"/>
      <c r="CKM87" s="20"/>
      <c r="CKN87" s="20"/>
      <c r="CKO87" s="21"/>
      <c r="CKS87" s="12"/>
      <c r="CKT87" s="13"/>
      <c r="CKU87" s="14"/>
      <c r="CKV87" s="15"/>
      <c r="CKW87" s="16"/>
      <c r="CKX87" s="17"/>
      <c r="CKY87" s="18"/>
      <c r="CKZ87" s="18"/>
      <c r="CLA87" s="19"/>
      <c r="CLB87" s="19"/>
      <c r="CLC87" s="20"/>
      <c r="CLD87" s="20"/>
      <c r="CLE87" s="20"/>
      <c r="CLF87" s="21"/>
      <c r="CLJ87" s="12"/>
      <c r="CLK87" s="13"/>
      <c r="CLL87" s="14"/>
      <c r="CLM87" s="15"/>
      <c r="CLN87" s="16"/>
      <c r="CLO87" s="17"/>
      <c r="CLP87" s="18"/>
      <c r="CLQ87" s="18"/>
      <c r="CLR87" s="19"/>
      <c r="CLS87" s="19"/>
      <c r="CLT87" s="20"/>
      <c r="CLU87" s="20"/>
      <c r="CLV87" s="20"/>
      <c r="CLW87" s="21"/>
      <c r="CMA87" s="12"/>
      <c r="CMB87" s="13"/>
      <c r="CMC87" s="14"/>
      <c r="CMD87" s="15"/>
      <c r="CME87" s="16"/>
      <c r="CMF87" s="17"/>
      <c r="CMG87" s="18"/>
      <c r="CMH87" s="18"/>
      <c r="CMI87" s="19"/>
      <c r="CMJ87" s="19"/>
      <c r="CMK87" s="20"/>
      <c r="CML87" s="20"/>
      <c r="CMM87" s="20"/>
      <c r="CMN87" s="21"/>
      <c r="CMR87" s="12"/>
      <c r="CMS87" s="13"/>
      <c r="CMT87" s="14"/>
      <c r="CMU87" s="15"/>
      <c r="CMV87" s="16"/>
      <c r="CMW87" s="17"/>
      <c r="CMX87" s="18"/>
      <c r="CMY87" s="18"/>
      <c r="CMZ87" s="19"/>
      <c r="CNA87" s="19"/>
      <c r="CNB87" s="20"/>
      <c r="CNC87" s="20"/>
      <c r="CND87" s="20"/>
      <c r="CNE87" s="21"/>
      <c r="CNI87" s="12"/>
      <c r="CNJ87" s="13"/>
      <c r="CNK87" s="14"/>
      <c r="CNL87" s="15"/>
      <c r="CNM87" s="16"/>
      <c r="CNN87" s="17"/>
      <c r="CNO87" s="18"/>
      <c r="CNP87" s="18"/>
      <c r="CNQ87" s="19"/>
      <c r="CNR87" s="19"/>
      <c r="CNS87" s="20"/>
      <c r="CNT87" s="20"/>
      <c r="CNU87" s="20"/>
      <c r="CNV87" s="21"/>
      <c r="CNZ87" s="12"/>
      <c r="COA87" s="13"/>
      <c r="COB87" s="14"/>
      <c r="COC87" s="15"/>
      <c r="COD87" s="16"/>
      <c r="COE87" s="17"/>
      <c r="COF87" s="18"/>
      <c r="COG87" s="18"/>
      <c r="COH87" s="19"/>
      <c r="COI87" s="19"/>
      <c r="COJ87" s="20"/>
      <c r="COK87" s="20"/>
      <c r="COL87" s="20"/>
      <c r="COM87" s="21"/>
      <c r="COQ87" s="12"/>
      <c r="COR87" s="13"/>
      <c r="COS87" s="14"/>
      <c r="COT87" s="15"/>
      <c r="COU87" s="16"/>
      <c r="COV87" s="17"/>
      <c r="COW87" s="18"/>
      <c r="COX87" s="18"/>
      <c r="COY87" s="19"/>
      <c r="COZ87" s="19"/>
      <c r="CPA87" s="20"/>
      <c r="CPB87" s="20"/>
      <c r="CPC87" s="20"/>
      <c r="CPD87" s="21"/>
      <c r="CPH87" s="12"/>
      <c r="CPI87" s="13"/>
      <c r="CPJ87" s="14"/>
      <c r="CPK87" s="15"/>
      <c r="CPL87" s="16"/>
      <c r="CPM87" s="17"/>
      <c r="CPN87" s="18"/>
      <c r="CPO87" s="18"/>
      <c r="CPP87" s="19"/>
      <c r="CPQ87" s="19"/>
      <c r="CPR87" s="20"/>
      <c r="CPS87" s="20"/>
      <c r="CPT87" s="20"/>
      <c r="CPU87" s="21"/>
      <c r="CPY87" s="12"/>
      <c r="CPZ87" s="13"/>
      <c r="CQA87" s="14"/>
      <c r="CQB87" s="15"/>
      <c r="CQC87" s="16"/>
      <c r="CQD87" s="17"/>
      <c r="CQE87" s="18"/>
      <c r="CQF87" s="18"/>
      <c r="CQG87" s="19"/>
      <c r="CQH87" s="19"/>
      <c r="CQI87" s="20"/>
      <c r="CQJ87" s="20"/>
      <c r="CQK87" s="20"/>
      <c r="CQL87" s="21"/>
      <c r="CQP87" s="12"/>
      <c r="CQQ87" s="13"/>
      <c r="CQR87" s="14"/>
      <c r="CQS87" s="15"/>
      <c r="CQT87" s="16"/>
      <c r="CQU87" s="17"/>
      <c r="CQV87" s="18"/>
      <c r="CQW87" s="18"/>
      <c r="CQX87" s="19"/>
      <c r="CQY87" s="19"/>
      <c r="CQZ87" s="20"/>
      <c r="CRA87" s="20"/>
      <c r="CRB87" s="20"/>
      <c r="CRC87" s="21"/>
      <c r="CRG87" s="12"/>
      <c r="CRH87" s="13"/>
      <c r="CRI87" s="14"/>
      <c r="CRJ87" s="15"/>
      <c r="CRK87" s="16"/>
      <c r="CRL87" s="17"/>
      <c r="CRM87" s="18"/>
      <c r="CRN87" s="18"/>
      <c r="CRO87" s="19"/>
      <c r="CRP87" s="19"/>
      <c r="CRQ87" s="20"/>
      <c r="CRR87" s="20"/>
      <c r="CRS87" s="20"/>
      <c r="CRT87" s="21"/>
      <c r="CRX87" s="12"/>
      <c r="CRY87" s="13"/>
      <c r="CRZ87" s="14"/>
      <c r="CSA87" s="15"/>
      <c r="CSB87" s="16"/>
      <c r="CSC87" s="17"/>
      <c r="CSD87" s="18"/>
      <c r="CSE87" s="18"/>
      <c r="CSF87" s="19"/>
      <c r="CSG87" s="19"/>
      <c r="CSH87" s="20"/>
      <c r="CSI87" s="20"/>
      <c r="CSJ87" s="20"/>
      <c r="CSK87" s="21"/>
      <c r="CSO87" s="12"/>
      <c r="CSP87" s="13"/>
      <c r="CSQ87" s="14"/>
      <c r="CSR87" s="15"/>
      <c r="CSS87" s="16"/>
      <c r="CST87" s="17"/>
      <c r="CSU87" s="18"/>
      <c r="CSV87" s="18"/>
      <c r="CSW87" s="19"/>
      <c r="CSX87" s="19"/>
      <c r="CSY87" s="20"/>
      <c r="CSZ87" s="20"/>
      <c r="CTA87" s="20"/>
      <c r="CTB87" s="21"/>
      <c r="CTF87" s="12"/>
      <c r="CTG87" s="13"/>
      <c r="CTH87" s="14"/>
      <c r="CTI87" s="15"/>
      <c r="CTJ87" s="16"/>
      <c r="CTK87" s="17"/>
      <c r="CTL87" s="18"/>
      <c r="CTM87" s="18"/>
      <c r="CTN87" s="19"/>
      <c r="CTO87" s="19"/>
      <c r="CTP87" s="20"/>
      <c r="CTQ87" s="20"/>
      <c r="CTR87" s="20"/>
      <c r="CTS87" s="21"/>
      <c r="CTW87" s="12"/>
      <c r="CTX87" s="13"/>
      <c r="CTY87" s="14"/>
      <c r="CTZ87" s="15"/>
      <c r="CUA87" s="16"/>
      <c r="CUB87" s="17"/>
      <c r="CUC87" s="18"/>
      <c r="CUD87" s="18"/>
      <c r="CUE87" s="19"/>
      <c r="CUF87" s="19"/>
      <c r="CUG87" s="20"/>
      <c r="CUH87" s="20"/>
      <c r="CUI87" s="20"/>
      <c r="CUJ87" s="21"/>
      <c r="CUN87" s="12"/>
      <c r="CUO87" s="13"/>
      <c r="CUP87" s="14"/>
      <c r="CUQ87" s="15"/>
      <c r="CUR87" s="16"/>
      <c r="CUS87" s="17"/>
      <c r="CUT87" s="18"/>
      <c r="CUU87" s="18"/>
      <c r="CUV87" s="19"/>
      <c r="CUW87" s="19"/>
      <c r="CUX87" s="20"/>
      <c r="CUY87" s="20"/>
      <c r="CUZ87" s="20"/>
      <c r="CVA87" s="21"/>
      <c r="CVE87" s="12"/>
      <c r="CVF87" s="13"/>
      <c r="CVG87" s="14"/>
      <c r="CVH87" s="15"/>
      <c r="CVI87" s="16"/>
      <c r="CVJ87" s="17"/>
      <c r="CVK87" s="18"/>
      <c r="CVL87" s="18"/>
      <c r="CVM87" s="19"/>
      <c r="CVN87" s="19"/>
      <c r="CVO87" s="20"/>
      <c r="CVP87" s="20"/>
      <c r="CVQ87" s="20"/>
      <c r="CVR87" s="21"/>
      <c r="CVV87" s="12"/>
      <c r="CVW87" s="13"/>
      <c r="CVX87" s="14"/>
      <c r="CVY87" s="15"/>
      <c r="CVZ87" s="16"/>
      <c r="CWA87" s="17"/>
      <c r="CWB87" s="18"/>
      <c r="CWC87" s="18"/>
      <c r="CWD87" s="19"/>
      <c r="CWE87" s="19"/>
      <c r="CWF87" s="20"/>
      <c r="CWG87" s="20"/>
      <c r="CWH87" s="20"/>
      <c r="CWI87" s="21"/>
      <c r="CWM87" s="12"/>
      <c r="CWN87" s="13"/>
      <c r="CWO87" s="14"/>
      <c r="CWP87" s="15"/>
      <c r="CWQ87" s="16"/>
      <c r="CWR87" s="17"/>
      <c r="CWS87" s="18"/>
      <c r="CWT87" s="18"/>
      <c r="CWU87" s="19"/>
      <c r="CWV87" s="19"/>
      <c r="CWW87" s="20"/>
      <c r="CWX87" s="20"/>
      <c r="CWY87" s="20"/>
      <c r="CWZ87" s="21"/>
      <c r="CXD87" s="12"/>
      <c r="CXE87" s="13"/>
      <c r="CXF87" s="14"/>
      <c r="CXG87" s="15"/>
      <c r="CXH87" s="16"/>
      <c r="CXI87" s="17"/>
      <c r="CXJ87" s="18"/>
      <c r="CXK87" s="18"/>
      <c r="CXL87" s="19"/>
      <c r="CXM87" s="19"/>
      <c r="CXN87" s="20"/>
      <c r="CXO87" s="20"/>
      <c r="CXP87" s="20"/>
      <c r="CXQ87" s="21"/>
      <c r="CXU87" s="12"/>
      <c r="CXV87" s="13"/>
      <c r="CXW87" s="14"/>
      <c r="CXX87" s="15"/>
      <c r="CXY87" s="16"/>
      <c r="CXZ87" s="17"/>
      <c r="CYA87" s="18"/>
      <c r="CYB87" s="18"/>
      <c r="CYC87" s="19"/>
      <c r="CYD87" s="19"/>
      <c r="CYE87" s="20"/>
      <c r="CYF87" s="20"/>
      <c r="CYG87" s="20"/>
      <c r="CYH87" s="21"/>
      <c r="CYL87" s="12"/>
      <c r="CYM87" s="13"/>
      <c r="CYN87" s="14"/>
      <c r="CYO87" s="15"/>
      <c r="CYP87" s="16"/>
      <c r="CYQ87" s="17"/>
      <c r="CYR87" s="18"/>
      <c r="CYS87" s="18"/>
      <c r="CYT87" s="19"/>
      <c r="CYU87" s="19"/>
      <c r="CYV87" s="20"/>
      <c r="CYW87" s="20"/>
      <c r="CYX87" s="20"/>
      <c r="CYY87" s="21"/>
      <c r="CZC87" s="12"/>
      <c r="CZD87" s="13"/>
      <c r="CZE87" s="14"/>
      <c r="CZF87" s="15"/>
      <c r="CZG87" s="16"/>
      <c r="CZH87" s="17"/>
      <c r="CZI87" s="18"/>
      <c r="CZJ87" s="18"/>
      <c r="CZK87" s="19"/>
      <c r="CZL87" s="19"/>
      <c r="CZM87" s="20"/>
      <c r="CZN87" s="20"/>
      <c r="CZO87" s="20"/>
      <c r="CZP87" s="21"/>
      <c r="CZT87" s="12"/>
      <c r="CZU87" s="13"/>
      <c r="CZV87" s="14"/>
      <c r="CZW87" s="15"/>
      <c r="CZX87" s="16"/>
      <c r="CZY87" s="17"/>
      <c r="CZZ87" s="18"/>
      <c r="DAA87" s="18"/>
      <c r="DAB87" s="19"/>
      <c r="DAC87" s="19"/>
      <c r="DAD87" s="20"/>
      <c r="DAE87" s="20"/>
      <c r="DAF87" s="20"/>
      <c r="DAG87" s="21"/>
      <c r="DAK87" s="12"/>
      <c r="DAL87" s="13"/>
      <c r="DAM87" s="14"/>
      <c r="DAN87" s="15"/>
      <c r="DAO87" s="16"/>
      <c r="DAP87" s="17"/>
      <c r="DAQ87" s="18"/>
      <c r="DAR87" s="18"/>
      <c r="DAS87" s="19"/>
      <c r="DAT87" s="19"/>
      <c r="DAU87" s="20"/>
      <c r="DAV87" s="20"/>
      <c r="DAW87" s="20"/>
      <c r="DAX87" s="21"/>
      <c r="DBB87" s="12"/>
      <c r="DBC87" s="13"/>
      <c r="DBD87" s="14"/>
      <c r="DBE87" s="15"/>
      <c r="DBF87" s="16"/>
      <c r="DBG87" s="17"/>
      <c r="DBH87" s="18"/>
      <c r="DBI87" s="18"/>
      <c r="DBJ87" s="19"/>
      <c r="DBK87" s="19"/>
      <c r="DBL87" s="20"/>
      <c r="DBM87" s="20"/>
      <c r="DBN87" s="20"/>
      <c r="DBO87" s="21"/>
      <c r="DBS87" s="12"/>
      <c r="DBT87" s="13"/>
      <c r="DBU87" s="14"/>
      <c r="DBV87" s="15"/>
      <c r="DBW87" s="16"/>
      <c r="DBX87" s="17"/>
      <c r="DBY87" s="18"/>
      <c r="DBZ87" s="18"/>
      <c r="DCA87" s="19"/>
      <c r="DCB87" s="19"/>
      <c r="DCC87" s="20"/>
      <c r="DCD87" s="20"/>
      <c r="DCE87" s="20"/>
      <c r="DCF87" s="21"/>
      <c r="DCJ87" s="12"/>
      <c r="DCK87" s="13"/>
      <c r="DCL87" s="14"/>
      <c r="DCM87" s="15"/>
      <c r="DCN87" s="16"/>
      <c r="DCO87" s="17"/>
      <c r="DCP87" s="18"/>
      <c r="DCQ87" s="18"/>
      <c r="DCR87" s="19"/>
      <c r="DCS87" s="19"/>
      <c r="DCT87" s="20"/>
      <c r="DCU87" s="20"/>
      <c r="DCV87" s="20"/>
      <c r="DCW87" s="21"/>
      <c r="DDA87" s="12"/>
      <c r="DDB87" s="13"/>
      <c r="DDC87" s="14"/>
      <c r="DDD87" s="15"/>
      <c r="DDE87" s="16"/>
      <c r="DDF87" s="17"/>
      <c r="DDG87" s="18"/>
      <c r="DDH87" s="18"/>
      <c r="DDI87" s="19"/>
      <c r="DDJ87" s="19"/>
      <c r="DDK87" s="20"/>
      <c r="DDL87" s="20"/>
      <c r="DDM87" s="20"/>
      <c r="DDN87" s="21"/>
      <c r="DDR87" s="12"/>
      <c r="DDS87" s="13"/>
      <c r="DDT87" s="14"/>
      <c r="DDU87" s="15"/>
      <c r="DDV87" s="16"/>
      <c r="DDW87" s="17"/>
      <c r="DDX87" s="18"/>
      <c r="DDY87" s="18"/>
      <c r="DDZ87" s="19"/>
      <c r="DEA87" s="19"/>
      <c r="DEB87" s="20"/>
      <c r="DEC87" s="20"/>
      <c r="DED87" s="20"/>
      <c r="DEE87" s="21"/>
      <c r="DEI87" s="12"/>
      <c r="DEJ87" s="13"/>
      <c r="DEK87" s="14"/>
      <c r="DEL87" s="15"/>
      <c r="DEM87" s="16"/>
      <c r="DEN87" s="17"/>
      <c r="DEO87" s="18"/>
      <c r="DEP87" s="18"/>
      <c r="DEQ87" s="19"/>
      <c r="DER87" s="19"/>
      <c r="DES87" s="20"/>
      <c r="DET87" s="20"/>
      <c r="DEU87" s="20"/>
      <c r="DEV87" s="21"/>
      <c r="DEZ87" s="12"/>
      <c r="DFA87" s="13"/>
      <c r="DFB87" s="14"/>
      <c r="DFC87" s="15"/>
      <c r="DFD87" s="16"/>
      <c r="DFE87" s="17"/>
      <c r="DFF87" s="18"/>
      <c r="DFG87" s="18"/>
      <c r="DFH87" s="19"/>
      <c r="DFI87" s="19"/>
      <c r="DFJ87" s="20"/>
      <c r="DFK87" s="20"/>
      <c r="DFL87" s="20"/>
      <c r="DFM87" s="21"/>
      <c r="DFQ87" s="12"/>
      <c r="DFR87" s="13"/>
      <c r="DFS87" s="14"/>
      <c r="DFT87" s="15"/>
      <c r="DFU87" s="16"/>
      <c r="DFV87" s="17"/>
      <c r="DFW87" s="18"/>
      <c r="DFX87" s="18"/>
      <c r="DFY87" s="19"/>
      <c r="DFZ87" s="19"/>
      <c r="DGA87" s="20"/>
      <c r="DGB87" s="20"/>
      <c r="DGC87" s="20"/>
      <c r="DGD87" s="21"/>
      <c r="DGH87" s="12"/>
      <c r="DGI87" s="13"/>
      <c r="DGJ87" s="14"/>
      <c r="DGK87" s="15"/>
      <c r="DGL87" s="16"/>
      <c r="DGM87" s="17"/>
      <c r="DGN87" s="18"/>
      <c r="DGO87" s="18"/>
      <c r="DGP87" s="19"/>
      <c r="DGQ87" s="19"/>
      <c r="DGR87" s="20"/>
      <c r="DGS87" s="20"/>
      <c r="DGT87" s="20"/>
      <c r="DGU87" s="21"/>
      <c r="DGY87" s="12"/>
      <c r="DGZ87" s="13"/>
      <c r="DHA87" s="14"/>
      <c r="DHB87" s="15"/>
      <c r="DHC87" s="16"/>
      <c r="DHD87" s="17"/>
      <c r="DHE87" s="18"/>
      <c r="DHF87" s="18"/>
      <c r="DHG87" s="19"/>
      <c r="DHH87" s="19"/>
      <c r="DHI87" s="20"/>
      <c r="DHJ87" s="20"/>
      <c r="DHK87" s="20"/>
      <c r="DHL87" s="21"/>
      <c r="DHP87" s="12"/>
      <c r="DHQ87" s="13"/>
      <c r="DHR87" s="14"/>
      <c r="DHS87" s="15"/>
      <c r="DHT87" s="16"/>
      <c r="DHU87" s="17"/>
      <c r="DHV87" s="18"/>
      <c r="DHW87" s="18"/>
      <c r="DHX87" s="19"/>
      <c r="DHY87" s="19"/>
      <c r="DHZ87" s="20"/>
      <c r="DIA87" s="20"/>
      <c r="DIB87" s="20"/>
      <c r="DIC87" s="21"/>
      <c r="DIG87" s="12"/>
      <c r="DIH87" s="13"/>
      <c r="DII87" s="14"/>
      <c r="DIJ87" s="15"/>
      <c r="DIK87" s="16"/>
      <c r="DIL87" s="17"/>
      <c r="DIM87" s="18"/>
      <c r="DIN87" s="18"/>
      <c r="DIO87" s="19"/>
      <c r="DIP87" s="19"/>
      <c r="DIQ87" s="20"/>
      <c r="DIR87" s="20"/>
      <c r="DIS87" s="20"/>
      <c r="DIT87" s="21"/>
      <c r="DIX87" s="12"/>
      <c r="DIY87" s="13"/>
      <c r="DIZ87" s="14"/>
      <c r="DJA87" s="15"/>
      <c r="DJB87" s="16"/>
      <c r="DJC87" s="17"/>
      <c r="DJD87" s="18"/>
      <c r="DJE87" s="18"/>
      <c r="DJF87" s="19"/>
      <c r="DJG87" s="19"/>
      <c r="DJH87" s="20"/>
      <c r="DJI87" s="20"/>
      <c r="DJJ87" s="20"/>
      <c r="DJK87" s="21"/>
      <c r="DJO87" s="12"/>
      <c r="DJP87" s="13"/>
      <c r="DJQ87" s="14"/>
      <c r="DJR87" s="15"/>
      <c r="DJS87" s="16"/>
      <c r="DJT87" s="17"/>
      <c r="DJU87" s="18"/>
      <c r="DJV87" s="18"/>
      <c r="DJW87" s="19"/>
      <c r="DJX87" s="19"/>
      <c r="DJY87" s="20"/>
      <c r="DJZ87" s="20"/>
      <c r="DKA87" s="20"/>
      <c r="DKB87" s="21"/>
      <c r="DKF87" s="12"/>
      <c r="DKG87" s="13"/>
      <c r="DKH87" s="14"/>
      <c r="DKI87" s="15"/>
      <c r="DKJ87" s="16"/>
      <c r="DKK87" s="17"/>
      <c r="DKL87" s="18"/>
      <c r="DKM87" s="18"/>
      <c r="DKN87" s="19"/>
      <c r="DKO87" s="19"/>
      <c r="DKP87" s="20"/>
      <c r="DKQ87" s="20"/>
      <c r="DKR87" s="20"/>
      <c r="DKS87" s="21"/>
      <c r="DKW87" s="12"/>
      <c r="DKX87" s="13"/>
      <c r="DKY87" s="14"/>
      <c r="DKZ87" s="15"/>
      <c r="DLA87" s="16"/>
      <c r="DLB87" s="17"/>
      <c r="DLC87" s="18"/>
      <c r="DLD87" s="18"/>
      <c r="DLE87" s="19"/>
      <c r="DLF87" s="19"/>
      <c r="DLG87" s="20"/>
      <c r="DLH87" s="20"/>
      <c r="DLI87" s="20"/>
      <c r="DLJ87" s="21"/>
      <c r="DLN87" s="12"/>
      <c r="DLO87" s="13"/>
      <c r="DLP87" s="14"/>
      <c r="DLQ87" s="15"/>
      <c r="DLR87" s="16"/>
      <c r="DLS87" s="17"/>
      <c r="DLT87" s="18"/>
      <c r="DLU87" s="18"/>
      <c r="DLV87" s="19"/>
      <c r="DLW87" s="19"/>
      <c r="DLX87" s="20"/>
      <c r="DLY87" s="20"/>
      <c r="DLZ87" s="20"/>
      <c r="DMA87" s="21"/>
      <c r="DME87" s="12"/>
      <c r="DMF87" s="13"/>
      <c r="DMG87" s="14"/>
      <c r="DMH87" s="15"/>
      <c r="DMI87" s="16"/>
      <c r="DMJ87" s="17"/>
      <c r="DMK87" s="18"/>
      <c r="DML87" s="18"/>
      <c r="DMM87" s="19"/>
      <c r="DMN87" s="19"/>
      <c r="DMO87" s="20"/>
      <c r="DMP87" s="20"/>
      <c r="DMQ87" s="20"/>
      <c r="DMR87" s="21"/>
      <c r="DMV87" s="12"/>
      <c r="DMW87" s="13"/>
      <c r="DMX87" s="14"/>
      <c r="DMY87" s="15"/>
      <c r="DMZ87" s="16"/>
      <c r="DNA87" s="17"/>
      <c r="DNB87" s="18"/>
      <c r="DNC87" s="18"/>
      <c r="DND87" s="19"/>
      <c r="DNE87" s="19"/>
      <c r="DNF87" s="20"/>
      <c r="DNG87" s="20"/>
      <c r="DNH87" s="20"/>
      <c r="DNI87" s="21"/>
      <c r="DNM87" s="12"/>
      <c r="DNN87" s="13"/>
      <c r="DNO87" s="14"/>
      <c r="DNP87" s="15"/>
      <c r="DNQ87" s="16"/>
      <c r="DNR87" s="17"/>
      <c r="DNS87" s="18"/>
      <c r="DNT87" s="18"/>
      <c r="DNU87" s="19"/>
      <c r="DNV87" s="19"/>
      <c r="DNW87" s="20"/>
      <c r="DNX87" s="20"/>
      <c r="DNY87" s="20"/>
      <c r="DNZ87" s="21"/>
      <c r="DOD87" s="12"/>
      <c r="DOE87" s="13"/>
      <c r="DOF87" s="14"/>
      <c r="DOG87" s="15"/>
      <c r="DOH87" s="16"/>
      <c r="DOI87" s="17"/>
      <c r="DOJ87" s="18"/>
      <c r="DOK87" s="18"/>
      <c r="DOL87" s="19"/>
      <c r="DOM87" s="19"/>
      <c r="DON87" s="20"/>
      <c r="DOO87" s="20"/>
      <c r="DOP87" s="20"/>
      <c r="DOQ87" s="21"/>
      <c r="DOU87" s="12"/>
      <c r="DOV87" s="13"/>
      <c r="DOW87" s="14"/>
      <c r="DOX87" s="15"/>
      <c r="DOY87" s="16"/>
      <c r="DOZ87" s="17"/>
      <c r="DPA87" s="18"/>
      <c r="DPB87" s="18"/>
      <c r="DPC87" s="19"/>
      <c r="DPD87" s="19"/>
      <c r="DPE87" s="20"/>
      <c r="DPF87" s="20"/>
      <c r="DPG87" s="20"/>
      <c r="DPH87" s="21"/>
      <c r="DPL87" s="12"/>
      <c r="DPM87" s="13"/>
      <c r="DPN87" s="14"/>
      <c r="DPO87" s="15"/>
      <c r="DPP87" s="16"/>
      <c r="DPQ87" s="17"/>
      <c r="DPR87" s="18"/>
      <c r="DPS87" s="18"/>
      <c r="DPT87" s="19"/>
      <c r="DPU87" s="19"/>
      <c r="DPV87" s="20"/>
      <c r="DPW87" s="20"/>
      <c r="DPX87" s="20"/>
      <c r="DPY87" s="21"/>
      <c r="DQC87" s="12"/>
      <c r="DQD87" s="13"/>
      <c r="DQE87" s="14"/>
      <c r="DQF87" s="15"/>
      <c r="DQG87" s="16"/>
      <c r="DQH87" s="17"/>
      <c r="DQI87" s="18"/>
      <c r="DQJ87" s="18"/>
      <c r="DQK87" s="19"/>
      <c r="DQL87" s="19"/>
      <c r="DQM87" s="20"/>
      <c r="DQN87" s="20"/>
      <c r="DQO87" s="20"/>
      <c r="DQP87" s="21"/>
      <c r="DQT87" s="12"/>
      <c r="DQU87" s="13"/>
      <c r="DQV87" s="14"/>
      <c r="DQW87" s="15"/>
      <c r="DQX87" s="16"/>
      <c r="DQY87" s="17"/>
      <c r="DQZ87" s="18"/>
      <c r="DRA87" s="18"/>
      <c r="DRB87" s="19"/>
      <c r="DRC87" s="19"/>
      <c r="DRD87" s="20"/>
      <c r="DRE87" s="20"/>
      <c r="DRF87" s="20"/>
      <c r="DRG87" s="21"/>
      <c r="DRK87" s="12"/>
      <c r="DRL87" s="13"/>
      <c r="DRM87" s="14"/>
      <c r="DRN87" s="15"/>
      <c r="DRO87" s="16"/>
      <c r="DRP87" s="17"/>
      <c r="DRQ87" s="18"/>
      <c r="DRR87" s="18"/>
      <c r="DRS87" s="19"/>
      <c r="DRT87" s="19"/>
      <c r="DRU87" s="20"/>
      <c r="DRV87" s="20"/>
      <c r="DRW87" s="20"/>
      <c r="DRX87" s="21"/>
      <c r="DSB87" s="12"/>
      <c r="DSC87" s="13"/>
      <c r="DSD87" s="14"/>
      <c r="DSE87" s="15"/>
      <c r="DSF87" s="16"/>
      <c r="DSG87" s="17"/>
      <c r="DSH87" s="18"/>
      <c r="DSI87" s="18"/>
      <c r="DSJ87" s="19"/>
      <c r="DSK87" s="19"/>
      <c r="DSL87" s="20"/>
      <c r="DSM87" s="20"/>
      <c r="DSN87" s="20"/>
      <c r="DSO87" s="21"/>
      <c r="DSS87" s="12"/>
      <c r="DST87" s="13"/>
      <c r="DSU87" s="14"/>
      <c r="DSV87" s="15"/>
      <c r="DSW87" s="16"/>
      <c r="DSX87" s="17"/>
      <c r="DSY87" s="18"/>
      <c r="DSZ87" s="18"/>
      <c r="DTA87" s="19"/>
      <c r="DTB87" s="19"/>
      <c r="DTC87" s="20"/>
      <c r="DTD87" s="20"/>
      <c r="DTE87" s="20"/>
      <c r="DTF87" s="21"/>
      <c r="DTJ87" s="12"/>
      <c r="DTK87" s="13"/>
      <c r="DTL87" s="14"/>
      <c r="DTM87" s="15"/>
      <c r="DTN87" s="16"/>
      <c r="DTO87" s="17"/>
      <c r="DTP87" s="18"/>
      <c r="DTQ87" s="18"/>
      <c r="DTR87" s="19"/>
      <c r="DTS87" s="19"/>
      <c r="DTT87" s="20"/>
      <c r="DTU87" s="20"/>
      <c r="DTV87" s="20"/>
      <c r="DTW87" s="21"/>
      <c r="DUA87" s="12"/>
      <c r="DUB87" s="13"/>
      <c r="DUC87" s="14"/>
      <c r="DUD87" s="15"/>
      <c r="DUE87" s="16"/>
      <c r="DUF87" s="17"/>
      <c r="DUG87" s="18"/>
      <c r="DUH87" s="18"/>
      <c r="DUI87" s="19"/>
      <c r="DUJ87" s="19"/>
      <c r="DUK87" s="20"/>
      <c r="DUL87" s="20"/>
      <c r="DUM87" s="20"/>
      <c r="DUN87" s="21"/>
      <c r="DUR87" s="12"/>
      <c r="DUS87" s="13"/>
      <c r="DUT87" s="14"/>
      <c r="DUU87" s="15"/>
      <c r="DUV87" s="16"/>
      <c r="DUW87" s="17"/>
      <c r="DUX87" s="18"/>
      <c r="DUY87" s="18"/>
      <c r="DUZ87" s="19"/>
      <c r="DVA87" s="19"/>
      <c r="DVB87" s="20"/>
      <c r="DVC87" s="20"/>
      <c r="DVD87" s="20"/>
      <c r="DVE87" s="21"/>
      <c r="DVI87" s="12"/>
      <c r="DVJ87" s="13"/>
      <c r="DVK87" s="14"/>
      <c r="DVL87" s="15"/>
      <c r="DVM87" s="16"/>
      <c r="DVN87" s="17"/>
      <c r="DVO87" s="18"/>
      <c r="DVP87" s="18"/>
      <c r="DVQ87" s="19"/>
      <c r="DVR87" s="19"/>
      <c r="DVS87" s="20"/>
      <c r="DVT87" s="20"/>
      <c r="DVU87" s="20"/>
      <c r="DVV87" s="21"/>
      <c r="DVZ87" s="12"/>
      <c r="DWA87" s="13"/>
      <c r="DWB87" s="14"/>
      <c r="DWC87" s="15"/>
      <c r="DWD87" s="16"/>
      <c r="DWE87" s="17"/>
      <c r="DWF87" s="18"/>
      <c r="DWG87" s="18"/>
      <c r="DWH87" s="19"/>
      <c r="DWI87" s="19"/>
      <c r="DWJ87" s="20"/>
      <c r="DWK87" s="20"/>
      <c r="DWL87" s="20"/>
      <c r="DWM87" s="21"/>
      <c r="DWQ87" s="12"/>
      <c r="DWR87" s="13"/>
      <c r="DWS87" s="14"/>
      <c r="DWT87" s="15"/>
      <c r="DWU87" s="16"/>
      <c r="DWV87" s="17"/>
      <c r="DWW87" s="18"/>
      <c r="DWX87" s="18"/>
      <c r="DWY87" s="19"/>
      <c r="DWZ87" s="19"/>
      <c r="DXA87" s="20"/>
      <c r="DXB87" s="20"/>
      <c r="DXC87" s="20"/>
      <c r="DXD87" s="21"/>
      <c r="DXH87" s="12"/>
      <c r="DXI87" s="13"/>
      <c r="DXJ87" s="14"/>
      <c r="DXK87" s="15"/>
      <c r="DXL87" s="16"/>
      <c r="DXM87" s="17"/>
      <c r="DXN87" s="18"/>
      <c r="DXO87" s="18"/>
      <c r="DXP87" s="19"/>
      <c r="DXQ87" s="19"/>
      <c r="DXR87" s="20"/>
      <c r="DXS87" s="20"/>
      <c r="DXT87" s="20"/>
      <c r="DXU87" s="21"/>
      <c r="DXY87" s="12"/>
      <c r="DXZ87" s="13"/>
      <c r="DYA87" s="14"/>
      <c r="DYB87" s="15"/>
      <c r="DYC87" s="16"/>
      <c r="DYD87" s="17"/>
      <c r="DYE87" s="18"/>
      <c r="DYF87" s="18"/>
      <c r="DYG87" s="19"/>
      <c r="DYH87" s="19"/>
      <c r="DYI87" s="20"/>
      <c r="DYJ87" s="20"/>
      <c r="DYK87" s="20"/>
      <c r="DYL87" s="21"/>
      <c r="DYP87" s="12"/>
      <c r="DYQ87" s="13"/>
      <c r="DYR87" s="14"/>
      <c r="DYS87" s="15"/>
      <c r="DYT87" s="16"/>
      <c r="DYU87" s="17"/>
      <c r="DYV87" s="18"/>
      <c r="DYW87" s="18"/>
      <c r="DYX87" s="19"/>
      <c r="DYY87" s="19"/>
      <c r="DYZ87" s="20"/>
      <c r="DZA87" s="20"/>
      <c r="DZB87" s="20"/>
      <c r="DZC87" s="21"/>
      <c r="DZG87" s="12"/>
      <c r="DZH87" s="13"/>
      <c r="DZI87" s="14"/>
      <c r="DZJ87" s="15"/>
      <c r="DZK87" s="16"/>
      <c r="DZL87" s="17"/>
      <c r="DZM87" s="18"/>
      <c r="DZN87" s="18"/>
      <c r="DZO87" s="19"/>
      <c r="DZP87" s="19"/>
      <c r="DZQ87" s="20"/>
      <c r="DZR87" s="20"/>
      <c r="DZS87" s="20"/>
      <c r="DZT87" s="21"/>
      <c r="DZX87" s="12"/>
      <c r="DZY87" s="13"/>
      <c r="DZZ87" s="14"/>
      <c r="EAA87" s="15"/>
      <c r="EAB87" s="16"/>
      <c r="EAC87" s="17"/>
      <c r="EAD87" s="18"/>
      <c r="EAE87" s="18"/>
      <c r="EAF87" s="19"/>
      <c r="EAG87" s="19"/>
      <c r="EAH87" s="20"/>
      <c r="EAI87" s="20"/>
      <c r="EAJ87" s="20"/>
      <c r="EAK87" s="21"/>
      <c r="EAO87" s="12"/>
      <c r="EAP87" s="13"/>
      <c r="EAQ87" s="14"/>
      <c r="EAR87" s="15"/>
      <c r="EAS87" s="16"/>
      <c r="EAT87" s="17"/>
      <c r="EAU87" s="18"/>
      <c r="EAV87" s="18"/>
      <c r="EAW87" s="19"/>
      <c r="EAX87" s="19"/>
      <c r="EAY87" s="20"/>
      <c r="EAZ87" s="20"/>
      <c r="EBA87" s="20"/>
      <c r="EBB87" s="21"/>
      <c r="EBF87" s="12"/>
      <c r="EBG87" s="13"/>
      <c r="EBH87" s="14"/>
      <c r="EBI87" s="15"/>
      <c r="EBJ87" s="16"/>
      <c r="EBK87" s="17"/>
      <c r="EBL87" s="18"/>
      <c r="EBM87" s="18"/>
      <c r="EBN87" s="19"/>
      <c r="EBO87" s="19"/>
      <c r="EBP87" s="20"/>
      <c r="EBQ87" s="20"/>
      <c r="EBR87" s="20"/>
      <c r="EBS87" s="21"/>
      <c r="EBW87" s="12"/>
      <c r="EBX87" s="13"/>
      <c r="EBY87" s="14"/>
      <c r="EBZ87" s="15"/>
      <c r="ECA87" s="16"/>
      <c r="ECB87" s="17"/>
      <c r="ECC87" s="18"/>
      <c r="ECD87" s="18"/>
      <c r="ECE87" s="19"/>
      <c r="ECF87" s="19"/>
      <c r="ECG87" s="20"/>
      <c r="ECH87" s="20"/>
      <c r="ECI87" s="20"/>
      <c r="ECJ87" s="21"/>
      <c r="ECN87" s="12"/>
      <c r="ECO87" s="13"/>
      <c r="ECP87" s="14"/>
      <c r="ECQ87" s="15"/>
      <c r="ECR87" s="16"/>
      <c r="ECS87" s="17"/>
      <c r="ECT87" s="18"/>
      <c r="ECU87" s="18"/>
      <c r="ECV87" s="19"/>
      <c r="ECW87" s="19"/>
      <c r="ECX87" s="20"/>
      <c r="ECY87" s="20"/>
      <c r="ECZ87" s="20"/>
      <c r="EDA87" s="21"/>
      <c r="EDE87" s="12"/>
      <c r="EDF87" s="13"/>
      <c r="EDG87" s="14"/>
      <c r="EDH87" s="15"/>
      <c r="EDI87" s="16"/>
      <c r="EDJ87" s="17"/>
      <c r="EDK87" s="18"/>
      <c r="EDL87" s="18"/>
      <c r="EDM87" s="19"/>
      <c r="EDN87" s="19"/>
      <c r="EDO87" s="20"/>
      <c r="EDP87" s="20"/>
      <c r="EDQ87" s="20"/>
      <c r="EDR87" s="21"/>
      <c r="EDV87" s="12"/>
      <c r="EDW87" s="13"/>
      <c r="EDX87" s="14"/>
      <c r="EDY87" s="15"/>
      <c r="EDZ87" s="16"/>
      <c r="EEA87" s="17"/>
      <c r="EEB87" s="18"/>
      <c r="EEC87" s="18"/>
      <c r="EED87" s="19"/>
      <c r="EEE87" s="19"/>
      <c r="EEF87" s="20"/>
      <c r="EEG87" s="20"/>
      <c r="EEH87" s="20"/>
      <c r="EEI87" s="21"/>
      <c r="EEM87" s="12"/>
      <c r="EEN87" s="13"/>
      <c r="EEO87" s="14"/>
      <c r="EEP87" s="15"/>
      <c r="EEQ87" s="16"/>
      <c r="EER87" s="17"/>
      <c r="EES87" s="18"/>
      <c r="EET87" s="18"/>
      <c r="EEU87" s="19"/>
      <c r="EEV87" s="19"/>
      <c r="EEW87" s="20"/>
      <c r="EEX87" s="20"/>
      <c r="EEY87" s="20"/>
      <c r="EEZ87" s="21"/>
      <c r="EFD87" s="12"/>
      <c r="EFE87" s="13"/>
      <c r="EFF87" s="14"/>
      <c r="EFG87" s="15"/>
      <c r="EFH87" s="16"/>
      <c r="EFI87" s="17"/>
      <c r="EFJ87" s="18"/>
      <c r="EFK87" s="18"/>
      <c r="EFL87" s="19"/>
      <c r="EFM87" s="19"/>
      <c r="EFN87" s="20"/>
      <c r="EFO87" s="20"/>
      <c r="EFP87" s="20"/>
      <c r="EFQ87" s="21"/>
      <c r="EFU87" s="12"/>
      <c r="EFV87" s="13"/>
      <c r="EFW87" s="14"/>
      <c r="EFX87" s="15"/>
      <c r="EFY87" s="16"/>
      <c r="EFZ87" s="17"/>
      <c r="EGA87" s="18"/>
      <c r="EGB87" s="18"/>
      <c r="EGC87" s="19"/>
      <c r="EGD87" s="19"/>
      <c r="EGE87" s="20"/>
      <c r="EGF87" s="20"/>
      <c r="EGG87" s="20"/>
      <c r="EGH87" s="21"/>
      <c r="EGL87" s="12"/>
      <c r="EGM87" s="13"/>
      <c r="EGN87" s="14"/>
      <c r="EGO87" s="15"/>
      <c r="EGP87" s="16"/>
      <c r="EGQ87" s="17"/>
      <c r="EGR87" s="18"/>
      <c r="EGS87" s="18"/>
      <c r="EGT87" s="19"/>
      <c r="EGU87" s="19"/>
      <c r="EGV87" s="20"/>
      <c r="EGW87" s="20"/>
      <c r="EGX87" s="20"/>
      <c r="EGY87" s="21"/>
      <c r="EHC87" s="12"/>
      <c r="EHD87" s="13"/>
      <c r="EHE87" s="14"/>
      <c r="EHF87" s="15"/>
      <c r="EHG87" s="16"/>
      <c r="EHH87" s="17"/>
      <c r="EHI87" s="18"/>
      <c r="EHJ87" s="18"/>
      <c r="EHK87" s="19"/>
      <c r="EHL87" s="19"/>
      <c r="EHM87" s="20"/>
      <c r="EHN87" s="20"/>
      <c r="EHO87" s="20"/>
      <c r="EHP87" s="21"/>
      <c r="EHT87" s="12"/>
      <c r="EHU87" s="13"/>
      <c r="EHV87" s="14"/>
      <c r="EHW87" s="15"/>
      <c r="EHX87" s="16"/>
      <c r="EHY87" s="17"/>
      <c r="EHZ87" s="18"/>
      <c r="EIA87" s="18"/>
      <c r="EIB87" s="19"/>
      <c r="EIC87" s="19"/>
      <c r="EID87" s="20"/>
      <c r="EIE87" s="20"/>
      <c r="EIF87" s="20"/>
      <c r="EIG87" s="21"/>
      <c r="EIK87" s="12"/>
      <c r="EIL87" s="13"/>
      <c r="EIM87" s="14"/>
      <c r="EIN87" s="15"/>
      <c r="EIO87" s="16"/>
      <c r="EIP87" s="17"/>
      <c r="EIQ87" s="18"/>
      <c r="EIR87" s="18"/>
      <c r="EIS87" s="19"/>
      <c r="EIT87" s="19"/>
      <c r="EIU87" s="20"/>
      <c r="EIV87" s="20"/>
      <c r="EIW87" s="20"/>
      <c r="EIX87" s="21"/>
      <c r="EJB87" s="12"/>
      <c r="EJC87" s="13"/>
      <c r="EJD87" s="14"/>
      <c r="EJE87" s="15"/>
      <c r="EJF87" s="16"/>
      <c r="EJG87" s="17"/>
      <c r="EJH87" s="18"/>
      <c r="EJI87" s="18"/>
      <c r="EJJ87" s="19"/>
      <c r="EJK87" s="19"/>
      <c r="EJL87" s="20"/>
      <c r="EJM87" s="20"/>
      <c r="EJN87" s="20"/>
      <c r="EJO87" s="21"/>
      <c r="EJS87" s="12"/>
      <c r="EJT87" s="13"/>
      <c r="EJU87" s="14"/>
      <c r="EJV87" s="15"/>
      <c r="EJW87" s="16"/>
      <c r="EJX87" s="17"/>
      <c r="EJY87" s="18"/>
      <c r="EJZ87" s="18"/>
      <c r="EKA87" s="19"/>
      <c r="EKB87" s="19"/>
      <c r="EKC87" s="20"/>
      <c r="EKD87" s="20"/>
      <c r="EKE87" s="20"/>
      <c r="EKF87" s="21"/>
      <c r="EKJ87" s="12"/>
      <c r="EKK87" s="13"/>
      <c r="EKL87" s="14"/>
      <c r="EKM87" s="15"/>
      <c r="EKN87" s="16"/>
      <c r="EKO87" s="17"/>
      <c r="EKP87" s="18"/>
      <c r="EKQ87" s="18"/>
      <c r="EKR87" s="19"/>
      <c r="EKS87" s="19"/>
      <c r="EKT87" s="20"/>
      <c r="EKU87" s="20"/>
      <c r="EKV87" s="20"/>
      <c r="EKW87" s="21"/>
      <c r="ELA87" s="12"/>
      <c r="ELB87" s="13"/>
      <c r="ELC87" s="14"/>
      <c r="ELD87" s="15"/>
      <c r="ELE87" s="16"/>
      <c r="ELF87" s="17"/>
      <c r="ELG87" s="18"/>
      <c r="ELH87" s="18"/>
      <c r="ELI87" s="19"/>
      <c r="ELJ87" s="19"/>
      <c r="ELK87" s="20"/>
      <c r="ELL87" s="20"/>
      <c r="ELM87" s="20"/>
      <c r="ELN87" s="21"/>
      <c r="ELR87" s="12"/>
      <c r="ELS87" s="13"/>
      <c r="ELT87" s="14"/>
      <c r="ELU87" s="15"/>
      <c r="ELV87" s="16"/>
      <c r="ELW87" s="17"/>
      <c r="ELX87" s="18"/>
      <c r="ELY87" s="18"/>
      <c r="ELZ87" s="19"/>
      <c r="EMA87" s="19"/>
      <c r="EMB87" s="20"/>
      <c r="EMC87" s="20"/>
      <c r="EMD87" s="20"/>
      <c r="EME87" s="21"/>
      <c r="EMI87" s="12"/>
      <c r="EMJ87" s="13"/>
      <c r="EMK87" s="14"/>
      <c r="EML87" s="15"/>
      <c r="EMM87" s="16"/>
      <c r="EMN87" s="17"/>
      <c r="EMO87" s="18"/>
      <c r="EMP87" s="18"/>
      <c r="EMQ87" s="19"/>
      <c r="EMR87" s="19"/>
      <c r="EMS87" s="20"/>
      <c r="EMT87" s="20"/>
      <c r="EMU87" s="20"/>
      <c r="EMV87" s="21"/>
      <c r="EMZ87" s="12"/>
      <c r="ENA87" s="13"/>
      <c r="ENB87" s="14"/>
      <c r="ENC87" s="15"/>
      <c r="END87" s="16"/>
      <c r="ENE87" s="17"/>
      <c r="ENF87" s="18"/>
      <c r="ENG87" s="18"/>
      <c r="ENH87" s="19"/>
      <c r="ENI87" s="19"/>
      <c r="ENJ87" s="20"/>
      <c r="ENK87" s="20"/>
      <c r="ENL87" s="20"/>
      <c r="ENM87" s="21"/>
      <c r="ENQ87" s="12"/>
      <c r="ENR87" s="13"/>
      <c r="ENS87" s="14"/>
      <c r="ENT87" s="15"/>
      <c r="ENU87" s="16"/>
      <c r="ENV87" s="17"/>
      <c r="ENW87" s="18"/>
      <c r="ENX87" s="18"/>
      <c r="ENY87" s="19"/>
      <c r="ENZ87" s="19"/>
      <c r="EOA87" s="20"/>
      <c r="EOB87" s="20"/>
      <c r="EOC87" s="20"/>
      <c r="EOD87" s="21"/>
      <c r="EOH87" s="12"/>
      <c r="EOI87" s="13"/>
      <c r="EOJ87" s="14"/>
      <c r="EOK87" s="15"/>
      <c r="EOL87" s="16"/>
      <c r="EOM87" s="17"/>
      <c r="EON87" s="18"/>
      <c r="EOO87" s="18"/>
      <c r="EOP87" s="19"/>
      <c r="EOQ87" s="19"/>
      <c r="EOR87" s="20"/>
      <c r="EOS87" s="20"/>
      <c r="EOT87" s="20"/>
      <c r="EOU87" s="21"/>
      <c r="EOY87" s="12"/>
      <c r="EOZ87" s="13"/>
      <c r="EPA87" s="14"/>
      <c r="EPB87" s="15"/>
      <c r="EPC87" s="16"/>
      <c r="EPD87" s="17"/>
      <c r="EPE87" s="18"/>
      <c r="EPF87" s="18"/>
      <c r="EPG87" s="19"/>
      <c r="EPH87" s="19"/>
      <c r="EPI87" s="20"/>
      <c r="EPJ87" s="20"/>
      <c r="EPK87" s="20"/>
      <c r="EPL87" s="21"/>
      <c r="EPP87" s="12"/>
      <c r="EPQ87" s="13"/>
      <c r="EPR87" s="14"/>
      <c r="EPS87" s="15"/>
      <c r="EPT87" s="16"/>
      <c r="EPU87" s="17"/>
      <c r="EPV87" s="18"/>
      <c r="EPW87" s="18"/>
      <c r="EPX87" s="19"/>
      <c r="EPY87" s="19"/>
      <c r="EPZ87" s="20"/>
      <c r="EQA87" s="20"/>
      <c r="EQB87" s="20"/>
      <c r="EQC87" s="21"/>
      <c r="EQG87" s="12"/>
      <c r="EQH87" s="13"/>
      <c r="EQI87" s="14"/>
      <c r="EQJ87" s="15"/>
      <c r="EQK87" s="16"/>
      <c r="EQL87" s="17"/>
      <c r="EQM87" s="18"/>
      <c r="EQN87" s="18"/>
      <c r="EQO87" s="19"/>
      <c r="EQP87" s="19"/>
      <c r="EQQ87" s="20"/>
      <c r="EQR87" s="20"/>
      <c r="EQS87" s="20"/>
      <c r="EQT87" s="21"/>
      <c r="EQX87" s="12"/>
      <c r="EQY87" s="13"/>
      <c r="EQZ87" s="14"/>
      <c r="ERA87" s="15"/>
      <c r="ERB87" s="16"/>
      <c r="ERC87" s="17"/>
      <c r="ERD87" s="18"/>
      <c r="ERE87" s="18"/>
      <c r="ERF87" s="19"/>
      <c r="ERG87" s="19"/>
      <c r="ERH87" s="20"/>
      <c r="ERI87" s="20"/>
      <c r="ERJ87" s="20"/>
      <c r="ERK87" s="21"/>
      <c r="ERO87" s="12"/>
      <c r="ERP87" s="13"/>
      <c r="ERQ87" s="14"/>
      <c r="ERR87" s="15"/>
      <c r="ERS87" s="16"/>
      <c r="ERT87" s="17"/>
      <c r="ERU87" s="18"/>
      <c r="ERV87" s="18"/>
      <c r="ERW87" s="19"/>
      <c r="ERX87" s="19"/>
      <c r="ERY87" s="20"/>
      <c r="ERZ87" s="20"/>
      <c r="ESA87" s="20"/>
      <c r="ESB87" s="21"/>
      <c r="ESF87" s="12"/>
      <c r="ESG87" s="13"/>
      <c r="ESH87" s="14"/>
      <c r="ESI87" s="15"/>
      <c r="ESJ87" s="16"/>
      <c r="ESK87" s="17"/>
      <c r="ESL87" s="18"/>
      <c r="ESM87" s="18"/>
      <c r="ESN87" s="19"/>
      <c r="ESO87" s="19"/>
      <c r="ESP87" s="20"/>
      <c r="ESQ87" s="20"/>
      <c r="ESR87" s="20"/>
      <c r="ESS87" s="21"/>
      <c r="ESW87" s="12"/>
      <c r="ESX87" s="13"/>
      <c r="ESY87" s="14"/>
      <c r="ESZ87" s="15"/>
      <c r="ETA87" s="16"/>
      <c r="ETB87" s="17"/>
      <c r="ETC87" s="18"/>
      <c r="ETD87" s="18"/>
      <c r="ETE87" s="19"/>
      <c r="ETF87" s="19"/>
      <c r="ETG87" s="20"/>
      <c r="ETH87" s="20"/>
      <c r="ETI87" s="20"/>
      <c r="ETJ87" s="21"/>
      <c r="ETN87" s="12"/>
      <c r="ETO87" s="13"/>
      <c r="ETP87" s="14"/>
      <c r="ETQ87" s="15"/>
      <c r="ETR87" s="16"/>
      <c r="ETS87" s="17"/>
      <c r="ETT87" s="18"/>
      <c r="ETU87" s="18"/>
      <c r="ETV87" s="19"/>
      <c r="ETW87" s="19"/>
      <c r="ETX87" s="20"/>
      <c r="ETY87" s="20"/>
      <c r="ETZ87" s="20"/>
      <c r="EUA87" s="21"/>
      <c r="EUE87" s="12"/>
      <c r="EUF87" s="13"/>
      <c r="EUG87" s="14"/>
      <c r="EUH87" s="15"/>
      <c r="EUI87" s="16"/>
      <c r="EUJ87" s="17"/>
      <c r="EUK87" s="18"/>
      <c r="EUL87" s="18"/>
      <c r="EUM87" s="19"/>
      <c r="EUN87" s="19"/>
      <c r="EUO87" s="20"/>
      <c r="EUP87" s="20"/>
      <c r="EUQ87" s="20"/>
      <c r="EUR87" s="21"/>
      <c r="EUV87" s="12"/>
      <c r="EUW87" s="13"/>
      <c r="EUX87" s="14"/>
      <c r="EUY87" s="15"/>
      <c r="EUZ87" s="16"/>
      <c r="EVA87" s="17"/>
      <c r="EVB87" s="18"/>
      <c r="EVC87" s="18"/>
      <c r="EVD87" s="19"/>
      <c r="EVE87" s="19"/>
      <c r="EVF87" s="20"/>
      <c r="EVG87" s="20"/>
      <c r="EVH87" s="20"/>
      <c r="EVI87" s="21"/>
      <c r="EVM87" s="12"/>
      <c r="EVN87" s="13"/>
      <c r="EVO87" s="14"/>
      <c r="EVP87" s="15"/>
      <c r="EVQ87" s="16"/>
      <c r="EVR87" s="17"/>
      <c r="EVS87" s="18"/>
      <c r="EVT87" s="18"/>
      <c r="EVU87" s="19"/>
      <c r="EVV87" s="19"/>
      <c r="EVW87" s="20"/>
      <c r="EVX87" s="20"/>
      <c r="EVY87" s="20"/>
      <c r="EVZ87" s="21"/>
      <c r="EWD87" s="12"/>
      <c r="EWE87" s="13"/>
      <c r="EWF87" s="14"/>
      <c r="EWG87" s="15"/>
      <c r="EWH87" s="16"/>
      <c r="EWI87" s="17"/>
      <c r="EWJ87" s="18"/>
      <c r="EWK87" s="18"/>
      <c r="EWL87" s="19"/>
      <c r="EWM87" s="19"/>
      <c r="EWN87" s="20"/>
      <c r="EWO87" s="20"/>
      <c r="EWP87" s="20"/>
      <c r="EWQ87" s="21"/>
      <c r="EWU87" s="12"/>
      <c r="EWV87" s="13"/>
      <c r="EWW87" s="14"/>
      <c r="EWX87" s="15"/>
      <c r="EWY87" s="16"/>
      <c r="EWZ87" s="17"/>
      <c r="EXA87" s="18"/>
      <c r="EXB87" s="18"/>
      <c r="EXC87" s="19"/>
      <c r="EXD87" s="19"/>
      <c r="EXE87" s="20"/>
      <c r="EXF87" s="20"/>
      <c r="EXG87" s="20"/>
      <c r="EXH87" s="21"/>
      <c r="EXL87" s="12"/>
      <c r="EXM87" s="13"/>
      <c r="EXN87" s="14"/>
      <c r="EXO87" s="15"/>
      <c r="EXP87" s="16"/>
      <c r="EXQ87" s="17"/>
      <c r="EXR87" s="18"/>
      <c r="EXS87" s="18"/>
      <c r="EXT87" s="19"/>
      <c r="EXU87" s="19"/>
      <c r="EXV87" s="20"/>
      <c r="EXW87" s="20"/>
      <c r="EXX87" s="20"/>
      <c r="EXY87" s="21"/>
      <c r="EYC87" s="12"/>
      <c r="EYD87" s="13"/>
      <c r="EYE87" s="14"/>
      <c r="EYF87" s="15"/>
      <c r="EYG87" s="16"/>
      <c r="EYH87" s="17"/>
      <c r="EYI87" s="18"/>
      <c r="EYJ87" s="18"/>
      <c r="EYK87" s="19"/>
      <c r="EYL87" s="19"/>
      <c r="EYM87" s="20"/>
      <c r="EYN87" s="20"/>
      <c r="EYO87" s="20"/>
      <c r="EYP87" s="21"/>
      <c r="EYT87" s="12"/>
      <c r="EYU87" s="13"/>
      <c r="EYV87" s="14"/>
      <c r="EYW87" s="15"/>
      <c r="EYX87" s="16"/>
      <c r="EYY87" s="17"/>
      <c r="EYZ87" s="18"/>
      <c r="EZA87" s="18"/>
      <c r="EZB87" s="19"/>
      <c r="EZC87" s="19"/>
      <c r="EZD87" s="20"/>
      <c r="EZE87" s="20"/>
      <c r="EZF87" s="20"/>
      <c r="EZG87" s="21"/>
      <c r="EZK87" s="12"/>
      <c r="EZL87" s="13"/>
      <c r="EZM87" s="14"/>
      <c r="EZN87" s="15"/>
      <c r="EZO87" s="16"/>
      <c r="EZP87" s="17"/>
      <c r="EZQ87" s="18"/>
      <c r="EZR87" s="18"/>
      <c r="EZS87" s="19"/>
      <c r="EZT87" s="19"/>
      <c r="EZU87" s="20"/>
      <c r="EZV87" s="20"/>
      <c r="EZW87" s="20"/>
      <c r="EZX87" s="21"/>
      <c r="FAB87" s="12"/>
      <c r="FAC87" s="13"/>
      <c r="FAD87" s="14"/>
      <c r="FAE87" s="15"/>
      <c r="FAF87" s="16"/>
      <c r="FAG87" s="17"/>
      <c r="FAH87" s="18"/>
      <c r="FAI87" s="18"/>
      <c r="FAJ87" s="19"/>
      <c r="FAK87" s="19"/>
      <c r="FAL87" s="20"/>
      <c r="FAM87" s="20"/>
      <c r="FAN87" s="20"/>
      <c r="FAO87" s="21"/>
      <c r="FAS87" s="12"/>
      <c r="FAT87" s="13"/>
      <c r="FAU87" s="14"/>
      <c r="FAV87" s="15"/>
      <c r="FAW87" s="16"/>
      <c r="FAX87" s="17"/>
      <c r="FAY87" s="18"/>
      <c r="FAZ87" s="18"/>
      <c r="FBA87" s="19"/>
      <c r="FBB87" s="19"/>
      <c r="FBC87" s="20"/>
      <c r="FBD87" s="20"/>
      <c r="FBE87" s="20"/>
      <c r="FBF87" s="21"/>
      <c r="FBJ87" s="12"/>
      <c r="FBK87" s="13"/>
      <c r="FBL87" s="14"/>
      <c r="FBM87" s="15"/>
      <c r="FBN87" s="16"/>
      <c r="FBO87" s="17"/>
      <c r="FBP87" s="18"/>
      <c r="FBQ87" s="18"/>
      <c r="FBR87" s="19"/>
      <c r="FBS87" s="19"/>
      <c r="FBT87" s="20"/>
      <c r="FBU87" s="20"/>
      <c r="FBV87" s="20"/>
      <c r="FBW87" s="21"/>
      <c r="FCA87" s="12"/>
      <c r="FCB87" s="13"/>
      <c r="FCC87" s="14"/>
      <c r="FCD87" s="15"/>
      <c r="FCE87" s="16"/>
      <c r="FCF87" s="17"/>
      <c r="FCG87" s="18"/>
      <c r="FCH87" s="18"/>
      <c r="FCI87" s="19"/>
      <c r="FCJ87" s="19"/>
      <c r="FCK87" s="20"/>
      <c r="FCL87" s="20"/>
      <c r="FCM87" s="20"/>
      <c r="FCN87" s="21"/>
      <c r="FCR87" s="12"/>
      <c r="FCS87" s="13"/>
      <c r="FCT87" s="14"/>
      <c r="FCU87" s="15"/>
      <c r="FCV87" s="16"/>
      <c r="FCW87" s="17"/>
      <c r="FCX87" s="18"/>
      <c r="FCY87" s="18"/>
      <c r="FCZ87" s="19"/>
      <c r="FDA87" s="19"/>
      <c r="FDB87" s="20"/>
      <c r="FDC87" s="20"/>
      <c r="FDD87" s="20"/>
      <c r="FDE87" s="21"/>
      <c r="FDI87" s="12"/>
      <c r="FDJ87" s="13"/>
      <c r="FDK87" s="14"/>
      <c r="FDL87" s="15"/>
      <c r="FDM87" s="16"/>
      <c r="FDN87" s="17"/>
      <c r="FDO87" s="18"/>
      <c r="FDP87" s="18"/>
      <c r="FDQ87" s="19"/>
      <c r="FDR87" s="19"/>
      <c r="FDS87" s="20"/>
      <c r="FDT87" s="20"/>
      <c r="FDU87" s="20"/>
      <c r="FDV87" s="21"/>
      <c r="FDZ87" s="12"/>
      <c r="FEA87" s="13"/>
      <c r="FEB87" s="14"/>
      <c r="FEC87" s="15"/>
      <c r="FED87" s="16"/>
      <c r="FEE87" s="17"/>
      <c r="FEF87" s="18"/>
      <c r="FEG87" s="18"/>
      <c r="FEH87" s="19"/>
      <c r="FEI87" s="19"/>
      <c r="FEJ87" s="20"/>
      <c r="FEK87" s="20"/>
      <c r="FEL87" s="20"/>
      <c r="FEM87" s="21"/>
      <c r="FEQ87" s="12"/>
      <c r="FER87" s="13"/>
      <c r="FES87" s="14"/>
      <c r="FET87" s="15"/>
      <c r="FEU87" s="16"/>
      <c r="FEV87" s="17"/>
      <c r="FEW87" s="18"/>
      <c r="FEX87" s="18"/>
      <c r="FEY87" s="19"/>
      <c r="FEZ87" s="19"/>
      <c r="FFA87" s="20"/>
      <c r="FFB87" s="20"/>
      <c r="FFC87" s="20"/>
      <c r="FFD87" s="21"/>
      <c r="FFH87" s="12"/>
      <c r="FFI87" s="13"/>
      <c r="FFJ87" s="14"/>
      <c r="FFK87" s="15"/>
      <c r="FFL87" s="16"/>
      <c r="FFM87" s="17"/>
      <c r="FFN87" s="18"/>
      <c r="FFO87" s="18"/>
      <c r="FFP87" s="19"/>
      <c r="FFQ87" s="19"/>
      <c r="FFR87" s="20"/>
      <c r="FFS87" s="20"/>
      <c r="FFT87" s="20"/>
      <c r="FFU87" s="21"/>
      <c r="FFY87" s="12"/>
      <c r="FFZ87" s="13"/>
      <c r="FGA87" s="14"/>
      <c r="FGB87" s="15"/>
      <c r="FGC87" s="16"/>
      <c r="FGD87" s="17"/>
      <c r="FGE87" s="18"/>
      <c r="FGF87" s="18"/>
      <c r="FGG87" s="19"/>
      <c r="FGH87" s="19"/>
      <c r="FGI87" s="20"/>
      <c r="FGJ87" s="20"/>
      <c r="FGK87" s="20"/>
      <c r="FGL87" s="21"/>
      <c r="FGP87" s="12"/>
      <c r="FGQ87" s="13"/>
      <c r="FGR87" s="14"/>
      <c r="FGS87" s="15"/>
      <c r="FGT87" s="16"/>
      <c r="FGU87" s="17"/>
      <c r="FGV87" s="18"/>
      <c r="FGW87" s="18"/>
      <c r="FGX87" s="19"/>
      <c r="FGY87" s="19"/>
      <c r="FGZ87" s="20"/>
      <c r="FHA87" s="20"/>
      <c r="FHB87" s="20"/>
      <c r="FHC87" s="21"/>
      <c r="FHG87" s="12"/>
      <c r="FHH87" s="13"/>
      <c r="FHI87" s="14"/>
      <c r="FHJ87" s="15"/>
      <c r="FHK87" s="16"/>
      <c r="FHL87" s="17"/>
      <c r="FHM87" s="18"/>
      <c r="FHN87" s="18"/>
      <c r="FHO87" s="19"/>
      <c r="FHP87" s="19"/>
      <c r="FHQ87" s="20"/>
      <c r="FHR87" s="20"/>
      <c r="FHS87" s="20"/>
      <c r="FHT87" s="21"/>
      <c r="FHX87" s="12"/>
      <c r="FHY87" s="13"/>
      <c r="FHZ87" s="14"/>
      <c r="FIA87" s="15"/>
      <c r="FIB87" s="16"/>
      <c r="FIC87" s="17"/>
      <c r="FID87" s="18"/>
      <c r="FIE87" s="18"/>
      <c r="FIF87" s="19"/>
      <c r="FIG87" s="19"/>
      <c r="FIH87" s="20"/>
      <c r="FII87" s="20"/>
      <c r="FIJ87" s="20"/>
      <c r="FIK87" s="21"/>
      <c r="FIO87" s="12"/>
      <c r="FIP87" s="13"/>
      <c r="FIQ87" s="14"/>
      <c r="FIR87" s="15"/>
      <c r="FIS87" s="16"/>
      <c r="FIT87" s="17"/>
      <c r="FIU87" s="18"/>
      <c r="FIV87" s="18"/>
      <c r="FIW87" s="19"/>
      <c r="FIX87" s="19"/>
      <c r="FIY87" s="20"/>
      <c r="FIZ87" s="20"/>
      <c r="FJA87" s="20"/>
      <c r="FJB87" s="21"/>
      <c r="FJF87" s="12"/>
      <c r="FJG87" s="13"/>
      <c r="FJH87" s="14"/>
      <c r="FJI87" s="15"/>
      <c r="FJJ87" s="16"/>
      <c r="FJK87" s="17"/>
      <c r="FJL87" s="18"/>
      <c r="FJM87" s="18"/>
      <c r="FJN87" s="19"/>
      <c r="FJO87" s="19"/>
      <c r="FJP87" s="20"/>
      <c r="FJQ87" s="20"/>
      <c r="FJR87" s="20"/>
      <c r="FJS87" s="21"/>
      <c r="FJW87" s="12"/>
      <c r="FJX87" s="13"/>
      <c r="FJY87" s="14"/>
      <c r="FJZ87" s="15"/>
      <c r="FKA87" s="16"/>
      <c r="FKB87" s="17"/>
      <c r="FKC87" s="18"/>
      <c r="FKD87" s="18"/>
      <c r="FKE87" s="19"/>
      <c r="FKF87" s="19"/>
      <c r="FKG87" s="20"/>
      <c r="FKH87" s="20"/>
      <c r="FKI87" s="20"/>
      <c r="FKJ87" s="21"/>
      <c r="FKN87" s="12"/>
      <c r="FKO87" s="13"/>
      <c r="FKP87" s="14"/>
      <c r="FKQ87" s="15"/>
      <c r="FKR87" s="16"/>
      <c r="FKS87" s="17"/>
      <c r="FKT87" s="18"/>
      <c r="FKU87" s="18"/>
      <c r="FKV87" s="19"/>
      <c r="FKW87" s="19"/>
      <c r="FKX87" s="20"/>
      <c r="FKY87" s="20"/>
      <c r="FKZ87" s="20"/>
      <c r="FLA87" s="21"/>
      <c r="FLE87" s="12"/>
      <c r="FLF87" s="13"/>
      <c r="FLG87" s="14"/>
      <c r="FLH87" s="15"/>
      <c r="FLI87" s="16"/>
      <c r="FLJ87" s="17"/>
      <c r="FLK87" s="18"/>
      <c r="FLL87" s="18"/>
      <c r="FLM87" s="19"/>
      <c r="FLN87" s="19"/>
      <c r="FLO87" s="20"/>
      <c r="FLP87" s="20"/>
      <c r="FLQ87" s="20"/>
      <c r="FLR87" s="21"/>
      <c r="FLV87" s="12"/>
      <c r="FLW87" s="13"/>
      <c r="FLX87" s="14"/>
      <c r="FLY87" s="15"/>
      <c r="FLZ87" s="16"/>
      <c r="FMA87" s="17"/>
      <c r="FMB87" s="18"/>
      <c r="FMC87" s="18"/>
      <c r="FMD87" s="19"/>
      <c r="FME87" s="19"/>
      <c r="FMF87" s="20"/>
      <c r="FMG87" s="20"/>
      <c r="FMH87" s="20"/>
      <c r="FMI87" s="21"/>
      <c r="FMM87" s="12"/>
      <c r="FMN87" s="13"/>
      <c r="FMO87" s="14"/>
      <c r="FMP87" s="15"/>
      <c r="FMQ87" s="16"/>
      <c r="FMR87" s="17"/>
      <c r="FMS87" s="18"/>
      <c r="FMT87" s="18"/>
      <c r="FMU87" s="19"/>
      <c r="FMV87" s="19"/>
      <c r="FMW87" s="20"/>
      <c r="FMX87" s="20"/>
      <c r="FMY87" s="20"/>
      <c r="FMZ87" s="21"/>
      <c r="FND87" s="12"/>
      <c r="FNE87" s="13"/>
      <c r="FNF87" s="14"/>
      <c r="FNG87" s="15"/>
      <c r="FNH87" s="16"/>
      <c r="FNI87" s="17"/>
      <c r="FNJ87" s="18"/>
      <c r="FNK87" s="18"/>
      <c r="FNL87" s="19"/>
      <c r="FNM87" s="19"/>
      <c r="FNN87" s="20"/>
      <c r="FNO87" s="20"/>
      <c r="FNP87" s="20"/>
      <c r="FNQ87" s="21"/>
      <c r="FNU87" s="12"/>
      <c r="FNV87" s="13"/>
      <c r="FNW87" s="14"/>
      <c r="FNX87" s="15"/>
      <c r="FNY87" s="16"/>
      <c r="FNZ87" s="17"/>
      <c r="FOA87" s="18"/>
      <c r="FOB87" s="18"/>
      <c r="FOC87" s="19"/>
      <c r="FOD87" s="19"/>
      <c r="FOE87" s="20"/>
      <c r="FOF87" s="20"/>
      <c r="FOG87" s="20"/>
      <c r="FOH87" s="21"/>
      <c r="FOL87" s="12"/>
      <c r="FOM87" s="13"/>
      <c r="FON87" s="14"/>
      <c r="FOO87" s="15"/>
      <c r="FOP87" s="16"/>
      <c r="FOQ87" s="17"/>
      <c r="FOR87" s="18"/>
      <c r="FOS87" s="18"/>
      <c r="FOT87" s="19"/>
      <c r="FOU87" s="19"/>
      <c r="FOV87" s="20"/>
      <c r="FOW87" s="20"/>
      <c r="FOX87" s="20"/>
      <c r="FOY87" s="21"/>
      <c r="FPC87" s="12"/>
      <c r="FPD87" s="13"/>
      <c r="FPE87" s="14"/>
      <c r="FPF87" s="15"/>
      <c r="FPG87" s="16"/>
      <c r="FPH87" s="17"/>
      <c r="FPI87" s="18"/>
      <c r="FPJ87" s="18"/>
      <c r="FPK87" s="19"/>
      <c r="FPL87" s="19"/>
      <c r="FPM87" s="20"/>
      <c r="FPN87" s="20"/>
      <c r="FPO87" s="20"/>
      <c r="FPP87" s="21"/>
      <c r="FPT87" s="12"/>
      <c r="FPU87" s="13"/>
      <c r="FPV87" s="14"/>
      <c r="FPW87" s="15"/>
      <c r="FPX87" s="16"/>
      <c r="FPY87" s="17"/>
      <c r="FPZ87" s="18"/>
      <c r="FQA87" s="18"/>
      <c r="FQB87" s="19"/>
      <c r="FQC87" s="19"/>
      <c r="FQD87" s="20"/>
      <c r="FQE87" s="20"/>
      <c r="FQF87" s="20"/>
      <c r="FQG87" s="21"/>
      <c r="FQK87" s="12"/>
      <c r="FQL87" s="13"/>
      <c r="FQM87" s="14"/>
      <c r="FQN87" s="15"/>
      <c r="FQO87" s="16"/>
      <c r="FQP87" s="17"/>
      <c r="FQQ87" s="18"/>
      <c r="FQR87" s="18"/>
      <c r="FQS87" s="19"/>
      <c r="FQT87" s="19"/>
      <c r="FQU87" s="20"/>
      <c r="FQV87" s="20"/>
      <c r="FQW87" s="20"/>
      <c r="FQX87" s="21"/>
      <c r="FRB87" s="12"/>
      <c r="FRC87" s="13"/>
      <c r="FRD87" s="14"/>
      <c r="FRE87" s="15"/>
      <c r="FRF87" s="16"/>
      <c r="FRG87" s="17"/>
      <c r="FRH87" s="18"/>
      <c r="FRI87" s="18"/>
      <c r="FRJ87" s="19"/>
      <c r="FRK87" s="19"/>
      <c r="FRL87" s="20"/>
      <c r="FRM87" s="20"/>
      <c r="FRN87" s="20"/>
      <c r="FRO87" s="21"/>
      <c r="FRS87" s="12"/>
      <c r="FRT87" s="13"/>
      <c r="FRU87" s="14"/>
      <c r="FRV87" s="15"/>
      <c r="FRW87" s="16"/>
      <c r="FRX87" s="17"/>
      <c r="FRY87" s="18"/>
      <c r="FRZ87" s="18"/>
      <c r="FSA87" s="19"/>
      <c r="FSB87" s="19"/>
      <c r="FSC87" s="20"/>
      <c r="FSD87" s="20"/>
      <c r="FSE87" s="20"/>
      <c r="FSF87" s="21"/>
      <c r="FSJ87" s="12"/>
      <c r="FSK87" s="13"/>
      <c r="FSL87" s="14"/>
      <c r="FSM87" s="15"/>
      <c r="FSN87" s="16"/>
      <c r="FSO87" s="17"/>
      <c r="FSP87" s="18"/>
      <c r="FSQ87" s="18"/>
      <c r="FSR87" s="19"/>
      <c r="FSS87" s="19"/>
      <c r="FST87" s="20"/>
      <c r="FSU87" s="20"/>
      <c r="FSV87" s="20"/>
      <c r="FSW87" s="21"/>
      <c r="FTA87" s="12"/>
      <c r="FTB87" s="13"/>
      <c r="FTC87" s="14"/>
      <c r="FTD87" s="15"/>
      <c r="FTE87" s="16"/>
      <c r="FTF87" s="17"/>
      <c r="FTG87" s="18"/>
      <c r="FTH87" s="18"/>
      <c r="FTI87" s="19"/>
      <c r="FTJ87" s="19"/>
      <c r="FTK87" s="20"/>
      <c r="FTL87" s="20"/>
      <c r="FTM87" s="20"/>
      <c r="FTN87" s="21"/>
      <c r="FTR87" s="12"/>
      <c r="FTS87" s="13"/>
      <c r="FTT87" s="14"/>
      <c r="FTU87" s="15"/>
      <c r="FTV87" s="16"/>
      <c r="FTW87" s="17"/>
      <c r="FTX87" s="18"/>
      <c r="FTY87" s="18"/>
      <c r="FTZ87" s="19"/>
      <c r="FUA87" s="19"/>
      <c r="FUB87" s="20"/>
      <c r="FUC87" s="20"/>
      <c r="FUD87" s="20"/>
      <c r="FUE87" s="21"/>
      <c r="FUI87" s="12"/>
      <c r="FUJ87" s="13"/>
      <c r="FUK87" s="14"/>
      <c r="FUL87" s="15"/>
      <c r="FUM87" s="16"/>
      <c r="FUN87" s="17"/>
      <c r="FUO87" s="18"/>
      <c r="FUP87" s="18"/>
      <c r="FUQ87" s="19"/>
      <c r="FUR87" s="19"/>
      <c r="FUS87" s="20"/>
      <c r="FUT87" s="20"/>
      <c r="FUU87" s="20"/>
      <c r="FUV87" s="21"/>
      <c r="FUZ87" s="12"/>
      <c r="FVA87" s="13"/>
      <c r="FVB87" s="14"/>
      <c r="FVC87" s="15"/>
      <c r="FVD87" s="16"/>
      <c r="FVE87" s="17"/>
      <c r="FVF87" s="18"/>
      <c r="FVG87" s="18"/>
      <c r="FVH87" s="19"/>
      <c r="FVI87" s="19"/>
      <c r="FVJ87" s="20"/>
      <c r="FVK87" s="20"/>
      <c r="FVL87" s="20"/>
      <c r="FVM87" s="21"/>
      <c r="FVQ87" s="12"/>
      <c r="FVR87" s="13"/>
      <c r="FVS87" s="14"/>
      <c r="FVT87" s="15"/>
      <c r="FVU87" s="16"/>
      <c r="FVV87" s="17"/>
      <c r="FVW87" s="18"/>
      <c r="FVX87" s="18"/>
      <c r="FVY87" s="19"/>
      <c r="FVZ87" s="19"/>
      <c r="FWA87" s="20"/>
      <c r="FWB87" s="20"/>
      <c r="FWC87" s="20"/>
      <c r="FWD87" s="21"/>
      <c r="FWH87" s="12"/>
      <c r="FWI87" s="13"/>
      <c r="FWJ87" s="14"/>
      <c r="FWK87" s="15"/>
      <c r="FWL87" s="16"/>
      <c r="FWM87" s="17"/>
      <c r="FWN87" s="18"/>
      <c r="FWO87" s="18"/>
      <c r="FWP87" s="19"/>
      <c r="FWQ87" s="19"/>
      <c r="FWR87" s="20"/>
      <c r="FWS87" s="20"/>
      <c r="FWT87" s="20"/>
      <c r="FWU87" s="21"/>
      <c r="FWY87" s="12"/>
      <c r="FWZ87" s="13"/>
      <c r="FXA87" s="14"/>
      <c r="FXB87" s="15"/>
      <c r="FXC87" s="16"/>
      <c r="FXD87" s="17"/>
      <c r="FXE87" s="18"/>
      <c r="FXF87" s="18"/>
      <c r="FXG87" s="19"/>
      <c r="FXH87" s="19"/>
      <c r="FXI87" s="20"/>
      <c r="FXJ87" s="20"/>
      <c r="FXK87" s="20"/>
      <c r="FXL87" s="21"/>
      <c r="FXP87" s="12"/>
      <c r="FXQ87" s="13"/>
      <c r="FXR87" s="14"/>
      <c r="FXS87" s="15"/>
      <c r="FXT87" s="16"/>
      <c r="FXU87" s="17"/>
      <c r="FXV87" s="18"/>
      <c r="FXW87" s="18"/>
      <c r="FXX87" s="19"/>
      <c r="FXY87" s="19"/>
      <c r="FXZ87" s="20"/>
      <c r="FYA87" s="20"/>
      <c r="FYB87" s="20"/>
      <c r="FYC87" s="21"/>
      <c r="FYG87" s="12"/>
      <c r="FYH87" s="13"/>
      <c r="FYI87" s="14"/>
      <c r="FYJ87" s="15"/>
      <c r="FYK87" s="16"/>
      <c r="FYL87" s="17"/>
      <c r="FYM87" s="18"/>
      <c r="FYN87" s="18"/>
      <c r="FYO87" s="19"/>
      <c r="FYP87" s="19"/>
      <c r="FYQ87" s="20"/>
      <c r="FYR87" s="20"/>
      <c r="FYS87" s="20"/>
      <c r="FYT87" s="21"/>
      <c r="FYX87" s="12"/>
      <c r="FYY87" s="13"/>
      <c r="FYZ87" s="14"/>
      <c r="FZA87" s="15"/>
      <c r="FZB87" s="16"/>
      <c r="FZC87" s="17"/>
      <c r="FZD87" s="18"/>
      <c r="FZE87" s="18"/>
      <c r="FZF87" s="19"/>
      <c r="FZG87" s="19"/>
      <c r="FZH87" s="20"/>
      <c r="FZI87" s="20"/>
      <c r="FZJ87" s="20"/>
      <c r="FZK87" s="21"/>
      <c r="FZO87" s="12"/>
      <c r="FZP87" s="13"/>
      <c r="FZQ87" s="14"/>
      <c r="FZR87" s="15"/>
      <c r="FZS87" s="16"/>
      <c r="FZT87" s="17"/>
      <c r="FZU87" s="18"/>
      <c r="FZV87" s="18"/>
      <c r="FZW87" s="19"/>
      <c r="FZX87" s="19"/>
      <c r="FZY87" s="20"/>
      <c r="FZZ87" s="20"/>
      <c r="GAA87" s="20"/>
      <c r="GAB87" s="21"/>
      <c r="GAF87" s="12"/>
      <c r="GAG87" s="13"/>
      <c r="GAH87" s="14"/>
      <c r="GAI87" s="15"/>
      <c r="GAJ87" s="16"/>
      <c r="GAK87" s="17"/>
      <c r="GAL87" s="18"/>
      <c r="GAM87" s="18"/>
      <c r="GAN87" s="19"/>
      <c r="GAO87" s="19"/>
      <c r="GAP87" s="20"/>
      <c r="GAQ87" s="20"/>
      <c r="GAR87" s="20"/>
      <c r="GAS87" s="21"/>
      <c r="GAW87" s="12"/>
      <c r="GAX87" s="13"/>
      <c r="GAY87" s="14"/>
      <c r="GAZ87" s="15"/>
      <c r="GBA87" s="16"/>
      <c r="GBB87" s="17"/>
      <c r="GBC87" s="18"/>
      <c r="GBD87" s="18"/>
      <c r="GBE87" s="19"/>
      <c r="GBF87" s="19"/>
      <c r="GBG87" s="20"/>
      <c r="GBH87" s="20"/>
      <c r="GBI87" s="20"/>
      <c r="GBJ87" s="21"/>
      <c r="GBN87" s="12"/>
      <c r="GBO87" s="13"/>
      <c r="GBP87" s="14"/>
      <c r="GBQ87" s="15"/>
      <c r="GBR87" s="16"/>
      <c r="GBS87" s="17"/>
      <c r="GBT87" s="18"/>
      <c r="GBU87" s="18"/>
      <c r="GBV87" s="19"/>
      <c r="GBW87" s="19"/>
      <c r="GBX87" s="20"/>
      <c r="GBY87" s="20"/>
      <c r="GBZ87" s="20"/>
      <c r="GCA87" s="21"/>
      <c r="GCE87" s="12"/>
      <c r="GCF87" s="13"/>
      <c r="GCG87" s="14"/>
      <c r="GCH87" s="15"/>
      <c r="GCI87" s="16"/>
      <c r="GCJ87" s="17"/>
      <c r="GCK87" s="18"/>
      <c r="GCL87" s="18"/>
      <c r="GCM87" s="19"/>
      <c r="GCN87" s="19"/>
      <c r="GCO87" s="20"/>
      <c r="GCP87" s="20"/>
      <c r="GCQ87" s="20"/>
      <c r="GCR87" s="21"/>
      <c r="GCV87" s="12"/>
      <c r="GCW87" s="13"/>
      <c r="GCX87" s="14"/>
      <c r="GCY87" s="15"/>
      <c r="GCZ87" s="16"/>
      <c r="GDA87" s="17"/>
      <c r="GDB87" s="18"/>
      <c r="GDC87" s="18"/>
      <c r="GDD87" s="19"/>
      <c r="GDE87" s="19"/>
      <c r="GDF87" s="20"/>
      <c r="GDG87" s="20"/>
      <c r="GDH87" s="20"/>
      <c r="GDI87" s="21"/>
      <c r="GDM87" s="12"/>
      <c r="GDN87" s="13"/>
      <c r="GDO87" s="14"/>
      <c r="GDP87" s="15"/>
      <c r="GDQ87" s="16"/>
      <c r="GDR87" s="17"/>
      <c r="GDS87" s="18"/>
      <c r="GDT87" s="18"/>
      <c r="GDU87" s="19"/>
      <c r="GDV87" s="19"/>
      <c r="GDW87" s="20"/>
      <c r="GDX87" s="20"/>
      <c r="GDY87" s="20"/>
      <c r="GDZ87" s="21"/>
      <c r="GED87" s="12"/>
      <c r="GEE87" s="13"/>
      <c r="GEF87" s="14"/>
      <c r="GEG87" s="15"/>
      <c r="GEH87" s="16"/>
      <c r="GEI87" s="17"/>
      <c r="GEJ87" s="18"/>
      <c r="GEK87" s="18"/>
      <c r="GEL87" s="19"/>
      <c r="GEM87" s="19"/>
      <c r="GEN87" s="20"/>
      <c r="GEO87" s="20"/>
      <c r="GEP87" s="20"/>
      <c r="GEQ87" s="21"/>
      <c r="GEU87" s="12"/>
      <c r="GEV87" s="13"/>
      <c r="GEW87" s="14"/>
      <c r="GEX87" s="15"/>
      <c r="GEY87" s="16"/>
      <c r="GEZ87" s="17"/>
      <c r="GFA87" s="18"/>
      <c r="GFB87" s="18"/>
      <c r="GFC87" s="19"/>
      <c r="GFD87" s="19"/>
      <c r="GFE87" s="20"/>
      <c r="GFF87" s="20"/>
      <c r="GFG87" s="20"/>
      <c r="GFH87" s="21"/>
      <c r="GFL87" s="12"/>
      <c r="GFM87" s="13"/>
      <c r="GFN87" s="14"/>
      <c r="GFO87" s="15"/>
      <c r="GFP87" s="16"/>
      <c r="GFQ87" s="17"/>
      <c r="GFR87" s="18"/>
      <c r="GFS87" s="18"/>
      <c r="GFT87" s="19"/>
      <c r="GFU87" s="19"/>
      <c r="GFV87" s="20"/>
      <c r="GFW87" s="20"/>
      <c r="GFX87" s="20"/>
      <c r="GFY87" s="21"/>
      <c r="GGC87" s="12"/>
      <c r="GGD87" s="13"/>
      <c r="GGE87" s="14"/>
      <c r="GGF87" s="15"/>
      <c r="GGG87" s="16"/>
      <c r="GGH87" s="17"/>
      <c r="GGI87" s="18"/>
      <c r="GGJ87" s="18"/>
      <c r="GGK87" s="19"/>
      <c r="GGL87" s="19"/>
      <c r="GGM87" s="20"/>
      <c r="GGN87" s="20"/>
      <c r="GGO87" s="20"/>
      <c r="GGP87" s="21"/>
      <c r="GGT87" s="12"/>
      <c r="GGU87" s="13"/>
      <c r="GGV87" s="14"/>
      <c r="GGW87" s="15"/>
      <c r="GGX87" s="16"/>
      <c r="GGY87" s="17"/>
      <c r="GGZ87" s="18"/>
      <c r="GHA87" s="18"/>
      <c r="GHB87" s="19"/>
      <c r="GHC87" s="19"/>
      <c r="GHD87" s="20"/>
      <c r="GHE87" s="20"/>
      <c r="GHF87" s="20"/>
      <c r="GHG87" s="21"/>
      <c r="GHK87" s="12"/>
      <c r="GHL87" s="13"/>
      <c r="GHM87" s="14"/>
      <c r="GHN87" s="15"/>
      <c r="GHO87" s="16"/>
      <c r="GHP87" s="17"/>
      <c r="GHQ87" s="18"/>
      <c r="GHR87" s="18"/>
      <c r="GHS87" s="19"/>
      <c r="GHT87" s="19"/>
      <c r="GHU87" s="20"/>
      <c r="GHV87" s="20"/>
      <c r="GHW87" s="20"/>
      <c r="GHX87" s="21"/>
      <c r="GIB87" s="12"/>
      <c r="GIC87" s="13"/>
      <c r="GID87" s="14"/>
      <c r="GIE87" s="15"/>
      <c r="GIF87" s="16"/>
      <c r="GIG87" s="17"/>
      <c r="GIH87" s="18"/>
      <c r="GII87" s="18"/>
      <c r="GIJ87" s="19"/>
      <c r="GIK87" s="19"/>
      <c r="GIL87" s="20"/>
      <c r="GIM87" s="20"/>
      <c r="GIN87" s="20"/>
      <c r="GIO87" s="21"/>
      <c r="GIS87" s="12"/>
      <c r="GIT87" s="13"/>
      <c r="GIU87" s="14"/>
      <c r="GIV87" s="15"/>
      <c r="GIW87" s="16"/>
      <c r="GIX87" s="17"/>
      <c r="GIY87" s="18"/>
      <c r="GIZ87" s="18"/>
      <c r="GJA87" s="19"/>
      <c r="GJB87" s="19"/>
      <c r="GJC87" s="20"/>
      <c r="GJD87" s="20"/>
      <c r="GJE87" s="20"/>
      <c r="GJF87" s="21"/>
      <c r="GJJ87" s="12"/>
      <c r="GJK87" s="13"/>
      <c r="GJL87" s="14"/>
      <c r="GJM87" s="15"/>
      <c r="GJN87" s="16"/>
      <c r="GJO87" s="17"/>
      <c r="GJP87" s="18"/>
      <c r="GJQ87" s="18"/>
      <c r="GJR87" s="19"/>
      <c r="GJS87" s="19"/>
      <c r="GJT87" s="20"/>
      <c r="GJU87" s="20"/>
      <c r="GJV87" s="20"/>
      <c r="GJW87" s="21"/>
      <c r="GKA87" s="12"/>
      <c r="GKB87" s="13"/>
      <c r="GKC87" s="14"/>
      <c r="GKD87" s="15"/>
      <c r="GKE87" s="16"/>
      <c r="GKF87" s="17"/>
      <c r="GKG87" s="18"/>
      <c r="GKH87" s="18"/>
      <c r="GKI87" s="19"/>
      <c r="GKJ87" s="19"/>
      <c r="GKK87" s="20"/>
      <c r="GKL87" s="20"/>
      <c r="GKM87" s="20"/>
      <c r="GKN87" s="21"/>
      <c r="GKR87" s="12"/>
      <c r="GKS87" s="13"/>
      <c r="GKT87" s="14"/>
      <c r="GKU87" s="15"/>
      <c r="GKV87" s="16"/>
      <c r="GKW87" s="17"/>
      <c r="GKX87" s="18"/>
      <c r="GKY87" s="18"/>
      <c r="GKZ87" s="19"/>
      <c r="GLA87" s="19"/>
      <c r="GLB87" s="20"/>
      <c r="GLC87" s="20"/>
      <c r="GLD87" s="20"/>
      <c r="GLE87" s="21"/>
      <c r="GLI87" s="12"/>
      <c r="GLJ87" s="13"/>
      <c r="GLK87" s="14"/>
      <c r="GLL87" s="15"/>
      <c r="GLM87" s="16"/>
      <c r="GLN87" s="17"/>
      <c r="GLO87" s="18"/>
      <c r="GLP87" s="18"/>
      <c r="GLQ87" s="19"/>
      <c r="GLR87" s="19"/>
      <c r="GLS87" s="20"/>
      <c r="GLT87" s="20"/>
      <c r="GLU87" s="20"/>
      <c r="GLV87" s="21"/>
      <c r="GLZ87" s="12"/>
      <c r="GMA87" s="13"/>
      <c r="GMB87" s="14"/>
      <c r="GMC87" s="15"/>
      <c r="GMD87" s="16"/>
      <c r="GME87" s="17"/>
      <c r="GMF87" s="18"/>
      <c r="GMG87" s="18"/>
      <c r="GMH87" s="19"/>
      <c r="GMI87" s="19"/>
      <c r="GMJ87" s="20"/>
      <c r="GMK87" s="20"/>
      <c r="GML87" s="20"/>
      <c r="GMM87" s="21"/>
      <c r="GMQ87" s="12"/>
      <c r="GMR87" s="13"/>
      <c r="GMS87" s="14"/>
      <c r="GMT87" s="15"/>
      <c r="GMU87" s="16"/>
      <c r="GMV87" s="17"/>
      <c r="GMW87" s="18"/>
      <c r="GMX87" s="18"/>
      <c r="GMY87" s="19"/>
      <c r="GMZ87" s="19"/>
      <c r="GNA87" s="20"/>
      <c r="GNB87" s="20"/>
      <c r="GNC87" s="20"/>
      <c r="GND87" s="21"/>
      <c r="GNH87" s="12"/>
      <c r="GNI87" s="13"/>
      <c r="GNJ87" s="14"/>
      <c r="GNK87" s="15"/>
      <c r="GNL87" s="16"/>
      <c r="GNM87" s="17"/>
      <c r="GNN87" s="18"/>
      <c r="GNO87" s="18"/>
      <c r="GNP87" s="19"/>
      <c r="GNQ87" s="19"/>
      <c r="GNR87" s="20"/>
      <c r="GNS87" s="20"/>
      <c r="GNT87" s="20"/>
      <c r="GNU87" s="21"/>
      <c r="GNY87" s="12"/>
      <c r="GNZ87" s="13"/>
      <c r="GOA87" s="14"/>
      <c r="GOB87" s="15"/>
      <c r="GOC87" s="16"/>
      <c r="GOD87" s="17"/>
      <c r="GOE87" s="18"/>
      <c r="GOF87" s="18"/>
      <c r="GOG87" s="19"/>
      <c r="GOH87" s="19"/>
      <c r="GOI87" s="20"/>
      <c r="GOJ87" s="20"/>
      <c r="GOK87" s="20"/>
      <c r="GOL87" s="21"/>
      <c r="GOP87" s="12"/>
      <c r="GOQ87" s="13"/>
      <c r="GOR87" s="14"/>
      <c r="GOS87" s="15"/>
      <c r="GOT87" s="16"/>
      <c r="GOU87" s="17"/>
      <c r="GOV87" s="18"/>
      <c r="GOW87" s="18"/>
      <c r="GOX87" s="19"/>
      <c r="GOY87" s="19"/>
      <c r="GOZ87" s="20"/>
      <c r="GPA87" s="20"/>
      <c r="GPB87" s="20"/>
      <c r="GPC87" s="21"/>
      <c r="GPG87" s="12"/>
      <c r="GPH87" s="13"/>
      <c r="GPI87" s="14"/>
      <c r="GPJ87" s="15"/>
      <c r="GPK87" s="16"/>
      <c r="GPL87" s="17"/>
      <c r="GPM87" s="18"/>
      <c r="GPN87" s="18"/>
      <c r="GPO87" s="19"/>
      <c r="GPP87" s="19"/>
      <c r="GPQ87" s="20"/>
      <c r="GPR87" s="20"/>
      <c r="GPS87" s="20"/>
      <c r="GPT87" s="21"/>
      <c r="GPX87" s="12"/>
      <c r="GPY87" s="13"/>
      <c r="GPZ87" s="14"/>
      <c r="GQA87" s="15"/>
      <c r="GQB87" s="16"/>
      <c r="GQC87" s="17"/>
      <c r="GQD87" s="18"/>
      <c r="GQE87" s="18"/>
      <c r="GQF87" s="19"/>
      <c r="GQG87" s="19"/>
      <c r="GQH87" s="20"/>
      <c r="GQI87" s="20"/>
      <c r="GQJ87" s="20"/>
      <c r="GQK87" s="21"/>
      <c r="GQO87" s="12"/>
      <c r="GQP87" s="13"/>
      <c r="GQQ87" s="14"/>
      <c r="GQR87" s="15"/>
      <c r="GQS87" s="16"/>
      <c r="GQT87" s="17"/>
      <c r="GQU87" s="18"/>
      <c r="GQV87" s="18"/>
      <c r="GQW87" s="19"/>
      <c r="GQX87" s="19"/>
      <c r="GQY87" s="20"/>
      <c r="GQZ87" s="20"/>
      <c r="GRA87" s="20"/>
      <c r="GRB87" s="21"/>
      <c r="GRF87" s="12"/>
      <c r="GRG87" s="13"/>
      <c r="GRH87" s="14"/>
      <c r="GRI87" s="15"/>
      <c r="GRJ87" s="16"/>
      <c r="GRK87" s="17"/>
      <c r="GRL87" s="18"/>
      <c r="GRM87" s="18"/>
      <c r="GRN87" s="19"/>
      <c r="GRO87" s="19"/>
      <c r="GRP87" s="20"/>
      <c r="GRQ87" s="20"/>
      <c r="GRR87" s="20"/>
      <c r="GRS87" s="21"/>
      <c r="GRW87" s="12"/>
      <c r="GRX87" s="13"/>
      <c r="GRY87" s="14"/>
      <c r="GRZ87" s="15"/>
      <c r="GSA87" s="16"/>
      <c r="GSB87" s="17"/>
      <c r="GSC87" s="18"/>
      <c r="GSD87" s="18"/>
      <c r="GSE87" s="19"/>
      <c r="GSF87" s="19"/>
      <c r="GSG87" s="20"/>
      <c r="GSH87" s="20"/>
      <c r="GSI87" s="20"/>
      <c r="GSJ87" s="21"/>
      <c r="GSN87" s="12"/>
      <c r="GSO87" s="13"/>
      <c r="GSP87" s="14"/>
      <c r="GSQ87" s="15"/>
      <c r="GSR87" s="16"/>
      <c r="GSS87" s="17"/>
      <c r="GST87" s="18"/>
      <c r="GSU87" s="18"/>
      <c r="GSV87" s="19"/>
      <c r="GSW87" s="19"/>
      <c r="GSX87" s="20"/>
      <c r="GSY87" s="20"/>
      <c r="GSZ87" s="20"/>
      <c r="GTA87" s="21"/>
      <c r="GTE87" s="12"/>
      <c r="GTF87" s="13"/>
      <c r="GTG87" s="14"/>
      <c r="GTH87" s="15"/>
      <c r="GTI87" s="16"/>
      <c r="GTJ87" s="17"/>
      <c r="GTK87" s="18"/>
      <c r="GTL87" s="18"/>
      <c r="GTM87" s="19"/>
      <c r="GTN87" s="19"/>
      <c r="GTO87" s="20"/>
      <c r="GTP87" s="20"/>
      <c r="GTQ87" s="20"/>
      <c r="GTR87" s="21"/>
      <c r="GTV87" s="12"/>
      <c r="GTW87" s="13"/>
      <c r="GTX87" s="14"/>
      <c r="GTY87" s="15"/>
      <c r="GTZ87" s="16"/>
      <c r="GUA87" s="17"/>
      <c r="GUB87" s="18"/>
      <c r="GUC87" s="18"/>
      <c r="GUD87" s="19"/>
      <c r="GUE87" s="19"/>
      <c r="GUF87" s="20"/>
      <c r="GUG87" s="20"/>
      <c r="GUH87" s="20"/>
      <c r="GUI87" s="21"/>
      <c r="GUM87" s="12"/>
      <c r="GUN87" s="13"/>
      <c r="GUO87" s="14"/>
      <c r="GUP87" s="15"/>
      <c r="GUQ87" s="16"/>
      <c r="GUR87" s="17"/>
      <c r="GUS87" s="18"/>
      <c r="GUT87" s="18"/>
      <c r="GUU87" s="19"/>
      <c r="GUV87" s="19"/>
      <c r="GUW87" s="20"/>
      <c r="GUX87" s="20"/>
      <c r="GUY87" s="20"/>
      <c r="GUZ87" s="21"/>
      <c r="GVD87" s="12"/>
      <c r="GVE87" s="13"/>
      <c r="GVF87" s="14"/>
      <c r="GVG87" s="15"/>
      <c r="GVH87" s="16"/>
      <c r="GVI87" s="17"/>
      <c r="GVJ87" s="18"/>
      <c r="GVK87" s="18"/>
      <c r="GVL87" s="19"/>
      <c r="GVM87" s="19"/>
      <c r="GVN87" s="20"/>
      <c r="GVO87" s="20"/>
      <c r="GVP87" s="20"/>
      <c r="GVQ87" s="21"/>
      <c r="GVU87" s="12"/>
      <c r="GVV87" s="13"/>
      <c r="GVW87" s="14"/>
      <c r="GVX87" s="15"/>
      <c r="GVY87" s="16"/>
      <c r="GVZ87" s="17"/>
      <c r="GWA87" s="18"/>
      <c r="GWB87" s="18"/>
      <c r="GWC87" s="19"/>
      <c r="GWD87" s="19"/>
      <c r="GWE87" s="20"/>
      <c r="GWF87" s="20"/>
      <c r="GWG87" s="20"/>
      <c r="GWH87" s="21"/>
      <c r="GWL87" s="12"/>
      <c r="GWM87" s="13"/>
      <c r="GWN87" s="14"/>
      <c r="GWO87" s="15"/>
      <c r="GWP87" s="16"/>
      <c r="GWQ87" s="17"/>
      <c r="GWR87" s="18"/>
      <c r="GWS87" s="18"/>
      <c r="GWT87" s="19"/>
      <c r="GWU87" s="19"/>
      <c r="GWV87" s="20"/>
      <c r="GWW87" s="20"/>
      <c r="GWX87" s="20"/>
      <c r="GWY87" s="21"/>
      <c r="GXC87" s="12"/>
      <c r="GXD87" s="13"/>
      <c r="GXE87" s="14"/>
      <c r="GXF87" s="15"/>
      <c r="GXG87" s="16"/>
      <c r="GXH87" s="17"/>
      <c r="GXI87" s="18"/>
      <c r="GXJ87" s="18"/>
      <c r="GXK87" s="19"/>
      <c r="GXL87" s="19"/>
      <c r="GXM87" s="20"/>
      <c r="GXN87" s="20"/>
      <c r="GXO87" s="20"/>
      <c r="GXP87" s="21"/>
      <c r="GXT87" s="12"/>
      <c r="GXU87" s="13"/>
      <c r="GXV87" s="14"/>
      <c r="GXW87" s="15"/>
      <c r="GXX87" s="16"/>
      <c r="GXY87" s="17"/>
      <c r="GXZ87" s="18"/>
      <c r="GYA87" s="18"/>
      <c r="GYB87" s="19"/>
      <c r="GYC87" s="19"/>
      <c r="GYD87" s="20"/>
      <c r="GYE87" s="20"/>
      <c r="GYF87" s="20"/>
      <c r="GYG87" s="21"/>
      <c r="GYK87" s="12"/>
      <c r="GYL87" s="13"/>
      <c r="GYM87" s="14"/>
      <c r="GYN87" s="15"/>
      <c r="GYO87" s="16"/>
      <c r="GYP87" s="17"/>
      <c r="GYQ87" s="18"/>
      <c r="GYR87" s="18"/>
      <c r="GYS87" s="19"/>
      <c r="GYT87" s="19"/>
      <c r="GYU87" s="20"/>
      <c r="GYV87" s="20"/>
      <c r="GYW87" s="20"/>
      <c r="GYX87" s="21"/>
      <c r="GZB87" s="12"/>
      <c r="GZC87" s="13"/>
      <c r="GZD87" s="14"/>
      <c r="GZE87" s="15"/>
      <c r="GZF87" s="16"/>
      <c r="GZG87" s="17"/>
      <c r="GZH87" s="18"/>
      <c r="GZI87" s="18"/>
      <c r="GZJ87" s="19"/>
      <c r="GZK87" s="19"/>
      <c r="GZL87" s="20"/>
      <c r="GZM87" s="20"/>
      <c r="GZN87" s="20"/>
      <c r="GZO87" s="21"/>
      <c r="GZS87" s="12"/>
      <c r="GZT87" s="13"/>
      <c r="GZU87" s="14"/>
      <c r="GZV87" s="15"/>
      <c r="GZW87" s="16"/>
      <c r="GZX87" s="17"/>
      <c r="GZY87" s="18"/>
      <c r="GZZ87" s="18"/>
      <c r="HAA87" s="19"/>
      <c r="HAB87" s="19"/>
      <c r="HAC87" s="20"/>
      <c r="HAD87" s="20"/>
      <c r="HAE87" s="20"/>
      <c r="HAF87" s="21"/>
      <c r="HAJ87" s="12"/>
      <c r="HAK87" s="13"/>
      <c r="HAL87" s="14"/>
      <c r="HAM87" s="15"/>
      <c r="HAN87" s="16"/>
      <c r="HAO87" s="17"/>
      <c r="HAP87" s="18"/>
      <c r="HAQ87" s="18"/>
      <c r="HAR87" s="19"/>
      <c r="HAS87" s="19"/>
      <c r="HAT87" s="20"/>
      <c r="HAU87" s="20"/>
      <c r="HAV87" s="20"/>
      <c r="HAW87" s="21"/>
      <c r="HBA87" s="12"/>
      <c r="HBB87" s="13"/>
      <c r="HBC87" s="14"/>
      <c r="HBD87" s="15"/>
      <c r="HBE87" s="16"/>
      <c r="HBF87" s="17"/>
      <c r="HBG87" s="18"/>
      <c r="HBH87" s="18"/>
      <c r="HBI87" s="19"/>
      <c r="HBJ87" s="19"/>
      <c r="HBK87" s="20"/>
      <c r="HBL87" s="20"/>
      <c r="HBM87" s="20"/>
      <c r="HBN87" s="21"/>
      <c r="HBR87" s="12"/>
      <c r="HBS87" s="13"/>
      <c r="HBT87" s="14"/>
      <c r="HBU87" s="15"/>
      <c r="HBV87" s="16"/>
      <c r="HBW87" s="17"/>
      <c r="HBX87" s="18"/>
      <c r="HBY87" s="18"/>
      <c r="HBZ87" s="19"/>
      <c r="HCA87" s="19"/>
      <c r="HCB87" s="20"/>
      <c r="HCC87" s="20"/>
      <c r="HCD87" s="20"/>
      <c r="HCE87" s="21"/>
      <c r="HCI87" s="12"/>
      <c r="HCJ87" s="13"/>
      <c r="HCK87" s="14"/>
      <c r="HCL87" s="15"/>
      <c r="HCM87" s="16"/>
      <c r="HCN87" s="17"/>
      <c r="HCO87" s="18"/>
      <c r="HCP87" s="18"/>
      <c r="HCQ87" s="19"/>
      <c r="HCR87" s="19"/>
      <c r="HCS87" s="20"/>
      <c r="HCT87" s="20"/>
      <c r="HCU87" s="20"/>
      <c r="HCV87" s="21"/>
      <c r="HCZ87" s="12"/>
      <c r="HDA87" s="13"/>
      <c r="HDB87" s="14"/>
      <c r="HDC87" s="15"/>
      <c r="HDD87" s="16"/>
      <c r="HDE87" s="17"/>
      <c r="HDF87" s="18"/>
      <c r="HDG87" s="18"/>
      <c r="HDH87" s="19"/>
      <c r="HDI87" s="19"/>
      <c r="HDJ87" s="20"/>
      <c r="HDK87" s="20"/>
      <c r="HDL87" s="20"/>
      <c r="HDM87" s="21"/>
      <c r="HDQ87" s="12"/>
      <c r="HDR87" s="13"/>
      <c r="HDS87" s="14"/>
      <c r="HDT87" s="15"/>
      <c r="HDU87" s="16"/>
      <c r="HDV87" s="17"/>
      <c r="HDW87" s="18"/>
      <c r="HDX87" s="18"/>
      <c r="HDY87" s="19"/>
      <c r="HDZ87" s="19"/>
      <c r="HEA87" s="20"/>
      <c r="HEB87" s="20"/>
      <c r="HEC87" s="20"/>
      <c r="HED87" s="21"/>
      <c r="HEH87" s="12"/>
      <c r="HEI87" s="13"/>
      <c r="HEJ87" s="14"/>
      <c r="HEK87" s="15"/>
      <c r="HEL87" s="16"/>
      <c r="HEM87" s="17"/>
      <c r="HEN87" s="18"/>
      <c r="HEO87" s="18"/>
      <c r="HEP87" s="19"/>
      <c r="HEQ87" s="19"/>
      <c r="HER87" s="20"/>
      <c r="HES87" s="20"/>
      <c r="HET87" s="20"/>
      <c r="HEU87" s="21"/>
      <c r="HEY87" s="12"/>
      <c r="HEZ87" s="13"/>
      <c r="HFA87" s="14"/>
      <c r="HFB87" s="15"/>
      <c r="HFC87" s="16"/>
      <c r="HFD87" s="17"/>
      <c r="HFE87" s="18"/>
      <c r="HFF87" s="18"/>
      <c r="HFG87" s="19"/>
      <c r="HFH87" s="19"/>
      <c r="HFI87" s="20"/>
      <c r="HFJ87" s="20"/>
      <c r="HFK87" s="20"/>
      <c r="HFL87" s="21"/>
      <c r="HFP87" s="12"/>
      <c r="HFQ87" s="13"/>
      <c r="HFR87" s="14"/>
      <c r="HFS87" s="15"/>
      <c r="HFT87" s="16"/>
      <c r="HFU87" s="17"/>
      <c r="HFV87" s="18"/>
      <c r="HFW87" s="18"/>
      <c r="HFX87" s="19"/>
      <c r="HFY87" s="19"/>
      <c r="HFZ87" s="20"/>
      <c r="HGA87" s="20"/>
      <c r="HGB87" s="20"/>
      <c r="HGC87" s="21"/>
      <c r="HGG87" s="12"/>
      <c r="HGH87" s="13"/>
      <c r="HGI87" s="14"/>
      <c r="HGJ87" s="15"/>
      <c r="HGK87" s="16"/>
      <c r="HGL87" s="17"/>
      <c r="HGM87" s="18"/>
      <c r="HGN87" s="18"/>
      <c r="HGO87" s="19"/>
      <c r="HGP87" s="19"/>
      <c r="HGQ87" s="20"/>
      <c r="HGR87" s="20"/>
      <c r="HGS87" s="20"/>
      <c r="HGT87" s="21"/>
      <c r="HGX87" s="12"/>
      <c r="HGY87" s="13"/>
      <c r="HGZ87" s="14"/>
      <c r="HHA87" s="15"/>
      <c r="HHB87" s="16"/>
      <c r="HHC87" s="17"/>
      <c r="HHD87" s="18"/>
      <c r="HHE87" s="18"/>
      <c r="HHF87" s="19"/>
      <c r="HHG87" s="19"/>
      <c r="HHH87" s="20"/>
      <c r="HHI87" s="20"/>
      <c r="HHJ87" s="20"/>
      <c r="HHK87" s="21"/>
      <c r="HHO87" s="12"/>
      <c r="HHP87" s="13"/>
      <c r="HHQ87" s="14"/>
      <c r="HHR87" s="15"/>
      <c r="HHS87" s="16"/>
      <c r="HHT87" s="17"/>
      <c r="HHU87" s="18"/>
      <c r="HHV87" s="18"/>
      <c r="HHW87" s="19"/>
      <c r="HHX87" s="19"/>
      <c r="HHY87" s="20"/>
      <c r="HHZ87" s="20"/>
      <c r="HIA87" s="20"/>
      <c r="HIB87" s="21"/>
      <c r="HIF87" s="12"/>
      <c r="HIG87" s="13"/>
      <c r="HIH87" s="14"/>
      <c r="HII87" s="15"/>
      <c r="HIJ87" s="16"/>
      <c r="HIK87" s="17"/>
      <c r="HIL87" s="18"/>
      <c r="HIM87" s="18"/>
      <c r="HIN87" s="19"/>
      <c r="HIO87" s="19"/>
      <c r="HIP87" s="20"/>
      <c r="HIQ87" s="20"/>
      <c r="HIR87" s="20"/>
      <c r="HIS87" s="21"/>
      <c r="HIW87" s="12"/>
      <c r="HIX87" s="13"/>
      <c r="HIY87" s="14"/>
      <c r="HIZ87" s="15"/>
      <c r="HJA87" s="16"/>
      <c r="HJB87" s="17"/>
      <c r="HJC87" s="18"/>
      <c r="HJD87" s="18"/>
      <c r="HJE87" s="19"/>
      <c r="HJF87" s="19"/>
      <c r="HJG87" s="20"/>
      <c r="HJH87" s="20"/>
      <c r="HJI87" s="20"/>
      <c r="HJJ87" s="21"/>
      <c r="HJN87" s="12"/>
      <c r="HJO87" s="13"/>
      <c r="HJP87" s="14"/>
      <c r="HJQ87" s="15"/>
      <c r="HJR87" s="16"/>
      <c r="HJS87" s="17"/>
      <c r="HJT87" s="18"/>
      <c r="HJU87" s="18"/>
      <c r="HJV87" s="19"/>
      <c r="HJW87" s="19"/>
      <c r="HJX87" s="20"/>
      <c r="HJY87" s="20"/>
      <c r="HJZ87" s="20"/>
      <c r="HKA87" s="21"/>
      <c r="HKE87" s="12"/>
      <c r="HKF87" s="13"/>
      <c r="HKG87" s="14"/>
      <c r="HKH87" s="15"/>
      <c r="HKI87" s="16"/>
      <c r="HKJ87" s="17"/>
      <c r="HKK87" s="18"/>
      <c r="HKL87" s="18"/>
      <c r="HKM87" s="19"/>
      <c r="HKN87" s="19"/>
      <c r="HKO87" s="20"/>
      <c r="HKP87" s="20"/>
      <c r="HKQ87" s="20"/>
      <c r="HKR87" s="21"/>
      <c r="HKV87" s="12"/>
      <c r="HKW87" s="13"/>
      <c r="HKX87" s="14"/>
      <c r="HKY87" s="15"/>
      <c r="HKZ87" s="16"/>
      <c r="HLA87" s="17"/>
      <c r="HLB87" s="18"/>
      <c r="HLC87" s="18"/>
      <c r="HLD87" s="19"/>
      <c r="HLE87" s="19"/>
      <c r="HLF87" s="20"/>
      <c r="HLG87" s="20"/>
      <c r="HLH87" s="20"/>
      <c r="HLI87" s="21"/>
      <c r="HLM87" s="12"/>
      <c r="HLN87" s="13"/>
      <c r="HLO87" s="14"/>
      <c r="HLP87" s="15"/>
      <c r="HLQ87" s="16"/>
      <c r="HLR87" s="17"/>
      <c r="HLS87" s="18"/>
      <c r="HLT87" s="18"/>
      <c r="HLU87" s="19"/>
      <c r="HLV87" s="19"/>
      <c r="HLW87" s="20"/>
      <c r="HLX87" s="20"/>
      <c r="HLY87" s="20"/>
      <c r="HLZ87" s="21"/>
      <c r="HMD87" s="12"/>
      <c r="HME87" s="13"/>
      <c r="HMF87" s="14"/>
      <c r="HMG87" s="15"/>
      <c r="HMH87" s="16"/>
      <c r="HMI87" s="17"/>
      <c r="HMJ87" s="18"/>
      <c r="HMK87" s="18"/>
      <c r="HML87" s="19"/>
      <c r="HMM87" s="19"/>
      <c r="HMN87" s="20"/>
      <c r="HMO87" s="20"/>
      <c r="HMP87" s="20"/>
      <c r="HMQ87" s="21"/>
      <c r="HMU87" s="12"/>
      <c r="HMV87" s="13"/>
      <c r="HMW87" s="14"/>
      <c r="HMX87" s="15"/>
      <c r="HMY87" s="16"/>
      <c r="HMZ87" s="17"/>
      <c r="HNA87" s="18"/>
      <c r="HNB87" s="18"/>
      <c r="HNC87" s="19"/>
      <c r="HND87" s="19"/>
      <c r="HNE87" s="20"/>
      <c r="HNF87" s="20"/>
      <c r="HNG87" s="20"/>
      <c r="HNH87" s="21"/>
      <c r="HNL87" s="12"/>
      <c r="HNM87" s="13"/>
      <c r="HNN87" s="14"/>
      <c r="HNO87" s="15"/>
      <c r="HNP87" s="16"/>
      <c r="HNQ87" s="17"/>
      <c r="HNR87" s="18"/>
      <c r="HNS87" s="18"/>
      <c r="HNT87" s="19"/>
      <c r="HNU87" s="19"/>
      <c r="HNV87" s="20"/>
      <c r="HNW87" s="20"/>
      <c r="HNX87" s="20"/>
      <c r="HNY87" s="21"/>
      <c r="HOC87" s="12"/>
      <c r="HOD87" s="13"/>
      <c r="HOE87" s="14"/>
      <c r="HOF87" s="15"/>
      <c r="HOG87" s="16"/>
      <c r="HOH87" s="17"/>
      <c r="HOI87" s="18"/>
      <c r="HOJ87" s="18"/>
      <c r="HOK87" s="19"/>
      <c r="HOL87" s="19"/>
      <c r="HOM87" s="20"/>
      <c r="HON87" s="20"/>
      <c r="HOO87" s="20"/>
      <c r="HOP87" s="21"/>
      <c r="HOT87" s="12"/>
      <c r="HOU87" s="13"/>
      <c r="HOV87" s="14"/>
      <c r="HOW87" s="15"/>
      <c r="HOX87" s="16"/>
      <c r="HOY87" s="17"/>
      <c r="HOZ87" s="18"/>
      <c r="HPA87" s="18"/>
      <c r="HPB87" s="19"/>
      <c r="HPC87" s="19"/>
      <c r="HPD87" s="20"/>
      <c r="HPE87" s="20"/>
      <c r="HPF87" s="20"/>
      <c r="HPG87" s="21"/>
      <c r="HPK87" s="12"/>
      <c r="HPL87" s="13"/>
      <c r="HPM87" s="14"/>
      <c r="HPN87" s="15"/>
      <c r="HPO87" s="16"/>
      <c r="HPP87" s="17"/>
      <c r="HPQ87" s="18"/>
      <c r="HPR87" s="18"/>
      <c r="HPS87" s="19"/>
      <c r="HPT87" s="19"/>
      <c r="HPU87" s="20"/>
      <c r="HPV87" s="20"/>
      <c r="HPW87" s="20"/>
      <c r="HPX87" s="21"/>
      <c r="HQB87" s="12"/>
      <c r="HQC87" s="13"/>
      <c r="HQD87" s="14"/>
      <c r="HQE87" s="15"/>
      <c r="HQF87" s="16"/>
      <c r="HQG87" s="17"/>
      <c r="HQH87" s="18"/>
      <c r="HQI87" s="18"/>
      <c r="HQJ87" s="19"/>
      <c r="HQK87" s="19"/>
      <c r="HQL87" s="20"/>
      <c r="HQM87" s="20"/>
      <c r="HQN87" s="20"/>
      <c r="HQO87" s="21"/>
      <c r="HQS87" s="12"/>
      <c r="HQT87" s="13"/>
      <c r="HQU87" s="14"/>
      <c r="HQV87" s="15"/>
      <c r="HQW87" s="16"/>
      <c r="HQX87" s="17"/>
      <c r="HQY87" s="18"/>
      <c r="HQZ87" s="18"/>
      <c r="HRA87" s="19"/>
      <c r="HRB87" s="19"/>
      <c r="HRC87" s="20"/>
      <c r="HRD87" s="20"/>
      <c r="HRE87" s="20"/>
      <c r="HRF87" s="21"/>
      <c r="HRJ87" s="12"/>
      <c r="HRK87" s="13"/>
      <c r="HRL87" s="14"/>
      <c r="HRM87" s="15"/>
      <c r="HRN87" s="16"/>
      <c r="HRO87" s="17"/>
      <c r="HRP87" s="18"/>
      <c r="HRQ87" s="18"/>
      <c r="HRR87" s="19"/>
      <c r="HRS87" s="19"/>
      <c r="HRT87" s="20"/>
      <c r="HRU87" s="20"/>
      <c r="HRV87" s="20"/>
      <c r="HRW87" s="21"/>
      <c r="HSA87" s="12"/>
      <c r="HSB87" s="13"/>
      <c r="HSC87" s="14"/>
      <c r="HSD87" s="15"/>
      <c r="HSE87" s="16"/>
      <c r="HSF87" s="17"/>
      <c r="HSG87" s="18"/>
      <c r="HSH87" s="18"/>
      <c r="HSI87" s="19"/>
      <c r="HSJ87" s="19"/>
      <c r="HSK87" s="20"/>
      <c r="HSL87" s="20"/>
      <c r="HSM87" s="20"/>
      <c r="HSN87" s="21"/>
      <c r="HSR87" s="12"/>
      <c r="HSS87" s="13"/>
      <c r="HST87" s="14"/>
      <c r="HSU87" s="15"/>
      <c r="HSV87" s="16"/>
      <c r="HSW87" s="17"/>
      <c r="HSX87" s="18"/>
      <c r="HSY87" s="18"/>
      <c r="HSZ87" s="19"/>
      <c r="HTA87" s="19"/>
      <c r="HTB87" s="20"/>
      <c r="HTC87" s="20"/>
      <c r="HTD87" s="20"/>
      <c r="HTE87" s="21"/>
      <c r="HTI87" s="12"/>
      <c r="HTJ87" s="13"/>
      <c r="HTK87" s="14"/>
      <c r="HTL87" s="15"/>
      <c r="HTM87" s="16"/>
      <c r="HTN87" s="17"/>
      <c r="HTO87" s="18"/>
      <c r="HTP87" s="18"/>
      <c r="HTQ87" s="19"/>
      <c r="HTR87" s="19"/>
      <c r="HTS87" s="20"/>
      <c r="HTT87" s="20"/>
      <c r="HTU87" s="20"/>
      <c r="HTV87" s="21"/>
      <c r="HTZ87" s="12"/>
      <c r="HUA87" s="13"/>
      <c r="HUB87" s="14"/>
      <c r="HUC87" s="15"/>
      <c r="HUD87" s="16"/>
      <c r="HUE87" s="17"/>
      <c r="HUF87" s="18"/>
      <c r="HUG87" s="18"/>
      <c r="HUH87" s="19"/>
      <c r="HUI87" s="19"/>
      <c r="HUJ87" s="20"/>
      <c r="HUK87" s="20"/>
      <c r="HUL87" s="20"/>
      <c r="HUM87" s="21"/>
      <c r="HUQ87" s="12"/>
      <c r="HUR87" s="13"/>
      <c r="HUS87" s="14"/>
      <c r="HUT87" s="15"/>
      <c r="HUU87" s="16"/>
      <c r="HUV87" s="17"/>
      <c r="HUW87" s="18"/>
      <c r="HUX87" s="18"/>
      <c r="HUY87" s="19"/>
      <c r="HUZ87" s="19"/>
      <c r="HVA87" s="20"/>
      <c r="HVB87" s="20"/>
      <c r="HVC87" s="20"/>
      <c r="HVD87" s="21"/>
      <c r="HVH87" s="12"/>
      <c r="HVI87" s="13"/>
      <c r="HVJ87" s="14"/>
      <c r="HVK87" s="15"/>
      <c r="HVL87" s="16"/>
      <c r="HVM87" s="17"/>
      <c r="HVN87" s="18"/>
      <c r="HVO87" s="18"/>
      <c r="HVP87" s="19"/>
      <c r="HVQ87" s="19"/>
      <c r="HVR87" s="20"/>
      <c r="HVS87" s="20"/>
      <c r="HVT87" s="20"/>
      <c r="HVU87" s="21"/>
      <c r="HVY87" s="12"/>
      <c r="HVZ87" s="13"/>
      <c r="HWA87" s="14"/>
      <c r="HWB87" s="15"/>
      <c r="HWC87" s="16"/>
      <c r="HWD87" s="17"/>
      <c r="HWE87" s="18"/>
      <c r="HWF87" s="18"/>
      <c r="HWG87" s="19"/>
      <c r="HWH87" s="19"/>
      <c r="HWI87" s="20"/>
      <c r="HWJ87" s="20"/>
      <c r="HWK87" s="20"/>
      <c r="HWL87" s="21"/>
      <c r="HWP87" s="12"/>
      <c r="HWQ87" s="13"/>
      <c r="HWR87" s="14"/>
      <c r="HWS87" s="15"/>
      <c r="HWT87" s="16"/>
      <c r="HWU87" s="17"/>
      <c r="HWV87" s="18"/>
      <c r="HWW87" s="18"/>
      <c r="HWX87" s="19"/>
      <c r="HWY87" s="19"/>
      <c r="HWZ87" s="20"/>
      <c r="HXA87" s="20"/>
      <c r="HXB87" s="20"/>
      <c r="HXC87" s="21"/>
      <c r="HXG87" s="12"/>
      <c r="HXH87" s="13"/>
      <c r="HXI87" s="14"/>
      <c r="HXJ87" s="15"/>
      <c r="HXK87" s="16"/>
      <c r="HXL87" s="17"/>
      <c r="HXM87" s="18"/>
      <c r="HXN87" s="18"/>
      <c r="HXO87" s="19"/>
      <c r="HXP87" s="19"/>
      <c r="HXQ87" s="20"/>
      <c r="HXR87" s="20"/>
      <c r="HXS87" s="20"/>
      <c r="HXT87" s="21"/>
      <c r="HXX87" s="12"/>
      <c r="HXY87" s="13"/>
      <c r="HXZ87" s="14"/>
      <c r="HYA87" s="15"/>
      <c r="HYB87" s="16"/>
      <c r="HYC87" s="17"/>
      <c r="HYD87" s="18"/>
      <c r="HYE87" s="18"/>
      <c r="HYF87" s="19"/>
      <c r="HYG87" s="19"/>
      <c r="HYH87" s="20"/>
      <c r="HYI87" s="20"/>
      <c r="HYJ87" s="20"/>
      <c r="HYK87" s="21"/>
      <c r="HYO87" s="12"/>
      <c r="HYP87" s="13"/>
      <c r="HYQ87" s="14"/>
      <c r="HYR87" s="15"/>
      <c r="HYS87" s="16"/>
      <c r="HYT87" s="17"/>
      <c r="HYU87" s="18"/>
      <c r="HYV87" s="18"/>
      <c r="HYW87" s="19"/>
      <c r="HYX87" s="19"/>
      <c r="HYY87" s="20"/>
      <c r="HYZ87" s="20"/>
      <c r="HZA87" s="20"/>
      <c r="HZB87" s="21"/>
      <c r="HZF87" s="12"/>
      <c r="HZG87" s="13"/>
      <c r="HZH87" s="14"/>
      <c r="HZI87" s="15"/>
      <c r="HZJ87" s="16"/>
      <c r="HZK87" s="17"/>
      <c r="HZL87" s="18"/>
      <c r="HZM87" s="18"/>
      <c r="HZN87" s="19"/>
      <c r="HZO87" s="19"/>
      <c r="HZP87" s="20"/>
      <c r="HZQ87" s="20"/>
      <c r="HZR87" s="20"/>
      <c r="HZS87" s="21"/>
      <c r="HZW87" s="12"/>
      <c r="HZX87" s="13"/>
      <c r="HZY87" s="14"/>
      <c r="HZZ87" s="15"/>
      <c r="IAA87" s="16"/>
      <c r="IAB87" s="17"/>
      <c r="IAC87" s="18"/>
      <c r="IAD87" s="18"/>
      <c r="IAE87" s="19"/>
      <c r="IAF87" s="19"/>
      <c r="IAG87" s="20"/>
      <c r="IAH87" s="20"/>
      <c r="IAI87" s="20"/>
      <c r="IAJ87" s="21"/>
      <c r="IAN87" s="12"/>
      <c r="IAO87" s="13"/>
      <c r="IAP87" s="14"/>
      <c r="IAQ87" s="15"/>
      <c r="IAR87" s="16"/>
      <c r="IAS87" s="17"/>
      <c r="IAT87" s="18"/>
      <c r="IAU87" s="18"/>
      <c r="IAV87" s="19"/>
      <c r="IAW87" s="19"/>
      <c r="IAX87" s="20"/>
      <c r="IAY87" s="20"/>
      <c r="IAZ87" s="20"/>
      <c r="IBA87" s="21"/>
      <c r="IBE87" s="12"/>
      <c r="IBF87" s="13"/>
      <c r="IBG87" s="14"/>
      <c r="IBH87" s="15"/>
      <c r="IBI87" s="16"/>
      <c r="IBJ87" s="17"/>
      <c r="IBK87" s="18"/>
      <c r="IBL87" s="18"/>
      <c r="IBM87" s="19"/>
      <c r="IBN87" s="19"/>
      <c r="IBO87" s="20"/>
      <c r="IBP87" s="20"/>
      <c r="IBQ87" s="20"/>
      <c r="IBR87" s="21"/>
      <c r="IBV87" s="12"/>
      <c r="IBW87" s="13"/>
      <c r="IBX87" s="14"/>
      <c r="IBY87" s="15"/>
      <c r="IBZ87" s="16"/>
      <c r="ICA87" s="17"/>
      <c r="ICB87" s="18"/>
      <c r="ICC87" s="18"/>
      <c r="ICD87" s="19"/>
      <c r="ICE87" s="19"/>
      <c r="ICF87" s="20"/>
      <c r="ICG87" s="20"/>
      <c r="ICH87" s="20"/>
      <c r="ICI87" s="21"/>
      <c r="ICM87" s="12"/>
      <c r="ICN87" s="13"/>
      <c r="ICO87" s="14"/>
      <c r="ICP87" s="15"/>
      <c r="ICQ87" s="16"/>
      <c r="ICR87" s="17"/>
      <c r="ICS87" s="18"/>
      <c r="ICT87" s="18"/>
      <c r="ICU87" s="19"/>
      <c r="ICV87" s="19"/>
      <c r="ICW87" s="20"/>
      <c r="ICX87" s="20"/>
      <c r="ICY87" s="20"/>
      <c r="ICZ87" s="21"/>
      <c r="IDD87" s="12"/>
      <c r="IDE87" s="13"/>
      <c r="IDF87" s="14"/>
      <c r="IDG87" s="15"/>
      <c r="IDH87" s="16"/>
      <c r="IDI87" s="17"/>
      <c r="IDJ87" s="18"/>
      <c r="IDK87" s="18"/>
      <c r="IDL87" s="19"/>
      <c r="IDM87" s="19"/>
      <c r="IDN87" s="20"/>
      <c r="IDO87" s="20"/>
      <c r="IDP87" s="20"/>
      <c r="IDQ87" s="21"/>
      <c r="IDU87" s="12"/>
      <c r="IDV87" s="13"/>
      <c r="IDW87" s="14"/>
      <c r="IDX87" s="15"/>
      <c r="IDY87" s="16"/>
      <c r="IDZ87" s="17"/>
      <c r="IEA87" s="18"/>
      <c r="IEB87" s="18"/>
      <c r="IEC87" s="19"/>
      <c r="IED87" s="19"/>
      <c r="IEE87" s="20"/>
      <c r="IEF87" s="20"/>
      <c r="IEG87" s="20"/>
      <c r="IEH87" s="21"/>
      <c r="IEL87" s="12"/>
      <c r="IEM87" s="13"/>
      <c r="IEN87" s="14"/>
      <c r="IEO87" s="15"/>
      <c r="IEP87" s="16"/>
      <c r="IEQ87" s="17"/>
      <c r="IER87" s="18"/>
      <c r="IES87" s="18"/>
      <c r="IET87" s="19"/>
      <c r="IEU87" s="19"/>
      <c r="IEV87" s="20"/>
      <c r="IEW87" s="20"/>
      <c r="IEX87" s="20"/>
      <c r="IEY87" s="21"/>
      <c r="IFC87" s="12"/>
      <c r="IFD87" s="13"/>
      <c r="IFE87" s="14"/>
      <c r="IFF87" s="15"/>
      <c r="IFG87" s="16"/>
      <c r="IFH87" s="17"/>
      <c r="IFI87" s="18"/>
      <c r="IFJ87" s="18"/>
      <c r="IFK87" s="19"/>
      <c r="IFL87" s="19"/>
      <c r="IFM87" s="20"/>
      <c r="IFN87" s="20"/>
      <c r="IFO87" s="20"/>
      <c r="IFP87" s="21"/>
      <c r="IFT87" s="12"/>
      <c r="IFU87" s="13"/>
      <c r="IFV87" s="14"/>
      <c r="IFW87" s="15"/>
      <c r="IFX87" s="16"/>
      <c r="IFY87" s="17"/>
      <c r="IFZ87" s="18"/>
      <c r="IGA87" s="18"/>
      <c r="IGB87" s="19"/>
      <c r="IGC87" s="19"/>
      <c r="IGD87" s="20"/>
      <c r="IGE87" s="20"/>
      <c r="IGF87" s="20"/>
      <c r="IGG87" s="21"/>
      <c r="IGK87" s="12"/>
      <c r="IGL87" s="13"/>
      <c r="IGM87" s="14"/>
      <c r="IGN87" s="15"/>
      <c r="IGO87" s="16"/>
      <c r="IGP87" s="17"/>
      <c r="IGQ87" s="18"/>
      <c r="IGR87" s="18"/>
      <c r="IGS87" s="19"/>
      <c r="IGT87" s="19"/>
      <c r="IGU87" s="20"/>
      <c r="IGV87" s="20"/>
      <c r="IGW87" s="20"/>
      <c r="IGX87" s="21"/>
      <c r="IHB87" s="12"/>
      <c r="IHC87" s="13"/>
      <c r="IHD87" s="14"/>
      <c r="IHE87" s="15"/>
      <c r="IHF87" s="16"/>
      <c r="IHG87" s="17"/>
      <c r="IHH87" s="18"/>
      <c r="IHI87" s="18"/>
      <c r="IHJ87" s="19"/>
      <c r="IHK87" s="19"/>
      <c r="IHL87" s="20"/>
      <c r="IHM87" s="20"/>
      <c r="IHN87" s="20"/>
      <c r="IHO87" s="21"/>
      <c r="IHS87" s="12"/>
      <c r="IHT87" s="13"/>
      <c r="IHU87" s="14"/>
      <c r="IHV87" s="15"/>
      <c r="IHW87" s="16"/>
      <c r="IHX87" s="17"/>
      <c r="IHY87" s="18"/>
      <c r="IHZ87" s="18"/>
      <c r="IIA87" s="19"/>
      <c r="IIB87" s="19"/>
      <c r="IIC87" s="20"/>
      <c r="IID87" s="20"/>
      <c r="IIE87" s="20"/>
      <c r="IIF87" s="21"/>
      <c r="IIJ87" s="12"/>
      <c r="IIK87" s="13"/>
      <c r="IIL87" s="14"/>
      <c r="IIM87" s="15"/>
      <c r="IIN87" s="16"/>
      <c r="IIO87" s="17"/>
      <c r="IIP87" s="18"/>
      <c r="IIQ87" s="18"/>
      <c r="IIR87" s="19"/>
      <c r="IIS87" s="19"/>
      <c r="IIT87" s="20"/>
      <c r="IIU87" s="20"/>
      <c r="IIV87" s="20"/>
      <c r="IIW87" s="21"/>
      <c r="IJA87" s="12"/>
      <c r="IJB87" s="13"/>
      <c r="IJC87" s="14"/>
      <c r="IJD87" s="15"/>
      <c r="IJE87" s="16"/>
      <c r="IJF87" s="17"/>
      <c r="IJG87" s="18"/>
      <c r="IJH87" s="18"/>
      <c r="IJI87" s="19"/>
      <c r="IJJ87" s="19"/>
      <c r="IJK87" s="20"/>
      <c r="IJL87" s="20"/>
      <c r="IJM87" s="20"/>
      <c r="IJN87" s="21"/>
      <c r="IJR87" s="12"/>
      <c r="IJS87" s="13"/>
      <c r="IJT87" s="14"/>
      <c r="IJU87" s="15"/>
      <c r="IJV87" s="16"/>
      <c r="IJW87" s="17"/>
      <c r="IJX87" s="18"/>
      <c r="IJY87" s="18"/>
      <c r="IJZ87" s="19"/>
      <c r="IKA87" s="19"/>
      <c r="IKB87" s="20"/>
      <c r="IKC87" s="20"/>
      <c r="IKD87" s="20"/>
      <c r="IKE87" s="21"/>
      <c r="IKI87" s="12"/>
      <c r="IKJ87" s="13"/>
      <c r="IKK87" s="14"/>
      <c r="IKL87" s="15"/>
      <c r="IKM87" s="16"/>
      <c r="IKN87" s="17"/>
      <c r="IKO87" s="18"/>
      <c r="IKP87" s="18"/>
      <c r="IKQ87" s="19"/>
      <c r="IKR87" s="19"/>
      <c r="IKS87" s="20"/>
      <c r="IKT87" s="20"/>
      <c r="IKU87" s="20"/>
      <c r="IKV87" s="21"/>
      <c r="IKZ87" s="12"/>
      <c r="ILA87" s="13"/>
      <c r="ILB87" s="14"/>
      <c r="ILC87" s="15"/>
      <c r="ILD87" s="16"/>
      <c r="ILE87" s="17"/>
      <c r="ILF87" s="18"/>
      <c r="ILG87" s="18"/>
      <c r="ILH87" s="19"/>
      <c r="ILI87" s="19"/>
      <c r="ILJ87" s="20"/>
      <c r="ILK87" s="20"/>
      <c r="ILL87" s="20"/>
      <c r="ILM87" s="21"/>
      <c r="ILQ87" s="12"/>
      <c r="ILR87" s="13"/>
      <c r="ILS87" s="14"/>
      <c r="ILT87" s="15"/>
      <c r="ILU87" s="16"/>
      <c r="ILV87" s="17"/>
      <c r="ILW87" s="18"/>
      <c r="ILX87" s="18"/>
      <c r="ILY87" s="19"/>
      <c r="ILZ87" s="19"/>
      <c r="IMA87" s="20"/>
      <c r="IMB87" s="20"/>
      <c r="IMC87" s="20"/>
      <c r="IMD87" s="21"/>
      <c r="IMH87" s="12"/>
      <c r="IMI87" s="13"/>
      <c r="IMJ87" s="14"/>
      <c r="IMK87" s="15"/>
      <c r="IML87" s="16"/>
      <c r="IMM87" s="17"/>
      <c r="IMN87" s="18"/>
      <c r="IMO87" s="18"/>
      <c r="IMP87" s="19"/>
      <c r="IMQ87" s="19"/>
      <c r="IMR87" s="20"/>
      <c r="IMS87" s="20"/>
      <c r="IMT87" s="20"/>
      <c r="IMU87" s="21"/>
      <c r="IMY87" s="12"/>
      <c r="IMZ87" s="13"/>
      <c r="INA87" s="14"/>
      <c r="INB87" s="15"/>
      <c r="INC87" s="16"/>
      <c r="IND87" s="17"/>
      <c r="INE87" s="18"/>
      <c r="INF87" s="18"/>
      <c r="ING87" s="19"/>
      <c r="INH87" s="19"/>
      <c r="INI87" s="20"/>
      <c r="INJ87" s="20"/>
      <c r="INK87" s="20"/>
      <c r="INL87" s="21"/>
      <c r="INP87" s="12"/>
      <c r="INQ87" s="13"/>
      <c r="INR87" s="14"/>
      <c r="INS87" s="15"/>
      <c r="INT87" s="16"/>
      <c r="INU87" s="17"/>
      <c r="INV87" s="18"/>
      <c r="INW87" s="18"/>
      <c r="INX87" s="19"/>
      <c r="INY87" s="19"/>
      <c r="INZ87" s="20"/>
      <c r="IOA87" s="20"/>
      <c r="IOB87" s="20"/>
      <c r="IOC87" s="21"/>
      <c r="IOG87" s="12"/>
      <c r="IOH87" s="13"/>
      <c r="IOI87" s="14"/>
      <c r="IOJ87" s="15"/>
      <c r="IOK87" s="16"/>
      <c r="IOL87" s="17"/>
      <c r="IOM87" s="18"/>
      <c r="ION87" s="18"/>
      <c r="IOO87" s="19"/>
      <c r="IOP87" s="19"/>
      <c r="IOQ87" s="20"/>
      <c r="IOR87" s="20"/>
      <c r="IOS87" s="20"/>
      <c r="IOT87" s="21"/>
      <c r="IOX87" s="12"/>
      <c r="IOY87" s="13"/>
      <c r="IOZ87" s="14"/>
      <c r="IPA87" s="15"/>
      <c r="IPB87" s="16"/>
      <c r="IPC87" s="17"/>
      <c r="IPD87" s="18"/>
      <c r="IPE87" s="18"/>
      <c r="IPF87" s="19"/>
      <c r="IPG87" s="19"/>
      <c r="IPH87" s="20"/>
      <c r="IPI87" s="20"/>
      <c r="IPJ87" s="20"/>
      <c r="IPK87" s="21"/>
      <c r="IPO87" s="12"/>
      <c r="IPP87" s="13"/>
      <c r="IPQ87" s="14"/>
      <c r="IPR87" s="15"/>
      <c r="IPS87" s="16"/>
      <c r="IPT87" s="17"/>
      <c r="IPU87" s="18"/>
      <c r="IPV87" s="18"/>
      <c r="IPW87" s="19"/>
      <c r="IPX87" s="19"/>
      <c r="IPY87" s="20"/>
      <c r="IPZ87" s="20"/>
      <c r="IQA87" s="20"/>
      <c r="IQB87" s="21"/>
      <c r="IQF87" s="12"/>
      <c r="IQG87" s="13"/>
      <c r="IQH87" s="14"/>
      <c r="IQI87" s="15"/>
      <c r="IQJ87" s="16"/>
      <c r="IQK87" s="17"/>
      <c r="IQL87" s="18"/>
      <c r="IQM87" s="18"/>
      <c r="IQN87" s="19"/>
      <c r="IQO87" s="19"/>
      <c r="IQP87" s="20"/>
      <c r="IQQ87" s="20"/>
      <c r="IQR87" s="20"/>
      <c r="IQS87" s="21"/>
      <c r="IQW87" s="12"/>
      <c r="IQX87" s="13"/>
      <c r="IQY87" s="14"/>
      <c r="IQZ87" s="15"/>
      <c r="IRA87" s="16"/>
      <c r="IRB87" s="17"/>
      <c r="IRC87" s="18"/>
      <c r="IRD87" s="18"/>
      <c r="IRE87" s="19"/>
      <c r="IRF87" s="19"/>
      <c r="IRG87" s="20"/>
      <c r="IRH87" s="20"/>
      <c r="IRI87" s="20"/>
      <c r="IRJ87" s="21"/>
      <c r="IRN87" s="12"/>
      <c r="IRO87" s="13"/>
      <c r="IRP87" s="14"/>
      <c r="IRQ87" s="15"/>
      <c r="IRR87" s="16"/>
      <c r="IRS87" s="17"/>
      <c r="IRT87" s="18"/>
      <c r="IRU87" s="18"/>
      <c r="IRV87" s="19"/>
      <c r="IRW87" s="19"/>
      <c r="IRX87" s="20"/>
      <c r="IRY87" s="20"/>
      <c r="IRZ87" s="20"/>
      <c r="ISA87" s="21"/>
      <c r="ISE87" s="12"/>
      <c r="ISF87" s="13"/>
      <c r="ISG87" s="14"/>
      <c r="ISH87" s="15"/>
      <c r="ISI87" s="16"/>
      <c r="ISJ87" s="17"/>
      <c r="ISK87" s="18"/>
      <c r="ISL87" s="18"/>
      <c r="ISM87" s="19"/>
      <c r="ISN87" s="19"/>
      <c r="ISO87" s="20"/>
      <c r="ISP87" s="20"/>
      <c r="ISQ87" s="20"/>
      <c r="ISR87" s="21"/>
      <c r="ISV87" s="12"/>
      <c r="ISW87" s="13"/>
      <c r="ISX87" s="14"/>
      <c r="ISY87" s="15"/>
      <c r="ISZ87" s="16"/>
      <c r="ITA87" s="17"/>
      <c r="ITB87" s="18"/>
      <c r="ITC87" s="18"/>
      <c r="ITD87" s="19"/>
      <c r="ITE87" s="19"/>
      <c r="ITF87" s="20"/>
      <c r="ITG87" s="20"/>
      <c r="ITH87" s="20"/>
      <c r="ITI87" s="21"/>
      <c r="ITM87" s="12"/>
      <c r="ITN87" s="13"/>
      <c r="ITO87" s="14"/>
      <c r="ITP87" s="15"/>
      <c r="ITQ87" s="16"/>
      <c r="ITR87" s="17"/>
      <c r="ITS87" s="18"/>
      <c r="ITT87" s="18"/>
      <c r="ITU87" s="19"/>
      <c r="ITV87" s="19"/>
      <c r="ITW87" s="20"/>
      <c r="ITX87" s="20"/>
      <c r="ITY87" s="20"/>
      <c r="ITZ87" s="21"/>
      <c r="IUD87" s="12"/>
      <c r="IUE87" s="13"/>
      <c r="IUF87" s="14"/>
      <c r="IUG87" s="15"/>
      <c r="IUH87" s="16"/>
      <c r="IUI87" s="17"/>
      <c r="IUJ87" s="18"/>
      <c r="IUK87" s="18"/>
      <c r="IUL87" s="19"/>
      <c r="IUM87" s="19"/>
      <c r="IUN87" s="20"/>
      <c r="IUO87" s="20"/>
      <c r="IUP87" s="20"/>
      <c r="IUQ87" s="21"/>
      <c r="IUU87" s="12"/>
      <c r="IUV87" s="13"/>
      <c r="IUW87" s="14"/>
      <c r="IUX87" s="15"/>
      <c r="IUY87" s="16"/>
      <c r="IUZ87" s="17"/>
      <c r="IVA87" s="18"/>
      <c r="IVB87" s="18"/>
      <c r="IVC87" s="19"/>
      <c r="IVD87" s="19"/>
      <c r="IVE87" s="20"/>
      <c r="IVF87" s="20"/>
      <c r="IVG87" s="20"/>
      <c r="IVH87" s="21"/>
      <c r="IVL87" s="12"/>
      <c r="IVM87" s="13"/>
      <c r="IVN87" s="14"/>
      <c r="IVO87" s="15"/>
      <c r="IVP87" s="16"/>
      <c r="IVQ87" s="17"/>
      <c r="IVR87" s="18"/>
      <c r="IVS87" s="18"/>
      <c r="IVT87" s="19"/>
      <c r="IVU87" s="19"/>
      <c r="IVV87" s="20"/>
      <c r="IVW87" s="20"/>
      <c r="IVX87" s="20"/>
      <c r="IVY87" s="21"/>
      <c r="IWC87" s="12"/>
      <c r="IWD87" s="13"/>
      <c r="IWE87" s="14"/>
      <c r="IWF87" s="15"/>
      <c r="IWG87" s="16"/>
      <c r="IWH87" s="17"/>
      <c r="IWI87" s="18"/>
      <c r="IWJ87" s="18"/>
      <c r="IWK87" s="19"/>
      <c r="IWL87" s="19"/>
      <c r="IWM87" s="20"/>
      <c r="IWN87" s="20"/>
      <c r="IWO87" s="20"/>
      <c r="IWP87" s="21"/>
      <c r="IWT87" s="12"/>
      <c r="IWU87" s="13"/>
      <c r="IWV87" s="14"/>
      <c r="IWW87" s="15"/>
      <c r="IWX87" s="16"/>
      <c r="IWY87" s="17"/>
      <c r="IWZ87" s="18"/>
      <c r="IXA87" s="18"/>
      <c r="IXB87" s="19"/>
      <c r="IXC87" s="19"/>
      <c r="IXD87" s="20"/>
      <c r="IXE87" s="20"/>
      <c r="IXF87" s="20"/>
      <c r="IXG87" s="21"/>
      <c r="IXK87" s="12"/>
      <c r="IXL87" s="13"/>
      <c r="IXM87" s="14"/>
      <c r="IXN87" s="15"/>
      <c r="IXO87" s="16"/>
      <c r="IXP87" s="17"/>
      <c r="IXQ87" s="18"/>
      <c r="IXR87" s="18"/>
      <c r="IXS87" s="19"/>
      <c r="IXT87" s="19"/>
      <c r="IXU87" s="20"/>
      <c r="IXV87" s="20"/>
      <c r="IXW87" s="20"/>
      <c r="IXX87" s="21"/>
      <c r="IYB87" s="12"/>
      <c r="IYC87" s="13"/>
      <c r="IYD87" s="14"/>
      <c r="IYE87" s="15"/>
      <c r="IYF87" s="16"/>
      <c r="IYG87" s="17"/>
      <c r="IYH87" s="18"/>
      <c r="IYI87" s="18"/>
      <c r="IYJ87" s="19"/>
      <c r="IYK87" s="19"/>
      <c r="IYL87" s="20"/>
      <c r="IYM87" s="20"/>
      <c r="IYN87" s="20"/>
      <c r="IYO87" s="21"/>
      <c r="IYS87" s="12"/>
      <c r="IYT87" s="13"/>
      <c r="IYU87" s="14"/>
      <c r="IYV87" s="15"/>
      <c r="IYW87" s="16"/>
      <c r="IYX87" s="17"/>
      <c r="IYY87" s="18"/>
      <c r="IYZ87" s="18"/>
      <c r="IZA87" s="19"/>
      <c r="IZB87" s="19"/>
      <c r="IZC87" s="20"/>
      <c r="IZD87" s="20"/>
      <c r="IZE87" s="20"/>
      <c r="IZF87" s="21"/>
      <c r="IZJ87" s="12"/>
      <c r="IZK87" s="13"/>
      <c r="IZL87" s="14"/>
      <c r="IZM87" s="15"/>
      <c r="IZN87" s="16"/>
      <c r="IZO87" s="17"/>
      <c r="IZP87" s="18"/>
      <c r="IZQ87" s="18"/>
      <c r="IZR87" s="19"/>
      <c r="IZS87" s="19"/>
      <c r="IZT87" s="20"/>
      <c r="IZU87" s="20"/>
      <c r="IZV87" s="20"/>
      <c r="IZW87" s="21"/>
      <c r="JAA87" s="12"/>
      <c r="JAB87" s="13"/>
      <c r="JAC87" s="14"/>
      <c r="JAD87" s="15"/>
      <c r="JAE87" s="16"/>
      <c r="JAF87" s="17"/>
      <c r="JAG87" s="18"/>
      <c r="JAH87" s="18"/>
      <c r="JAI87" s="19"/>
      <c r="JAJ87" s="19"/>
      <c r="JAK87" s="20"/>
      <c r="JAL87" s="20"/>
      <c r="JAM87" s="20"/>
      <c r="JAN87" s="21"/>
      <c r="JAR87" s="12"/>
      <c r="JAS87" s="13"/>
      <c r="JAT87" s="14"/>
      <c r="JAU87" s="15"/>
      <c r="JAV87" s="16"/>
      <c r="JAW87" s="17"/>
      <c r="JAX87" s="18"/>
      <c r="JAY87" s="18"/>
      <c r="JAZ87" s="19"/>
      <c r="JBA87" s="19"/>
      <c r="JBB87" s="20"/>
      <c r="JBC87" s="20"/>
      <c r="JBD87" s="20"/>
      <c r="JBE87" s="21"/>
      <c r="JBI87" s="12"/>
      <c r="JBJ87" s="13"/>
      <c r="JBK87" s="14"/>
      <c r="JBL87" s="15"/>
      <c r="JBM87" s="16"/>
      <c r="JBN87" s="17"/>
      <c r="JBO87" s="18"/>
      <c r="JBP87" s="18"/>
      <c r="JBQ87" s="19"/>
      <c r="JBR87" s="19"/>
      <c r="JBS87" s="20"/>
      <c r="JBT87" s="20"/>
      <c r="JBU87" s="20"/>
      <c r="JBV87" s="21"/>
      <c r="JBZ87" s="12"/>
      <c r="JCA87" s="13"/>
      <c r="JCB87" s="14"/>
      <c r="JCC87" s="15"/>
      <c r="JCD87" s="16"/>
      <c r="JCE87" s="17"/>
      <c r="JCF87" s="18"/>
      <c r="JCG87" s="18"/>
      <c r="JCH87" s="19"/>
      <c r="JCI87" s="19"/>
      <c r="JCJ87" s="20"/>
      <c r="JCK87" s="20"/>
      <c r="JCL87" s="20"/>
      <c r="JCM87" s="21"/>
      <c r="JCQ87" s="12"/>
      <c r="JCR87" s="13"/>
      <c r="JCS87" s="14"/>
      <c r="JCT87" s="15"/>
      <c r="JCU87" s="16"/>
      <c r="JCV87" s="17"/>
      <c r="JCW87" s="18"/>
      <c r="JCX87" s="18"/>
      <c r="JCY87" s="19"/>
      <c r="JCZ87" s="19"/>
      <c r="JDA87" s="20"/>
      <c r="JDB87" s="20"/>
      <c r="JDC87" s="20"/>
      <c r="JDD87" s="21"/>
      <c r="JDH87" s="12"/>
      <c r="JDI87" s="13"/>
      <c r="JDJ87" s="14"/>
      <c r="JDK87" s="15"/>
      <c r="JDL87" s="16"/>
      <c r="JDM87" s="17"/>
      <c r="JDN87" s="18"/>
      <c r="JDO87" s="18"/>
      <c r="JDP87" s="19"/>
      <c r="JDQ87" s="19"/>
      <c r="JDR87" s="20"/>
      <c r="JDS87" s="20"/>
      <c r="JDT87" s="20"/>
      <c r="JDU87" s="21"/>
      <c r="JDY87" s="12"/>
      <c r="JDZ87" s="13"/>
      <c r="JEA87" s="14"/>
      <c r="JEB87" s="15"/>
      <c r="JEC87" s="16"/>
      <c r="JED87" s="17"/>
      <c r="JEE87" s="18"/>
      <c r="JEF87" s="18"/>
      <c r="JEG87" s="19"/>
      <c r="JEH87" s="19"/>
      <c r="JEI87" s="20"/>
      <c r="JEJ87" s="20"/>
      <c r="JEK87" s="20"/>
      <c r="JEL87" s="21"/>
      <c r="JEP87" s="12"/>
      <c r="JEQ87" s="13"/>
      <c r="JER87" s="14"/>
      <c r="JES87" s="15"/>
      <c r="JET87" s="16"/>
      <c r="JEU87" s="17"/>
      <c r="JEV87" s="18"/>
      <c r="JEW87" s="18"/>
      <c r="JEX87" s="19"/>
      <c r="JEY87" s="19"/>
      <c r="JEZ87" s="20"/>
      <c r="JFA87" s="20"/>
      <c r="JFB87" s="20"/>
      <c r="JFC87" s="21"/>
      <c r="JFG87" s="12"/>
      <c r="JFH87" s="13"/>
      <c r="JFI87" s="14"/>
      <c r="JFJ87" s="15"/>
      <c r="JFK87" s="16"/>
      <c r="JFL87" s="17"/>
      <c r="JFM87" s="18"/>
      <c r="JFN87" s="18"/>
      <c r="JFO87" s="19"/>
      <c r="JFP87" s="19"/>
      <c r="JFQ87" s="20"/>
      <c r="JFR87" s="20"/>
      <c r="JFS87" s="20"/>
      <c r="JFT87" s="21"/>
      <c r="JFX87" s="12"/>
      <c r="JFY87" s="13"/>
      <c r="JFZ87" s="14"/>
      <c r="JGA87" s="15"/>
      <c r="JGB87" s="16"/>
      <c r="JGC87" s="17"/>
      <c r="JGD87" s="18"/>
      <c r="JGE87" s="18"/>
      <c r="JGF87" s="19"/>
      <c r="JGG87" s="19"/>
      <c r="JGH87" s="20"/>
      <c r="JGI87" s="20"/>
      <c r="JGJ87" s="20"/>
      <c r="JGK87" s="21"/>
      <c r="JGO87" s="12"/>
      <c r="JGP87" s="13"/>
      <c r="JGQ87" s="14"/>
      <c r="JGR87" s="15"/>
      <c r="JGS87" s="16"/>
      <c r="JGT87" s="17"/>
      <c r="JGU87" s="18"/>
      <c r="JGV87" s="18"/>
      <c r="JGW87" s="19"/>
      <c r="JGX87" s="19"/>
      <c r="JGY87" s="20"/>
      <c r="JGZ87" s="20"/>
      <c r="JHA87" s="20"/>
      <c r="JHB87" s="21"/>
      <c r="JHF87" s="12"/>
      <c r="JHG87" s="13"/>
      <c r="JHH87" s="14"/>
      <c r="JHI87" s="15"/>
      <c r="JHJ87" s="16"/>
      <c r="JHK87" s="17"/>
      <c r="JHL87" s="18"/>
      <c r="JHM87" s="18"/>
      <c r="JHN87" s="19"/>
      <c r="JHO87" s="19"/>
      <c r="JHP87" s="20"/>
      <c r="JHQ87" s="20"/>
      <c r="JHR87" s="20"/>
      <c r="JHS87" s="21"/>
      <c r="JHW87" s="12"/>
      <c r="JHX87" s="13"/>
      <c r="JHY87" s="14"/>
      <c r="JHZ87" s="15"/>
      <c r="JIA87" s="16"/>
      <c r="JIB87" s="17"/>
      <c r="JIC87" s="18"/>
      <c r="JID87" s="18"/>
      <c r="JIE87" s="19"/>
      <c r="JIF87" s="19"/>
      <c r="JIG87" s="20"/>
      <c r="JIH87" s="20"/>
      <c r="JII87" s="20"/>
      <c r="JIJ87" s="21"/>
      <c r="JIN87" s="12"/>
      <c r="JIO87" s="13"/>
      <c r="JIP87" s="14"/>
      <c r="JIQ87" s="15"/>
      <c r="JIR87" s="16"/>
      <c r="JIS87" s="17"/>
      <c r="JIT87" s="18"/>
      <c r="JIU87" s="18"/>
      <c r="JIV87" s="19"/>
      <c r="JIW87" s="19"/>
      <c r="JIX87" s="20"/>
      <c r="JIY87" s="20"/>
      <c r="JIZ87" s="20"/>
      <c r="JJA87" s="21"/>
      <c r="JJE87" s="12"/>
      <c r="JJF87" s="13"/>
      <c r="JJG87" s="14"/>
      <c r="JJH87" s="15"/>
      <c r="JJI87" s="16"/>
      <c r="JJJ87" s="17"/>
      <c r="JJK87" s="18"/>
      <c r="JJL87" s="18"/>
      <c r="JJM87" s="19"/>
      <c r="JJN87" s="19"/>
      <c r="JJO87" s="20"/>
      <c r="JJP87" s="20"/>
      <c r="JJQ87" s="20"/>
      <c r="JJR87" s="21"/>
      <c r="JJV87" s="12"/>
      <c r="JJW87" s="13"/>
      <c r="JJX87" s="14"/>
      <c r="JJY87" s="15"/>
      <c r="JJZ87" s="16"/>
      <c r="JKA87" s="17"/>
      <c r="JKB87" s="18"/>
      <c r="JKC87" s="18"/>
      <c r="JKD87" s="19"/>
      <c r="JKE87" s="19"/>
      <c r="JKF87" s="20"/>
      <c r="JKG87" s="20"/>
      <c r="JKH87" s="20"/>
      <c r="JKI87" s="21"/>
      <c r="JKM87" s="12"/>
      <c r="JKN87" s="13"/>
      <c r="JKO87" s="14"/>
      <c r="JKP87" s="15"/>
      <c r="JKQ87" s="16"/>
      <c r="JKR87" s="17"/>
      <c r="JKS87" s="18"/>
      <c r="JKT87" s="18"/>
      <c r="JKU87" s="19"/>
      <c r="JKV87" s="19"/>
      <c r="JKW87" s="20"/>
      <c r="JKX87" s="20"/>
      <c r="JKY87" s="20"/>
      <c r="JKZ87" s="21"/>
      <c r="JLD87" s="12"/>
      <c r="JLE87" s="13"/>
      <c r="JLF87" s="14"/>
      <c r="JLG87" s="15"/>
      <c r="JLH87" s="16"/>
      <c r="JLI87" s="17"/>
      <c r="JLJ87" s="18"/>
      <c r="JLK87" s="18"/>
      <c r="JLL87" s="19"/>
      <c r="JLM87" s="19"/>
      <c r="JLN87" s="20"/>
      <c r="JLO87" s="20"/>
      <c r="JLP87" s="20"/>
      <c r="JLQ87" s="21"/>
      <c r="JLU87" s="12"/>
      <c r="JLV87" s="13"/>
      <c r="JLW87" s="14"/>
      <c r="JLX87" s="15"/>
      <c r="JLY87" s="16"/>
      <c r="JLZ87" s="17"/>
      <c r="JMA87" s="18"/>
      <c r="JMB87" s="18"/>
      <c r="JMC87" s="19"/>
      <c r="JMD87" s="19"/>
      <c r="JME87" s="20"/>
      <c r="JMF87" s="20"/>
      <c r="JMG87" s="20"/>
      <c r="JMH87" s="21"/>
      <c r="JML87" s="12"/>
      <c r="JMM87" s="13"/>
      <c r="JMN87" s="14"/>
      <c r="JMO87" s="15"/>
      <c r="JMP87" s="16"/>
      <c r="JMQ87" s="17"/>
      <c r="JMR87" s="18"/>
      <c r="JMS87" s="18"/>
      <c r="JMT87" s="19"/>
      <c r="JMU87" s="19"/>
      <c r="JMV87" s="20"/>
      <c r="JMW87" s="20"/>
      <c r="JMX87" s="20"/>
      <c r="JMY87" s="21"/>
      <c r="JNC87" s="12"/>
      <c r="JND87" s="13"/>
      <c r="JNE87" s="14"/>
      <c r="JNF87" s="15"/>
      <c r="JNG87" s="16"/>
      <c r="JNH87" s="17"/>
      <c r="JNI87" s="18"/>
      <c r="JNJ87" s="18"/>
      <c r="JNK87" s="19"/>
      <c r="JNL87" s="19"/>
      <c r="JNM87" s="20"/>
      <c r="JNN87" s="20"/>
      <c r="JNO87" s="20"/>
      <c r="JNP87" s="21"/>
      <c r="JNT87" s="12"/>
      <c r="JNU87" s="13"/>
      <c r="JNV87" s="14"/>
      <c r="JNW87" s="15"/>
      <c r="JNX87" s="16"/>
      <c r="JNY87" s="17"/>
      <c r="JNZ87" s="18"/>
      <c r="JOA87" s="18"/>
      <c r="JOB87" s="19"/>
      <c r="JOC87" s="19"/>
      <c r="JOD87" s="20"/>
      <c r="JOE87" s="20"/>
      <c r="JOF87" s="20"/>
      <c r="JOG87" s="21"/>
      <c r="JOK87" s="12"/>
      <c r="JOL87" s="13"/>
      <c r="JOM87" s="14"/>
      <c r="JON87" s="15"/>
      <c r="JOO87" s="16"/>
      <c r="JOP87" s="17"/>
      <c r="JOQ87" s="18"/>
      <c r="JOR87" s="18"/>
      <c r="JOS87" s="19"/>
      <c r="JOT87" s="19"/>
      <c r="JOU87" s="20"/>
      <c r="JOV87" s="20"/>
      <c r="JOW87" s="20"/>
      <c r="JOX87" s="21"/>
      <c r="JPB87" s="12"/>
      <c r="JPC87" s="13"/>
      <c r="JPD87" s="14"/>
      <c r="JPE87" s="15"/>
      <c r="JPF87" s="16"/>
      <c r="JPG87" s="17"/>
      <c r="JPH87" s="18"/>
      <c r="JPI87" s="18"/>
      <c r="JPJ87" s="19"/>
      <c r="JPK87" s="19"/>
      <c r="JPL87" s="20"/>
      <c r="JPM87" s="20"/>
      <c r="JPN87" s="20"/>
      <c r="JPO87" s="21"/>
      <c r="JPS87" s="12"/>
      <c r="JPT87" s="13"/>
      <c r="JPU87" s="14"/>
      <c r="JPV87" s="15"/>
      <c r="JPW87" s="16"/>
      <c r="JPX87" s="17"/>
      <c r="JPY87" s="18"/>
      <c r="JPZ87" s="18"/>
      <c r="JQA87" s="19"/>
      <c r="JQB87" s="19"/>
      <c r="JQC87" s="20"/>
      <c r="JQD87" s="20"/>
      <c r="JQE87" s="20"/>
      <c r="JQF87" s="21"/>
      <c r="JQJ87" s="12"/>
      <c r="JQK87" s="13"/>
      <c r="JQL87" s="14"/>
      <c r="JQM87" s="15"/>
      <c r="JQN87" s="16"/>
      <c r="JQO87" s="17"/>
      <c r="JQP87" s="18"/>
      <c r="JQQ87" s="18"/>
      <c r="JQR87" s="19"/>
      <c r="JQS87" s="19"/>
      <c r="JQT87" s="20"/>
      <c r="JQU87" s="20"/>
      <c r="JQV87" s="20"/>
      <c r="JQW87" s="21"/>
      <c r="JRA87" s="12"/>
      <c r="JRB87" s="13"/>
      <c r="JRC87" s="14"/>
      <c r="JRD87" s="15"/>
      <c r="JRE87" s="16"/>
      <c r="JRF87" s="17"/>
      <c r="JRG87" s="18"/>
      <c r="JRH87" s="18"/>
      <c r="JRI87" s="19"/>
      <c r="JRJ87" s="19"/>
      <c r="JRK87" s="20"/>
      <c r="JRL87" s="20"/>
      <c r="JRM87" s="20"/>
      <c r="JRN87" s="21"/>
      <c r="JRR87" s="12"/>
      <c r="JRS87" s="13"/>
      <c r="JRT87" s="14"/>
      <c r="JRU87" s="15"/>
      <c r="JRV87" s="16"/>
      <c r="JRW87" s="17"/>
      <c r="JRX87" s="18"/>
      <c r="JRY87" s="18"/>
      <c r="JRZ87" s="19"/>
      <c r="JSA87" s="19"/>
      <c r="JSB87" s="20"/>
      <c r="JSC87" s="20"/>
      <c r="JSD87" s="20"/>
      <c r="JSE87" s="21"/>
      <c r="JSI87" s="12"/>
      <c r="JSJ87" s="13"/>
      <c r="JSK87" s="14"/>
      <c r="JSL87" s="15"/>
      <c r="JSM87" s="16"/>
      <c r="JSN87" s="17"/>
      <c r="JSO87" s="18"/>
      <c r="JSP87" s="18"/>
      <c r="JSQ87" s="19"/>
      <c r="JSR87" s="19"/>
      <c r="JSS87" s="20"/>
      <c r="JST87" s="20"/>
      <c r="JSU87" s="20"/>
      <c r="JSV87" s="21"/>
      <c r="JSZ87" s="12"/>
      <c r="JTA87" s="13"/>
      <c r="JTB87" s="14"/>
      <c r="JTC87" s="15"/>
      <c r="JTD87" s="16"/>
      <c r="JTE87" s="17"/>
      <c r="JTF87" s="18"/>
      <c r="JTG87" s="18"/>
      <c r="JTH87" s="19"/>
      <c r="JTI87" s="19"/>
      <c r="JTJ87" s="20"/>
      <c r="JTK87" s="20"/>
      <c r="JTL87" s="20"/>
      <c r="JTM87" s="21"/>
      <c r="JTQ87" s="12"/>
      <c r="JTR87" s="13"/>
      <c r="JTS87" s="14"/>
      <c r="JTT87" s="15"/>
      <c r="JTU87" s="16"/>
      <c r="JTV87" s="17"/>
      <c r="JTW87" s="18"/>
      <c r="JTX87" s="18"/>
      <c r="JTY87" s="19"/>
      <c r="JTZ87" s="19"/>
      <c r="JUA87" s="20"/>
      <c r="JUB87" s="20"/>
      <c r="JUC87" s="20"/>
      <c r="JUD87" s="21"/>
      <c r="JUH87" s="12"/>
      <c r="JUI87" s="13"/>
      <c r="JUJ87" s="14"/>
      <c r="JUK87" s="15"/>
      <c r="JUL87" s="16"/>
      <c r="JUM87" s="17"/>
      <c r="JUN87" s="18"/>
      <c r="JUO87" s="18"/>
      <c r="JUP87" s="19"/>
      <c r="JUQ87" s="19"/>
      <c r="JUR87" s="20"/>
      <c r="JUS87" s="20"/>
      <c r="JUT87" s="20"/>
      <c r="JUU87" s="21"/>
      <c r="JUY87" s="12"/>
      <c r="JUZ87" s="13"/>
      <c r="JVA87" s="14"/>
      <c r="JVB87" s="15"/>
      <c r="JVC87" s="16"/>
      <c r="JVD87" s="17"/>
      <c r="JVE87" s="18"/>
      <c r="JVF87" s="18"/>
      <c r="JVG87" s="19"/>
      <c r="JVH87" s="19"/>
      <c r="JVI87" s="20"/>
      <c r="JVJ87" s="20"/>
      <c r="JVK87" s="20"/>
      <c r="JVL87" s="21"/>
      <c r="JVP87" s="12"/>
      <c r="JVQ87" s="13"/>
      <c r="JVR87" s="14"/>
      <c r="JVS87" s="15"/>
      <c r="JVT87" s="16"/>
      <c r="JVU87" s="17"/>
      <c r="JVV87" s="18"/>
      <c r="JVW87" s="18"/>
      <c r="JVX87" s="19"/>
      <c r="JVY87" s="19"/>
      <c r="JVZ87" s="20"/>
      <c r="JWA87" s="20"/>
      <c r="JWB87" s="20"/>
      <c r="JWC87" s="21"/>
      <c r="JWG87" s="12"/>
      <c r="JWH87" s="13"/>
      <c r="JWI87" s="14"/>
      <c r="JWJ87" s="15"/>
      <c r="JWK87" s="16"/>
      <c r="JWL87" s="17"/>
      <c r="JWM87" s="18"/>
      <c r="JWN87" s="18"/>
      <c r="JWO87" s="19"/>
      <c r="JWP87" s="19"/>
      <c r="JWQ87" s="20"/>
      <c r="JWR87" s="20"/>
      <c r="JWS87" s="20"/>
      <c r="JWT87" s="21"/>
      <c r="JWX87" s="12"/>
      <c r="JWY87" s="13"/>
      <c r="JWZ87" s="14"/>
      <c r="JXA87" s="15"/>
      <c r="JXB87" s="16"/>
      <c r="JXC87" s="17"/>
      <c r="JXD87" s="18"/>
      <c r="JXE87" s="18"/>
      <c r="JXF87" s="19"/>
      <c r="JXG87" s="19"/>
      <c r="JXH87" s="20"/>
      <c r="JXI87" s="20"/>
      <c r="JXJ87" s="20"/>
      <c r="JXK87" s="21"/>
      <c r="JXO87" s="12"/>
      <c r="JXP87" s="13"/>
      <c r="JXQ87" s="14"/>
      <c r="JXR87" s="15"/>
      <c r="JXS87" s="16"/>
      <c r="JXT87" s="17"/>
      <c r="JXU87" s="18"/>
      <c r="JXV87" s="18"/>
      <c r="JXW87" s="19"/>
      <c r="JXX87" s="19"/>
      <c r="JXY87" s="20"/>
      <c r="JXZ87" s="20"/>
      <c r="JYA87" s="20"/>
      <c r="JYB87" s="21"/>
      <c r="JYF87" s="12"/>
      <c r="JYG87" s="13"/>
      <c r="JYH87" s="14"/>
      <c r="JYI87" s="15"/>
      <c r="JYJ87" s="16"/>
      <c r="JYK87" s="17"/>
      <c r="JYL87" s="18"/>
      <c r="JYM87" s="18"/>
      <c r="JYN87" s="19"/>
      <c r="JYO87" s="19"/>
      <c r="JYP87" s="20"/>
      <c r="JYQ87" s="20"/>
      <c r="JYR87" s="20"/>
      <c r="JYS87" s="21"/>
      <c r="JYW87" s="12"/>
      <c r="JYX87" s="13"/>
      <c r="JYY87" s="14"/>
      <c r="JYZ87" s="15"/>
      <c r="JZA87" s="16"/>
      <c r="JZB87" s="17"/>
      <c r="JZC87" s="18"/>
      <c r="JZD87" s="18"/>
      <c r="JZE87" s="19"/>
      <c r="JZF87" s="19"/>
      <c r="JZG87" s="20"/>
      <c r="JZH87" s="20"/>
      <c r="JZI87" s="20"/>
      <c r="JZJ87" s="21"/>
      <c r="JZN87" s="12"/>
      <c r="JZO87" s="13"/>
      <c r="JZP87" s="14"/>
      <c r="JZQ87" s="15"/>
      <c r="JZR87" s="16"/>
      <c r="JZS87" s="17"/>
      <c r="JZT87" s="18"/>
      <c r="JZU87" s="18"/>
      <c r="JZV87" s="19"/>
      <c r="JZW87" s="19"/>
      <c r="JZX87" s="20"/>
      <c r="JZY87" s="20"/>
      <c r="JZZ87" s="20"/>
      <c r="KAA87" s="21"/>
      <c r="KAE87" s="12"/>
      <c r="KAF87" s="13"/>
      <c r="KAG87" s="14"/>
      <c r="KAH87" s="15"/>
      <c r="KAI87" s="16"/>
      <c r="KAJ87" s="17"/>
      <c r="KAK87" s="18"/>
      <c r="KAL87" s="18"/>
      <c r="KAM87" s="19"/>
      <c r="KAN87" s="19"/>
      <c r="KAO87" s="20"/>
      <c r="KAP87" s="20"/>
      <c r="KAQ87" s="20"/>
      <c r="KAR87" s="21"/>
      <c r="KAV87" s="12"/>
      <c r="KAW87" s="13"/>
      <c r="KAX87" s="14"/>
      <c r="KAY87" s="15"/>
      <c r="KAZ87" s="16"/>
      <c r="KBA87" s="17"/>
      <c r="KBB87" s="18"/>
      <c r="KBC87" s="18"/>
      <c r="KBD87" s="19"/>
      <c r="KBE87" s="19"/>
      <c r="KBF87" s="20"/>
      <c r="KBG87" s="20"/>
      <c r="KBH87" s="20"/>
      <c r="KBI87" s="21"/>
      <c r="KBM87" s="12"/>
      <c r="KBN87" s="13"/>
      <c r="KBO87" s="14"/>
      <c r="KBP87" s="15"/>
      <c r="KBQ87" s="16"/>
      <c r="KBR87" s="17"/>
      <c r="KBS87" s="18"/>
      <c r="KBT87" s="18"/>
      <c r="KBU87" s="19"/>
      <c r="KBV87" s="19"/>
      <c r="KBW87" s="20"/>
      <c r="KBX87" s="20"/>
      <c r="KBY87" s="20"/>
      <c r="KBZ87" s="21"/>
      <c r="KCD87" s="12"/>
      <c r="KCE87" s="13"/>
      <c r="KCF87" s="14"/>
      <c r="KCG87" s="15"/>
      <c r="KCH87" s="16"/>
      <c r="KCI87" s="17"/>
      <c r="KCJ87" s="18"/>
      <c r="KCK87" s="18"/>
      <c r="KCL87" s="19"/>
      <c r="KCM87" s="19"/>
      <c r="KCN87" s="20"/>
      <c r="KCO87" s="20"/>
      <c r="KCP87" s="20"/>
      <c r="KCQ87" s="21"/>
      <c r="KCU87" s="12"/>
      <c r="KCV87" s="13"/>
      <c r="KCW87" s="14"/>
      <c r="KCX87" s="15"/>
      <c r="KCY87" s="16"/>
      <c r="KCZ87" s="17"/>
      <c r="KDA87" s="18"/>
      <c r="KDB87" s="18"/>
      <c r="KDC87" s="19"/>
      <c r="KDD87" s="19"/>
      <c r="KDE87" s="20"/>
      <c r="KDF87" s="20"/>
      <c r="KDG87" s="20"/>
      <c r="KDH87" s="21"/>
      <c r="KDL87" s="12"/>
      <c r="KDM87" s="13"/>
      <c r="KDN87" s="14"/>
      <c r="KDO87" s="15"/>
      <c r="KDP87" s="16"/>
      <c r="KDQ87" s="17"/>
      <c r="KDR87" s="18"/>
      <c r="KDS87" s="18"/>
      <c r="KDT87" s="19"/>
      <c r="KDU87" s="19"/>
      <c r="KDV87" s="20"/>
      <c r="KDW87" s="20"/>
      <c r="KDX87" s="20"/>
      <c r="KDY87" s="21"/>
      <c r="KEC87" s="12"/>
      <c r="KED87" s="13"/>
      <c r="KEE87" s="14"/>
      <c r="KEF87" s="15"/>
      <c r="KEG87" s="16"/>
      <c r="KEH87" s="17"/>
      <c r="KEI87" s="18"/>
      <c r="KEJ87" s="18"/>
      <c r="KEK87" s="19"/>
      <c r="KEL87" s="19"/>
      <c r="KEM87" s="20"/>
      <c r="KEN87" s="20"/>
      <c r="KEO87" s="20"/>
      <c r="KEP87" s="21"/>
      <c r="KET87" s="12"/>
      <c r="KEU87" s="13"/>
      <c r="KEV87" s="14"/>
      <c r="KEW87" s="15"/>
      <c r="KEX87" s="16"/>
      <c r="KEY87" s="17"/>
      <c r="KEZ87" s="18"/>
      <c r="KFA87" s="18"/>
      <c r="KFB87" s="19"/>
      <c r="KFC87" s="19"/>
      <c r="KFD87" s="20"/>
      <c r="KFE87" s="20"/>
      <c r="KFF87" s="20"/>
      <c r="KFG87" s="21"/>
      <c r="KFK87" s="12"/>
      <c r="KFL87" s="13"/>
      <c r="KFM87" s="14"/>
      <c r="KFN87" s="15"/>
      <c r="KFO87" s="16"/>
      <c r="KFP87" s="17"/>
      <c r="KFQ87" s="18"/>
      <c r="KFR87" s="18"/>
      <c r="KFS87" s="19"/>
      <c r="KFT87" s="19"/>
      <c r="KFU87" s="20"/>
      <c r="KFV87" s="20"/>
      <c r="KFW87" s="20"/>
      <c r="KFX87" s="21"/>
      <c r="KGB87" s="12"/>
      <c r="KGC87" s="13"/>
      <c r="KGD87" s="14"/>
      <c r="KGE87" s="15"/>
      <c r="KGF87" s="16"/>
      <c r="KGG87" s="17"/>
      <c r="KGH87" s="18"/>
      <c r="KGI87" s="18"/>
      <c r="KGJ87" s="19"/>
      <c r="KGK87" s="19"/>
      <c r="KGL87" s="20"/>
      <c r="KGM87" s="20"/>
      <c r="KGN87" s="20"/>
      <c r="KGO87" s="21"/>
      <c r="KGS87" s="12"/>
      <c r="KGT87" s="13"/>
      <c r="KGU87" s="14"/>
      <c r="KGV87" s="15"/>
      <c r="KGW87" s="16"/>
      <c r="KGX87" s="17"/>
      <c r="KGY87" s="18"/>
      <c r="KGZ87" s="18"/>
      <c r="KHA87" s="19"/>
      <c r="KHB87" s="19"/>
      <c r="KHC87" s="20"/>
      <c r="KHD87" s="20"/>
      <c r="KHE87" s="20"/>
      <c r="KHF87" s="21"/>
      <c r="KHJ87" s="12"/>
      <c r="KHK87" s="13"/>
      <c r="KHL87" s="14"/>
      <c r="KHM87" s="15"/>
      <c r="KHN87" s="16"/>
      <c r="KHO87" s="17"/>
      <c r="KHP87" s="18"/>
      <c r="KHQ87" s="18"/>
      <c r="KHR87" s="19"/>
      <c r="KHS87" s="19"/>
      <c r="KHT87" s="20"/>
      <c r="KHU87" s="20"/>
      <c r="KHV87" s="20"/>
      <c r="KHW87" s="21"/>
      <c r="KIA87" s="12"/>
      <c r="KIB87" s="13"/>
      <c r="KIC87" s="14"/>
      <c r="KID87" s="15"/>
      <c r="KIE87" s="16"/>
      <c r="KIF87" s="17"/>
      <c r="KIG87" s="18"/>
      <c r="KIH87" s="18"/>
      <c r="KII87" s="19"/>
      <c r="KIJ87" s="19"/>
      <c r="KIK87" s="20"/>
      <c r="KIL87" s="20"/>
      <c r="KIM87" s="20"/>
      <c r="KIN87" s="21"/>
      <c r="KIR87" s="12"/>
      <c r="KIS87" s="13"/>
      <c r="KIT87" s="14"/>
      <c r="KIU87" s="15"/>
      <c r="KIV87" s="16"/>
      <c r="KIW87" s="17"/>
      <c r="KIX87" s="18"/>
      <c r="KIY87" s="18"/>
      <c r="KIZ87" s="19"/>
      <c r="KJA87" s="19"/>
      <c r="KJB87" s="20"/>
      <c r="KJC87" s="20"/>
      <c r="KJD87" s="20"/>
      <c r="KJE87" s="21"/>
      <c r="KJI87" s="12"/>
      <c r="KJJ87" s="13"/>
      <c r="KJK87" s="14"/>
      <c r="KJL87" s="15"/>
      <c r="KJM87" s="16"/>
      <c r="KJN87" s="17"/>
      <c r="KJO87" s="18"/>
      <c r="KJP87" s="18"/>
      <c r="KJQ87" s="19"/>
      <c r="KJR87" s="19"/>
      <c r="KJS87" s="20"/>
      <c r="KJT87" s="20"/>
      <c r="KJU87" s="20"/>
      <c r="KJV87" s="21"/>
      <c r="KJZ87" s="12"/>
      <c r="KKA87" s="13"/>
      <c r="KKB87" s="14"/>
      <c r="KKC87" s="15"/>
      <c r="KKD87" s="16"/>
      <c r="KKE87" s="17"/>
      <c r="KKF87" s="18"/>
      <c r="KKG87" s="18"/>
      <c r="KKH87" s="19"/>
      <c r="KKI87" s="19"/>
      <c r="KKJ87" s="20"/>
      <c r="KKK87" s="20"/>
      <c r="KKL87" s="20"/>
      <c r="KKM87" s="21"/>
      <c r="KKQ87" s="12"/>
      <c r="KKR87" s="13"/>
      <c r="KKS87" s="14"/>
      <c r="KKT87" s="15"/>
      <c r="KKU87" s="16"/>
      <c r="KKV87" s="17"/>
      <c r="KKW87" s="18"/>
      <c r="KKX87" s="18"/>
      <c r="KKY87" s="19"/>
      <c r="KKZ87" s="19"/>
      <c r="KLA87" s="20"/>
      <c r="KLB87" s="20"/>
      <c r="KLC87" s="20"/>
      <c r="KLD87" s="21"/>
      <c r="KLH87" s="12"/>
      <c r="KLI87" s="13"/>
      <c r="KLJ87" s="14"/>
      <c r="KLK87" s="15"/>
      <c r="KLL87" s="16"/>
      <c r="KLM87" s="17"/>
      <c r="KLN87" s="18"/>
      <c r="KLO87" s="18"/>
      <c r="KLP87" s="19"/>
      <c r="KLQ87" s="19"/>
      <c r="KLR87" s="20"/>
      <c r="KLS87" s="20"/>
      <c r="KLT87" s="20"/>
      <c r="KLU87" s="21"/>
      <c r="KLY87" s="12"/>
      <c r="KLZ87" s="13"/>
      <c r="KMA87" s="14"/>
      <c r="KMB87" s="15"/>
      <c r="KMC87" s="16"/>
      <c r="KMD87" s="17"/>
      <c r="KME87" s="18"/>
      <c r="KMF87" s="18"/>
      <c r="KMG87" s="19"/>
      <c r="KMH87" s="19"/>
      <c r="KMI87" s="20"/>
      <c r="KMJ87" s="20"/>
      <c r="KMK87" s="20"/>
      <c r="KML87" s="21"/>
      <c r="KMP87" s="12"/>
      <c r="KMQ87" s="13"/>
      <c r="KMR87" s="14"/>
      <c r="KMS87" s="15"/>
      <c r="KMT87" s="16"/>
      <c r="KMU87" s="17"/>
      <c r="KMV87" s="18"/>
      <c r="KMW87" s="18"/>
      <c r="KMX87" s="19"/>
      <c r="KMY87" s="19"/>
      <c r="KMZ87" s="20"/>
      <c r="KNA87" s="20"/>
      <c r="KNB87" s="20"/>
      <c r="KNC87" s="21"/>
      <c r="KNG87" s="12"/>
      <c r="KNH87" s="13"/>
      <c r="KNI87" s="14"/>
      <c r="KNJ87" s="15"/>
      <c r="KNK87" s="16"/>
      <c r="KNL87" s="17"/>
      <c r="KNM87" s="18"/>
      <c r="KNN87" s="18"/>
      <c r="KNO87" s="19"/>
      <c r="KNP87" s="19"/>
      <c r="KNQ87" s="20"/>
      <c r="KNR87" s="20"/>
      <c r="KNS87" s="20"/>
      <c r="KNT87" s="21"/>
      <c r="KNX87" s="12"/>
      <c r="KNY87" s="13"/>
      <c r="KNZ87" s="14"/>
      <c r="KOA87" s="15"/>
      <c r="KOB87" s="16"/>
      <c r="KOC87" s="17"/>
      <c r="KOD87" s="18"/>
      <c r="KOE87" s="18"/>
      <c r="KOF87" s="19"/>
      <c r="KOG87" s="19"/>
      <c r="KOH87" s="20"/>
      <c r="KOI87" s="20"/>
      <c r="KOJ87" s="20"/>
      <c r="KOK87" s="21"/>
      <c r="KOO87" s="12"/>
      <c r="KOP87" s="13"/>
      <c r="KOQ87" s="14"/>
      <c r="KOR87" s="15"/>
      <c r="KOS87" s="16"/>
      <c r="KOT87" s="17"/>
      <c r="KOU87" s="18"/>
      <c r="KOV87" s="18"/>
      <c r="KOW87" s="19"/>
      <c r="KOX87" s="19"/>
      <c r="KOY87" s="20"/>
      <c r="KOZ87" s="20"/>
      <c r="KPA87" s="20"/>
      <c r="KPB87" s="21"/>
      <c r="KPF87" s="12"/>
      <c r="KPG87" s="13"/>
      <c r="KPH87" s="14"/>
      <c r="KPI87" s="15"/>
      <c r="KPJ87" s="16"/>
      <c r="KPK87" s="17"/>
      <c r="KPL87" s="18"/>
      <c r="KPM87" s="18"/>
      <c r="KPN87" s="19"/>
      <c r="KPO87" s="19"/>
      <c r="KPP87" s="20"/>
      <c r="KPQ87" s="20"/>
      <c r="KPR87" s="20"/>
      <c r="KPS87" s="21"/>
      <c r="KPW87" s="12"/>
      <c r="KPX87" s="13"/>
      <c r="KPY87" s="14"/>
      <c r="KPZ87" s="15"/>
      <c r="KQA87" s="16"/>
      <c r="KQB87" s="17"/>
      <c r="KQC87" s="18"/>
      <c r="KQD87" s="18"/>
      <c r="KQE87" s="19"/>
      <c r="KQF87" s="19"/>
      <c r="KQG87" s="20"/>
      <c r="KQH87" s="20"/>
      <c r="KQI87" s="20"/>
      <c r="KQJ87" s="21"/>
      <c r="KQN87" s="12"/>
      <c r="KQO87" s="13"/>
      <c r="KQP87" s="14"/>
      <c r="KQQ87" s="15"/>
      <c r="KQR87" s="16"/>
      <c r="KQS87" s="17"/>
      <c r="KQT87" s="18"/>
      <c r="KQU87" s="18"/>
      <c r="KQV87" s="19"/>
      <c r="KQW87" s="19"/>
      <c r="KQX87" s="20"/>
      <c r="KQY87" s="20"/>
      <c r="KQZ87" s="20"/>
      <c r="KRA87" s="21"/>
      <c r="KRE87" s="12"/>
      <c r="KRF87" s="13"/>
      <c r="KRG87" s="14"/>
      <c r="KRH87" s="15"/>
      <c r="KRI87" s="16"/>
      <c r="KRJ87" s="17"/>
      <c r="KRK87" s="18"/>
      <c r="KRL87" s="18"/>
      <c r="KRM87" s="19"/>
      <c r="KRN87" s="19"/>
      <c r="KRO87" s="20"/>
      <c r="KRP87" s="20"/>
      <c r="KRQ87" s="20"/>
      <c r="KRR87" s="21"/>
      <c r="KRV87" s="12"/>
      <c r="KRW87" s="13"/>
      <c r="KRX87" s="14"/>
      <c r="KRY87" s="15"/>
      <c r="KRZ87" s="16"/>
      <c r="KSA87" s="17"/>
      <c r="KSB87" s="18"/>
      <c r="KSC87" s="18"/>
      <c r="KSD87" s="19"/>
      <c r="KSE87" s="19"/>
      <c r="KSF87" s="20"/>
      <c r="KSG87" s="20"/>
      <c r="KSH87" s="20"/>
      <c r="KSI87" s="21"/>
      <c r="KSM87" s="12"/>
      <c r="KSN87" s="13"/>
      <c r="KSO87" s="14"/>
      <c r="KSP87" s="15"/>
      <c r="KSQ87" s="16"/>
      <c r="KSR87" s="17"/>
      <c r="KSS87" s="18"/>
      <c r="KST87" s="18"/>
      <c r="KSU87" s="19"/>
      <c r="KSV87" s="19"/>
      <c r="KSW87" s="20"/>
      <c r="KSX87" s="20"/>
      <c r="KSY87" s="20"/>
      <c r="KSZ87" s="21"/>
      <c r="KTD87" s="12"/>
      <c r="KTE87" s="13"/>
      <c r="KTF87" s="14"/>
      <c r="KTG87" s="15"/>
      <c r="KTH87" s="16"/>
      <c r="KTI87" s="17"/>
      <c r="KTJ87" s="18"/>
      <c r="KTK87" s="18"/>
      <c r="KTL87" s="19"/>
      <c r="KTM87" s="19"/>
      <c r="KTN87" s="20"/>
      <c r="KTO87" s="20"/>
      <c r="KTP87" s="20"/>
      <c r="KTQ87" s="21"/>
      <c r="KTU87" s="12"/>
      <c r="KTV87" s="13"/>
      <c r="KTW87" s="14"/>
      <c r="KTX87" s="15"/>
      <c r="KTY87" s="16"/>
      <c r="KTZ87" s="17"/>
      <c r="KUA87" s="18"/>
      <c r="KUB87" s="18"/>
      <c r="KUC87" s="19"/>
      <c r="KUD87" s="19"/>
      <c r="KUE87" s="20"/>
      <c r="KUF87" s="20"/>
      <c r="KUG87" s="20"/>
      <c r="KUH87" s="21"/>
      <c r="KUL87" s="12"/>
      <c r="KUM87" s="13"/>
      <c r="KUN87" s="14"/>
      <c r="KUO87" s="15"/>
      <c r="KUP87" s="16"/>
      <c r="KUQ87" s="17"/>
      <c r="KUR87" s="18"/>
      <c r="KUS87" s="18"/>
      <c r="KUT87" s="19"/>
      <c r="KUU87" s="19"/>
      <c r="KUV87" s="20"/>
      <c r="KUW87" s="20"/>
      <c r="KUX87" s="20"/>
      <c r="KUY87" s="21"/>
      <c r="KVC87" s="12"/>
      <c r="KVD87" s="13"/>
      <c r="KVE87" s="14"/>
      <c r="KVF87" s="15"/>
      <c r="KVG87" s="16"/>
      <c r="KVH87" s="17"/>
      <c r="KVI87" s="18"/>
      <c r="KVJ87" s="18"/>
      <c r="KVK87" s="19"/>
      <c r="KVL87" s="19"/>
      <c r="KVM87" s="20"/>
      <c r="KVN87" s="20"/>
      <c r="KVO87" s="20"/>
      <c r="KVP87" s="21"/>
      <c r="KVT87" s="12"/>
      <c r="KVU87" s="13"/>
      <c r="KVV87" s="14"/>
      <c r="KVW87" s="15"/>
      <c r="KVX87" s="16"/>
      <c r="KVY87" s="17"/>
      <c r="KVZ87" s="18"/>
      <c r="KWA87" s="18"/>
      <c r="KWB87" s="19"/>
      <c r="KWC87" s="19"/>
      <c r="KWD87" s="20"/>
      <c r="KWE87" s="20"/>
      <c r="KWF87" s="20"/>
      <c r="KWG87" s="21"/>
      <c r="KWK87" s="12"/>
      <c r="KWL87" s="13"/>
      <c r="KWM87" s="14"/>
      <c r="KWN87" s="15"/>
      <c r="KWO87" s="16"/>
      <c r="KWP87" s="17"/>
      <c r="KWQ87" s="18"/>
      <c r="KWR87" s="18"/>
      <c r="KWS87" s="19"/>
      <c r="KWT87" s="19"/>
      <c r="KWU87" s="20"/>
      <c r="KWV87" s="20"/>
      <c r="KWW87" s="20"/>
      <c r="KWX87" s="21"/>
      <c r="KXB87" s="12"/>
      <c r="KXC87" s="13"/>
      <c r="KXD87" s="14"/>
      <c r="KXE87" s="15"/>
      <c r="KXF87" s="16"/>
      <c r="KXG87" s="17"/>
      <c r="KXH87" s="18"/>
      <c r="KXI87" s="18"/>
      <c r="KXJ87" s="19"/>
      <c r="KXK87" s="19"/>
      <c r="KXL87" s="20"/>
      <c r="KXM87" s="20"/>
      <c r="KXN87" s="20"/>
      <c r="KXO87" s="21"/>
      <c r="KXS87" s="12"/>
      <c r="KXT87" s="13"/>
      <c r="KXU87" s="14"/>
      <c r="KXV87" s="15"/>
      <c r="KXW87" s="16"/>
      <c r="KXX87" s="17"/>
      <c r="KXY87" s="18"/>
      <c r="KXZ87" s="18"/>
      <c r="KYA87" s="19"/>
      <c r="KYB87" s="19"/>
      <c r="KYC87" s="20"/>
      <c r="KYD87" s="20"/>
      <c r="KYE87" s="20"/>
      <c r="KYF87" s="21"/>
      <c r="KYJ87" s="12"/>
      <c r="KYK87" s="13"/>
      <c r="KYL87" s="14"/>
      <c r="KYM87" s="15"/>
      <c r="KYN87" s="16"/>
      <c r="KYO87" s="17"/>
      <c r="KYP87" s="18"/>
      <c r="KYQ87" s="18"/>
      <c r="KYR87" s="19"/>
      <c r="KYS87" s="19"/>
      <c r="KYT87" s="20"/>
      <c r="KYU87" s="20"/>
      <c r="KYV87" s="20"/>
      <c r="KYW87" s="21"/>
      <c r="KZA87" s="12"/>
      <c r="KZB87" s="13"/>
      <c r="KZC87" s="14"/>
      <c r="KZD87" s="15"/>
      <c r="KZE87" s="16"/>
      <c r="KZF87" s="17"/>
      <c r="KZG87" s="18"/>
      <c r="KZH87" s="18"/>
      <c r="KZI87" s="19"/>
      <c r="KZJ87" s="19"/>
      <c r="KZK87" s="20"/>
      <c r="KZL87" s="20"/>
      <c r="KZM87" s="20"/>
      <c r="KZN87" s="21"/>
      <c r="KZR87" s="12"/>
      <c r="KZS87" s="13"/>
      <c r="KZT87" s="14"/>
      <c r="KZU87" s="15"/>
      <c r="KZV87" s="16"/>
      <c r="KZW87" s="17"/>
      <c r="KZX87" s="18"/>
      <c r="KZY87" s="18"/>
      <c r="KZZ87" s="19"/>
      <c r="LAA87" s="19"/>
      <c r="LAB87" s="20"/>
      <c r="LAC87" s="20"/>
      <c r="LAD87" s="20"/>
      <c r="LAE87" s="21"/>
      <c r="LAI87" s="12"/>
      <c r="LAJ87" s="13"/>
      <c r="LAK87" s="14"/>
      <c r="LAL87" s="15"/>
      <c r="LAM87" s="16"/>
      <c r="LAN87" s="17"/>
      <c r="LAO87" s="18"/>
      <c r="LAP87" s="18"/>
      <c r="LAQ87" s="19"/>
      <c r="LAR87" s="19"/>
      <c r="LAS87" s="20"/>
      <c r="LAT87" s="20"/>
      <c r="LAU87" s="20"/>
      <c r="LAV87" s="21"/>
      <c r="LAZ87" s="12"/>
      <c r="LBA87" s="13"/>
      <c r="LBB87" s="14"/>
      <c r="LBC87" s="15"/>
      <c r="LBD87" s="16"/>
      <c r="LBE87" s="17"/>
      <c r="LBF87" s="18"/>
      <c r="LBG87" s="18"/>
      <c r="LBH87" s="19"/>
      <c r="LBI87" s="19"/>
      <c r="LBJ87" s="20"/>
      <c r="LBK87" s="20"/>
      <c r="LBL87" s="20"/>
      <c r="LBM87" s="21"/>
      <c r="LBQ87" s="12"/>
      <c r="LBR87" s="13"/>
      <c r="LBS87" s="14"/>
      <c r="LBT87" s="15"/>
      <c r="LBU87" s="16"/>
      <c r="LBV87" s="17"/>
      <c r="LBW87" s="18"/>
      <c r="LBX87" s="18"/>
      <c r="LBY87" s="19"/>
      <c r="LBZ87" s="19"/>
      <c r="LCA87" s="20"/>
      <c r="LCB87" s="20"/>
      <c r="LCC87" s="20"/>
      <c r="LCD87" s="21"/>
      <c r="LCH87" s="12"/>
      <c r="LCI87" s="13"/>
      <c r="LCJ87" s="14"/>
      <c r="LCK87" s="15"/>
      <c r="LCL87" s="16"/>
      <c r="LCM87" s="17"/>
      <c r="LCN87" s="18"/>
      <c r="LCO87" s="18"/>
      <c r="LCP87" s="19"/>
      <c r="LCQ87" s="19"/>
      <c r="LCR87" s="20"/>
      <c r="LCS87" s="20"/>
      <c r="LCT87" s="20"/>
      <c r="LCU87" s="21"/>
      <c r="LCY87" s="12"/>
      <c r="LCZ87" s="13"/>
      <c r="LDA87" s="14"/>
      <c r="LDB87" s="15"/>
      <c r="LDC87" s="16"/>
      <c r="LDD87" s="17"/>
      <c r="LDE87" s="18"/>
      <c r="LDF87" s="18"/>
      <c r="LDG87" s="19"/>
      <c r="LDH87" s="19"/>
      <c r="LDI87" s="20"/>
      <c r="LDJ87" s="20"/>
      <c r="LDK87" s="20"/>
      <c r="LDL87" s="21"/>
      <c r="LDP87" s="12"/>
      <c r="LDQ87" s="13"/>
      <c r="LDR87" s="14"/>
      <c r="LDS87" s="15"/>
      <c r="LDT87" s="16"/>
      <c r="LDU87" s="17"/>
      <c r="LDV87" s="18"/>
      <c r="LDW87" s="18"/>
      <c r="LDX87" s="19"/>
      <c r="LDY87" s="19"/>
      <c r="LDZ87" s="20"/>
      <c r="LEA87" s="20"/>
      <c r="LEB87" s="20"/>
      <c r="LEC87" s="21"/>
      <c r="LEG87" s="12"/>
      <c r="LEH87" s="13"/>
      <c r="LEI87" s="14"/>
      <c r="LEJ87" s="15"/>
      <c r="LEK87" s="16"/>
      <c r="LEL87" s="17"/>
      <c r="LEM87" s="18"/>
      <c r="LEN87" s="18"/>
      <c r="LEO87" s="19"/>
      <c r="LEP87" s="19"/>
      <c r="LEQ87" s="20"/>
      <c r="LER87" s="20"/>
      <c r="LES87" s="20"/>
      <c r="LET87" s="21"/>
      <c r="LEX87" s="12"/>
      <c r="LEY87" s="13"/>
      <c r="LEZ87" s="14"/>
      <c r="LFA87" s="15"/>
      <c r="LFB87" s="16"/>
      <c r="LFC87" s="17"/>
      <c r="LFD87" s="18"/>
      <c r="LFE87" s="18"/>
      <c r="LFF87" s="19"/>
      <c r="LFG87" s="19"/>
      <c r="LFH87" s="20"/>
      <c r="LFI87" s="20"/>
      <c r="LFJ87" s="20"/>
      <c r="LFK87" s="21"/>
      <c r="LFO87" s="12"/>
      <c r="LFP87" s="13"/>
      <c r="LFQ87" s="14"/>
      <c r="LFR87" s="15"/>
      <c r="LFS87" s="16"/>
      <c r="LFT87" s="17"/>
      <c r="LFU87" s="18"/>
      <c r="LFV87" s="18"/>
      <c r="LFW87" s="19"/>
      <c r="LFX87" s="19"/>
      <c r="LFY87" s="20"/>
      <c r="LFZ87" s="20"/>
      <c r="LGA87" s="20"/>
      <c r="LGB87" s="21"/>
      <c r="LGF87" s="12"/>
      <c r="LGG87" s="13"/>
      <c r="LGH87" s="14"/>
      <c r="LGI87" s="15"/>
      <c r="LGJ87" s="16"/>
      <c r="LGK87" s="17"/>
      <c r="LGL87" s="18"/>
      <c r="LGM87" s="18"/>
      <c r="LGN87" s="19"/>
      <c r="LGO87" s="19"/>
      <c r="LGP87" s="20"/>
      <c r="LGQ87" s="20"/>
      <c r="LGR87" s="20"/>
      <c r="LGS87" s="21"/>
      <c r="LGW87" s="12"/>
      <c r="LGX87" s="13"/>
      <c r="LGY87" s="14"/>
      <c r="LGZ87" s="15"/>
      <c r="LHA87" s="16"/>
      <c r="LHB87" s="17"/>
      <c r="LHC87" s="18"/>
      <c r="LHD87" s="18"/>
      <c r="LHE87" s="19"/>
      <c r="LHF87" s="19"/>
      <c r="LHG87" s="20"/>
      <c r="LHH87" s="20"/>
      <c r="LHI87" s="20"/>
      <c r="LHJ87" s="21"/>
      <c r="LHN87" s="12"/>
      <c r="LHO87" s="13"/>
      <c r="LHP87" s="14"/>
      <c r="LHQ87" s="15"/>
      <c r="LHR87" s="16"/>
      <c r="LHS87" s="17"/>
      <c r="LHT87" s="18"/>
      <c r="LHU87" s="18"/>
      <c r="LHV87" s="19"/>
      <c r="LHW87" s="19"/>
      <c r="LHX87" s="20"/>
      <c r="LHY87" s="20"/>
      <c r="LHZ87" s="20"/>
      <c r="LIA87" s="21"/>
      <c r="LIE87" s="12"/>
      <c r="LIF87" s="13"/>
      <c r="LIG87" s="14"/>
      <c r="LIH87" s="15"/>
      <c r="LII87" s="16"/>
      <c r="LIJ87" s="17"/>
      <c r="LIK87" s="18"/>
      <c r="LIL87" s="18"/>
      <c r="LIM87" s="19"/>
      <c r="LIN87" s="19"/>
      <c r="LIO87" s="20"/>
      <c r="LIP87" s="20"/>
      <c r="LIQ87" s="20"/>
      <c r="LIR87" s="21"/>
      <c r="LIV87" s="12"/>
      <c r="LIW87" s="13"/>
      <c r="LIX87" s="14"/>
      <c r="LIY87" s="15"/>
      <c r="LIZ87" s="16"/>
      <c r="LJA87" s="17"/>
      <c r="LJB87" s="18"/>
      <c r="LJC87" s="18"/>
      <c r="LJD87" s="19"/>
      <c r="LJE87" s="19"/>
      <c r="LJF87" s="20"/>
      <c r="LJG87" s="20"/>
      <c r="LJH87" s="20"/>
      <c r="LJI87" s="21"/>
      <c r="LJM87" s="12"/>
      <c r="LJN87" s="13"/>
      <c r="LJO87" s="14"/>
      <c r="LJP87" s="15"/>
      <c r="LJQ87" s="16"/>
      <c r="LJR87" s="17"/>
      <c r="LJS87" s="18"/>
      <c r="LJT87" s="18"/>
      <c r="LJU87" s="19"/>
      <c r="LJV87" s="19"/>
      <c r="LJW87" s="20"/>
      <c r="LJX87" s="20"/>
      <c r="LJY87" s="20"/>
      <c r="LJZ87" s="21"/>
      <c r="LKD87" s="12"/>
      <c r="LKE87" s="13"/>
      <c r="LKF87" s="14"/>
      <c r="LKG87" s="15"/>
      <c r="LKH87" s="16"/>
      <c r="LKI87" s="17"/>
      <c r="LKJ87" s="18"/>
      <c r="LKK87" s="18"/>
      <c r="LKL87" s="19"/>
      <c r="LKM87" s="19"/>
      <c r="LKN87" s="20"/>
      <c r="LKO87" s="20"/>
      <c r="LKP87" s="20"/>
      <c r="LKQ87" s="21"/>
      <c r="LKU87" s="12"/>
      <c r="LKV87" s="13"/>
      <c r="LKW87" s="14"/>
      <c r="LKX87" s="15"/>
      <c r="LKY87" s="16"/>
      <c r="LKZ87" s="17"/>
      <c r="LLA87" s="18"/>
      <c r="LLB87" s="18"/>
      <c r="LLC87" s="19"/>
      <c r="LLD87" s="19"/>
      <c r="LLE87" s="20"/>
      <c r="LLF87" s="20"/>
      <c r="LLG87" s="20"/>
      <c r="LLH87" s="21"/>
      <c r="LLL87" s="12"/>
      <c r="LLM87" s="13"/>
      <c r="LLN87" s="14"/>
      <c r="LLO87" s="15"/>
      <c r="LLP87" s="16"/>
      <c r="LLQ87" s="17"/>
      <c r="LLR87" s="18"/>
      <c r="LLS87" s="18"/>
      <c r="LLT87" s="19"/>
      <c r="LLU87" s="19"/>
      <c r="LLV87" s="20"/>
      <c r="LLW87" s="20"/>
      <c r="LLX87" s="20"/>
      <c r="LLY87" s="21"/>
      <c r="LMC87" s="12"/>
      <c r="LMD87" s="13"/>
      <c r="LME87" s="14"/>
      <c r="LMF87" s="15"/>
      <c r="LMG87" s="16"/>
      <c r="LMH87" s="17"/>
      <c r="LMI87" s="18"/>
      <c r="LMJ87" s="18"/>
      <c r="LMK87" s="19"/>
      <c r="LML87" s="19"/>
      <c r="LMM87" s="20"/>
      <c r="LMN87" s="20"/>
      <c r="LMO87" s="20"/>
      <c r="LMP87" s="21"/>
      <c r="LMT87" s="12"/>
      <c r="LMU87" s="13"/>
      <c r="LMV87" s="14"/>
      <c r="LMW87" s="15"/>
      <c r="LMX87" s="16"/>
      <c r="LMY87" s="17"/>
      <c r="LMZ87" s="18"/>
      <c r="LNA87" s="18"/>
      <c r="LNB87" s="19"/>
      <c r="LNC87" s="19"/>
      <c r="LND87" s="20"/>
      <c r="LNE87" s="20"/>
      <c r="LNF87" s="20"/>
      <c r="LNG87" s="21"/>
      <c r="LNK87" s="12"/>
      <c r="LNL87" s="13"/>
      <c r="LNM87" s="14"/>
      <c r="LNN87" s="15"/>
      <c r="LNO87" s="16"/>
      <c r="LNP87" s="17"/>
      <c r="LNQ87" s="18"/>
      <c r="LNR87" s="18"/>
      <c r="LNS87" s="19"/>
      <c r="LNT87" s="19"/>
      <c r="LNU87" s="20"/>
      <c r="LNV87" s="20"/>
      <c r="LNW87" s="20"/>
      <c r="LNX87" s="21"/>
      <c r="LOB87" s="12"/>
      <c r="LOC87" s="13"/>
      <c r="LOD87" s="14"/>
      <c r="LOE87" s="15"/>
      <c r="LOF87" s="16"/>
      <c r="LOG87" s="17"/>
      <c r="LOH87" s="18"/>
      <c r="LOI87" s="18"/>
      <c r="LOJ87" s="19"/>
      <c r="LOK87" s="19"/>
      <c r="LOL87" s="20"/>
      <c r="LOM87" s="20"/>
      <c r="LON87" s="20"/>
      <c r="LOO87" s="21"/>
      <c r="LOS87" s="12"/>
      <c r="LOT87" s="13"/>
      <c r="LOU87" s="14"/>
      <c r="LOV87" s="15"/>
      <c r="LOW87" s="16"/>
      <c r="LOX87" s="17"/>
      <c r="LOY87" s="18"/>
      <c r="LOZ87" s="18"/>
      <c r="LPA87" s="19"/>
      <c r="LPB87" s="19"/>
      <c r="LPC87" s="20"/>
      <c r="LPD87" s="20"/>
      <c r="LPE87" s="20"/>
      <c r="LPF87" s="21"/>
      <c r="LPJ87" s="12"/>
      <c r="LPK87" s="13"/>
      <c r="LPL87" s="14"/>
      <c r="LPM87" s="15"/>
      <c r="LPN87" s="16"/>
      <c r="LPO87" s="17"/>
      <c r="LPP87" s="18"/>
      <c r="LPQ87" s="18"/>
      <c r="LPR87" s="19"/>
      <c r="LPS87" s="19"/>
      <c r="LPT87" s="20"/>
      <c r="LPU87" s="20"/>
      <c r="LPV87" s="20"/>
      <c r="LPW87" s="21"/>
      <c r="LQA87" s="12"/>
      <c r="LQB87" s="13"/>
      <c r="LQC87" s="14"/>
      <c r="LQD87" s="15"/>
      <c r="LQE87" s="16"/>
      <c r="LQF87" s="17"/>
      <c r="LQG87" s="18"/>
      <c r="LQH87" s="18"/>
      <c r="LQI87" s="19"/>
      <c r="LQJ87" s="19"/>
      <c r="LQK87" s="20"/>
      <c r="LQL87" s="20"/>
      <c r="LQM87" s="20"/>
      <c r="LQN87" s="21"/>
      <c r="LQR87" s="12"/>
      <c r="LQS87" s="13"/>
      <c r="LQT87" s="14"/>
      <c r="LQU87" s="15"/>
      <c r="LQV87" s="16"/>
      <c r="LQW87" s="17"/>
      <c r="LQX87" s="18"/>
      <c r="LQY87" s="18"/>
      <c r="LQZ87" s="19"/>
      <c r="LRA87" s="19"/>
      <c r="LRB87" s="20"/>
      <c r="LRC87" s="20"/>
      <c r="LRD87" s="20"/>
      <c r="LRE87" s="21"/>
      <c r="LRI87" s="12"/>
      <c r="LRJ87" s="13"/>
      <c r="LRK87" s="14"/>
      <c r="LRL87" s="15"/>
      <c r="LRM87" s="16"/>
      <c r="LRN87" s="17"/>
      <c r="LRO87" s="18"/>
      <c r="LRP87" s="18"/>
      <c r="LRQ87" s="19"/>
      <c r="LRR87" s="19"/>
      <c r="LRS87" s="20"/>
      <c r="LRT87" s="20"/>
      <c r="LRU87" s="20"/>
      <c r="LRV87" s="21"/>
      <c r="LRZ87" s="12"/>
      <c r="LSA87" s="13"/>
      <c r="LSB87" s="14"/>
      <c r="LSC87" s="15"/>
      <c r="LSD87" s="16"/>
      <c r="LSE87" s="17"/>
      <c r="LSF87" s="18"/>
      <c r="LSG87" s="18"/>
      <c r="LSH87" s="19"/>
      <c r="LSI87" s="19"/>
      <c r="LSJ87" s="20"/>
      <c r="LSK87" s="20"/>
      <c r="LSL87" s="20"/>
      <c r="LSM87" s="21"/>
      <c r="LSQ87" s="12"/>
      <c r="LSR87" s="13"/>
      <c r="LSS87" s="14"/>
      <c r="LST87" s="15"/>
      <c r="LSU87" s="16"/>
      <c r="LSV87" s="17"/>
      <c r="LSW87" s="18"/>
      <c r="LSX87" s="18"/>
      <c r="LSY87" s="19"/>
      <c r="LSZ87" s="19"/>
      <c r="LTA87" s="20"/>
      <c r="LTB87" s="20"/>
      <c r="LTC87" s="20"/>
      <c r="LTD87" s="21"/>
      <c r="LTH87" s="12"/>
      <c r="LTI87" s="13"/>
      <c r="LTJ87" s="14"/>
      <c r="LTK87" s="15"/>
      <c r="LTL87" s="16"/>
      <c r="LTM87" s="17"/>
      <c r="LTN87" s="18"/>
      <c r="LTO87" s="18"/>
      <c r="LTP87" s="19"/>
      <c r="LTQ87" s="19"/>
      <c r="LTR87" s="20"/>
      <c r="LTS87" s="20"/>
      <c r="LTT87" s="20"/>
      <c r="LTU87" s="21"/>
      <c r="LTY87" s="12"/>
      <c r="LTZ87" s="13"/>
      <c r="LUA87" s="14"/>
      <c r="LUB87" s="15"/>
      <c r="LUC87" s="16"/>
      <c r="LUD87" s="17"/>
      <c r="LUE87" s="18"/>
      <c r="LUF87" s="18"/>
      <c r="LUG87" s="19"/>
      <c r="LUH87" s="19"/>
      <c r="LUI87" s="20"/>
      <c r="LUJ87" s="20"/>
      <c r="LUK87" s="20"/>
      <c r="LUL87" s="21"/>
      <c r="LUP87" s="12"/>
      <c r="LUQ87" s="13"/>
      <c r="LUR87" s="14"/>
      <c r="LUS87" s="15"/>
      <c r="LUT87" s="16"/>
      <c r="LUU87" s="17"/>
      <c r="LUV87" s="18"/>
      <c r="LUW87" s="18"/>
      <c r="LUX87" s="19"/>
      <c r="LUY87" s="19"/>
      <c r="LUZ87" s="20"/>
      <c r="LVA87" s="20"/>
      <c r="LVB87" s="20"/>
      <c r="LVC87" s="21"/>
      <c r="LVG87" s="12"/>
      <c r="LVH87" s="13"/>
      <c r="LVI87" s="14"/>
      <c r="LVJ87" s="15"/>
      <c r="LVK87" s="16"/>
      <c r="LVL87" s="17"/>
      <c r="LVM87" s="18"/>
      <c r="LVN87" s="18"/>
      <c r="LVO87" s="19"/>
      <c r="LVP87" s="19"/>
      <c r="LVQ87" s="20"/>
      <c r="LVR87" s="20"/>
      <c r="LVS87" s="20"/>
      <c r="LVT87" s="21"/>
      <c r="LVX87" s="12"/>
      <c r="LVY87" s="13"/>
      <c r="LVZ87" s="14"/>
      <c r="LWA87" s="15"/>
      <c r="LWB87" s="16"/>
      <c r="LWC87" s="17"/>
      <c r="LWD87" s="18"/>
      <c r="LWE87" s="18"/>
      <c r="LWF87" s="19"/>
      <c r="LWG87" s="19"/>
      <c r="LWH87" s="20"/>
      <c r="LWI87" s="20"/>
      <c r="LWJ87" s="20"/>
      <c r="LWK87" s="21"/>
      <c r="LWO87" s="12"/>
      <c r="LWP87" s="13"/>
      <c r="LWQ87" s="14"/>
      <c r="LWR87" s="15"/>
      <c r="LWS87" s="16"/>
      <c r="LWT87" s="17"/>
      <c r="LWU87" s="18"/>
      <c r="LWV87" s="18"/>
      <c r="LWW87" s="19"/>
      <c r="LWX87" s="19"/>
      <c r="LWY87" s="20"/>
      <c r="LWZ87" s="20"/>
      <c r="LXA87" s="20"/>
      <c r="LXB87" s="21"/>
      <c r="LXF87" s="12"/>
      <c r="LXG87" s="13"/>
      <c r="LXH87" s="14"/>
      <c r="LXI87" s="15"/>
      <c r="LXJ87" s="16"/>
      <c r="LXK87" s="17"/>
      <c r="LXL87" s="18"/>
      <c r="LXM87" s="18"/>
      <c r="LXN87" s="19"/>
      <c r="LXO87" s="19"/>
      <c r="LXP87" s="20"/>
      <c r="LXQ87" s="20"/>
      <c r="LXR87" s="20"/>
      <c r="LXS87" s="21"/>
      <c r="LXW87" s="12"/>
      <c r="LXX87" s="13"/>
      <c r="LXY87" s="14"/>
      <c r="LXZ87" s="15"/>
      <c r="LYA87" s="16"/>
      <c r="LYB87" s="17"/>
      <c r="LYC87" s="18"/>
      <c r="LYD87" s="18"/>
      <c r="LYE87" s="19"/>
      <c r="LYF87" s="19"/>
      <c r="LYG87" s="20"/>
      <c r="LYH87" s="20"/>
      <c r="LYI87" s="20"/>
      <c r="LYJ87" s="21"/>
      <c r="LYN87" s="12"/>
      <c r="LYO87" s="13"/>
      <c r="LYP87" s="14"/>
      <c r="LYQ87" s="15"/>
      <c r="LYR87" s="16"/>
      <c r="LYS87" s="17"/>
      <c r="LYT87" s="18"/>
      <c r="LYU87" s="18"/>
      <c r="LYV87" s="19"/>
      <c r="LYW87" s="19"/>
      <c r="LYX87" s="20"/>
      <c r="LYY87" s="20"/>
      <c r="LYZ87" s="20"/>
      <c r="LZA87" s="21"/>
      <c r="LZE87" s="12"/>
      <c r="LZF87" s="13"/>
      <c r="LZG87" s="14"/>
      <c r="LZH87" s="15"/>
      <c r="LZI87" s="16"/>
      <c r="LZJ87" s="17"/>
      <c r="LZK87" s="18"/>
      <c r="LZL87" s="18"/>
      <c r="LZM87" s="19"/>
      <c r="LZN87" s="19"/>
      <c r="LZO87" s="20"/>
      <c r="LZP87" s="20"/>
      <c r="LZQ87" s="20"/>
      <c r="LZR87" s="21"/>
      <c r="LZV87" s="12"/>
      <c r="LZW87" s="13"/>
      <c r="LZX87" s="14"/>
      <c r="LZY87" s="15"/>
      <c r="LZZ87" s="16"/>
      <c r="MAA87" s="17"/>
      <c r="MAB87" s="18"/>
      <c r="MAC87" s="18"/>
      <c r="MAD87" s="19"/>
      <c r="MAE87" s="19"/>
      <c r="MAF87" s="20"/>
      <c r="MAG87" s="20"/>
      <c r="MAH87" s="20"/>
      <c r="MAI87" s="21"/>
      <c r="MAM87" s="12"/>
      <c r="MAN87" s="13"/>
      <c r="MAO87" s="14"/>
      <c r="MAP87" s="15"/>
      <c r="MAQ87" s="16"/>
      <c r="MAR87" s="17"/>
      <c r="MAS87" s="18"/>
      <c r="MAT87" s="18"/>
      <c r="MAU87" s="19"/>
      <c r="MAV87" s="19"/>
      <c r="MAW87" s="20"/>
      <c r="MAX87" s="20"/>
      <c r="MAY87" s="20"/>
      <c r="MAZ87" s="21"/>
      <c r="MBD87" s="12"/>
      <c r="MBE87" s="13"/>
      <c r="MBF87" s="14"/>
      <c r="MBG87" s="15"/>
      <c r="MBH87" s="16"/>
      <c r="MBI87" s="17"/>
      <c r="MBJ87" s="18"/>
      <c r="MBK87" s="18"/>
      <c r="MBL87" s="19"/>
      <c r="MBM87" s="19"/>
      <c r="MBN87" s="20"/>
      <c r="MBO87" s="20"/>
      <c r="MBP87" s="20"/>
      <c r="MBQ87" s="21"/>
      <c r="MBU87" s="12"/>
      <c r="MBV87" s="13"/>
      <c r="MBW87" s="14"/>
      <c r="MBX87" s="15"/>
      <c r="MBY87" s="16"/>
      <c r="MBZ87" s="17"/>
      <c r="MCA87" s="18"/>
      <c r="MCB87" s="18"/>
      <c r="MCC87" s="19"/>
      <c r="MCD87" s="19"/>
      <c r="MCE87" s="20"/>
      <c r="MCF87" s="20"/>
      <c r="MCG87" s="20"/>
      <c r="MCH87" s="21"/>
      <c r="MCL87" s="12"/>
      <c r="MCM87" s="13"/>
      <c r="MCN87" s="14"/>
      <c r="MCO87" s="15"/>
      <c r="MCP87" s="16"/>
      <c r="MCQ87" s="17"/>
      <c r="MCR87" s="18"/>
      <c r="MCS87" s="18"/>
      <c r="MCT87" s="19"/>
      <c r="MCU87" s="19"/>
      <c r="MCV87" s="20"/>
      <c r="MCW87" s="20"/>
      <c r="MCX87" s="20"/>
      <c r="MCY87" s="21"/>
      <c r="MDC87" s="12"/>
      <c r="MDD87" s="13"/>
      <c r="MDE87" s="14"/>
      <c r="MDF87" s="15"/>
      <c r="MDG87" s="16"/>
      <c r="MDH87" s="17"/>
      <c r="MDI87" s="18"/>
      <c r="MDJ87" s="18"/>
      <c r="MDK87" s="19"/>
      <c r="MDL87" s="19"/>
      <c r="MDM87" s="20"/>
      <c r="MDN87" s="20"/>
      <c r="MDO87" s="20"/>
      <c r="MDP87" s="21"/>
      <c r="MDT87" s="12"/>
      <c r="MDU87" s="13"/>
      <c r="MDV87" s="14"/>
      <c r="MDW87" s="15"/>
      <c r="MDX87" s="16"/>
      <c r="MDY87" s="17"/>
      <c r="MDZ87" s="18"/>
      <c r="MEA87" s="18"/>
      <c r="MEB87" s="19"/>
      <c r="MEC87" s="19"/>
      <c r="MED87" s="20"/>
      <c r="MEE87" s="20"/>
      <c r="MEF87" s="20"/>
      <c r="MEG87" s="21"/>
      <c r="MEK87" s="12"/>
      <c r="MEL87" s="13"/>
      <c r="MEM87" s="14"/>
      <c r="MEN87" s="15"/>
      <c r="MEO87" s="16"/>
      <c r="MEP87" s="17"/>
      <c r="MEQ87" s="18"/>
      <c r="MER87" s="18"/>
      <c r="MES87" s="19"/>
      <c r="MET87" s="19"/>
      <c r="MEU87" s="20"/>
      <c r="MEV87" s="20"/>
      <c r="MEW87" s="20"/>
      <c r="MEX87" s="21"/>
      <c r="MFB87" s="12"/>
      <c r="MFC87" s="13"/>
      <c r="MFD87" s="14"/>
      <c r="MFE87" s="15"/>
      <c r="MFF87" s="16"/>
      <c r="MFG87" s="17"/>
      <c r="MFH87" s="18"/>
      <c r="MFI87" s="18"/>
      <c r="MFJ87" s="19"/>
      <c r="MFK87" s="19"/>
      <c r="MFL87" s="20"/>
      <c r="MFM87" s="20"/>
      <c r="MFN87" s="20"/>
      <c r="MFO87" s="21"/>
      <c r="MFS87" s="12"/>
      <c r="MFT87" s="13"/>
      <c r="MFU87" s="14"/>
      <c r="MFV87" s="15"/>
      <c r="MFW87" s="16"/>
      <c r="MFX87" s="17"/>
      <c r="MFY87" s="18"/>
      <c r="MFZ87" s="18"/>
      <c r="MGA87" s="19"/>
      <c r="MGB87" s="19"/>
      <c r="MGC87" s="20"/>
      <c r="MGD87" s="20"/>
      <c r="MGE87" s="20"/>
      <c r="MGF87" s="21"/>
      <c r="MGJ87" s="12"/>
      <c r="MGK87" s="13"/>
      <c r="MGL87" s="14"/>
      <c r="MGM87" s="15"/>
      <c r="MGN87" s="16"/>
      <c r="MGO87" s="17"/>
      <c r="MGP87" s="18"/>
      <c r="MGQ87" s="18"/>
      <c r="MGR87" s="19"/>
      <c r="MGS87" s="19"/>
      <c r="MGT87" s="20"/>
      <c r="MGU87" s="20"/>
      <c r="MGV87" s="20"/>
      <c r="MGW87" s="21"/>
      <c r="MHA87" s="12"/>
      <c r="MHB87" s="13"/>
      <c r="MHC87" s="14"/>
      <c r="MHD87" s="15"/>
      <c r="MHE87" s="16"/>
      <c r="MHF87" s="17"/>
      <c r="MHG87" s="18"/>
      <c r="MHH87" s="18"/>
      <c r="MHI87" s="19"/>
      <c r="MHJ87" s="19"/>
      <c r="MHK87" s="20"/>
      <c r="MHL87" s="20"/>
      <c r="MHM87" s="20"/>
      <c r="MHN87" s="21"/>
      <c r="MHR87" s="12"/>
      <c r="MHS87" s="13"/>
      <c r="MHT87" s="14"/>
      <c r="MHU87" s="15"/>
      <c r="MHV87" s="16"/>
      <c r="MHW87" s="17"/>
      <c r="MHX87" s="18"/>
      <c r="MHY87" s="18"/>
      <c r="MHZ87" s="19"/>
      <c r="MIA87" s="19"/>
      <c r="MIB87" s="20"/>
      <c r="MIC87" s="20"/>
      <c r="MID87" s="20"/>
      <c r="MIE87" s="21"/>
      <c r="MII87" s="12"/>
      <c r="MIJ87" s="13"/>
      <c r="MIK87" s="14"/>
      <c r="MIL87" s="15"/>
      <c r="MIM87" s="16"/>
      <c r="MIN87" s="17"/>
      <c r="MIO87" s="18"/>
      <c r="MIP87" s="18"/>
      <c r="MIQ87" s="19"/>
      <c r="MIR87" s="19"/>
      <c r="MIS87" s="20"/>
      <c r="MIT87" s="20"/>
      <c r="MIU87" s="20"/>
      <c r="MIV87" s="21"/>
      <c r="MIZ87" s="12"/>
      <c r="MJA87" s="13"/>
      <c r="MJB87" s="14"/>
      <c r="MJC87" s="15"/>
      <c r="MJD87" s="16"/>
      <c r="MJE87" s="17"/>
      <c r="MJF87" s="18"/>
      <c r="MJG87" s="18"/>
      <c r="MJH87" s="19"/>
      <c r="MJI87" s="19"/>
      <c r="MJJ87" s="20"/>
      <c r="MJK87" s="20"/>
      <c r="MJL87" s="20"/>
      <c r="MJM87" s="21"/>
      <c r="MJQ87" s="12"/>
      <c r="MJR87" s="13"/>
      <c r="MJS87" s="14"/>
      <c r="MJT87" s="15"/>
      <c r="MJU87" s="16"/>
      <c r="MJV87" s="17"/>
      <c r="MJW87" s="18"/>
      <c r="MJX87" s="18"/>
      <c r="MJY87" s="19"/>
      <c r="MJZ87" s="19"/>
      <c r="MKA87" s="20"/>
      <c r="MKB87" s="20"/>
      <c r="MKC87" s="20"/>
      <c r="MKD87" s="21"/>
      <c r="MKH87" s="12"/>
      <c r="MKI87" s="13"/>
      <c r="MKJ87" s="14"/>
      <c r="MKK87" s="15"/>
      <c r="MKL87" s="16"/>
      <c r="MKM87" s="17"/>
      <c r="MKN87" s="18"/>
      <c r="MKO87" s="18"/>
      <c r="MKP87" s="19"/>
      <c r="MKQ87" s="19"/>
      <c r="MKR87" s="20"/>
      <c r="MKS87" s="20"/>
      <c r="MKT87" s="20"/>
      <c r="MKU87" s="21"/>
      <c r="MKY87" s="12"/>
      <c r="MKZ87" s="13"/>
      <c r="MLA87" s="14"/>
      <c r="MLB87" s="15"/>
      <c r="MLC87" s="16"/>
      <c r="MLD87" s="17"/>
      <c r="MLE87" s="18"/>
      <c r="MLF87" s="18"/>
      <c r="MLG87" s="19"/>
      <c r="MLH87" s="19"/>
      <c r="MLI87" s="20"/>
      <c r="MLJ87" s="20"/>
      <c r="MLK87" s="20"/>
      <c r="MLL87" s="21"/>
      <c r="MLP87" s="12"/>
      <c r="MLQ87" s="13"/>
      <c r="MLR87" s="14"/>
      <c r="MLS87" s="15"/>
      <c r="MLT87" s="16"/>
      <c r="MLU87" s="17"/>
      <c r="MLV87" s="18"/>
      <c r="MLW87" s="18"/>
      <c r="MLX87" s="19"/>
      <c r="MLY87" s="19"/>
      <c r="MLZ87" s="20"/>
      <c r="MMA87" s="20"/>
      <c r="MMB87" s="20"/>
      <c r="MMC87" s="21"/>
      <c r="MMG87" s="12"/>
      <c r="MMH87" s="13"/>
      <c r="MMI87" s="14"/>
      <c r="MMJ87" s="15"/>
      <c r="MMK87" s="16"/>
      <c r="MML87" s="17"/>
      <c r="MMM87" s="18"/>
      <c r="MMN87" s="18"/>
      <c r="MMO87" s="19"/>
      <c r="MMP87" s="19"/>
      <c r="MMQ87" s="20"/>
      <c r="MMR87" s="20"/>
      <c r="MMS87" s="20"/>
      <c r="MMT87" s="21"/>
      <c r="MMX87" s="12"/>
      <c r="MMY87" s="13"/>
      <c r="MMZ87" s="14"/>
      <c r="MNA87" s="15"/>
      <c r="MNB87" s="16"/>
      <c r="MNC87" s="17"/>
      <c r="MND87" s="18"/>
      <c r="MNE87" s="18"/>
      <c r="MNF87" s="19"/>
      <c r="MNG87" s="19"/>
      <c r="MNH87" s="20"/>
      <c r="MNI87" s="20"/>
      <c r="MNJ87" s="20"/>
      <c r="MNK87" s="21"/>
      <c r="MNO87" s="12"/>
      <c r="MNP87" s="13"/>
      <c r="MNQ87" s="14"/>
      <c r="MNR87" s="15"/>
      <c r="MNS87" s="16"/>
      <c r="MNT87" s="17"/>
      <c r="MNU87" s="18"/>
      <c r="MNV87" s="18"/>
      <c r="MNW87" s="19"/>
      <c r="MNX87" s="19"/>
      <c r="MNY87" s="20"/>
      <c r="MNZ87" s="20"/>
      <c r="MOA87" s="20"/>
      <c r="MOB87" s="21"/>
      <c r="MOF87" s="12"/>
      <c r="MOG87" s="13"/>
      <c r="MOH87" s="14"/>
      <c r="MOI87" s="15"/>
      <c r="MOJ87" s="16"/>
      <c r="MOK87" s="17"/>
      <c r="MOL87" s="18"/>
      <c r="MOM87" s="18"/>
      <c r="MON87" s="19"/>
      <c r="MOO87" s="19"/>
      <c r="MOP87" s="20"/>
      <c r="MOQ87" s="20"/>
      <c r="MOR87" s="20"/>
      <c r="MOS87" s="21"/>
      <c r="MOW87" s="12"/>
      <c r="MOX87" s="13"/>
      <c r="MOY87" s="14"/>
      <c r="MOZ87" s="15"/>
      <c r="MPA87" s="16"/>
      <c r="MPB87" s="17"/>
      <c r="MPC87" s="18"/>
      <c r="MPD87" s="18"/>
      <c r="MPE87" s="19"/>
      <c r="MPF87" s="19"/>
      <c r="MPG87" s="20"/>
      <c r="MPH87" s="20"/>
      <c r="MPI87" s="20"/>
      <c r="MPJ87" s="21"/>
      <c r="MPN87" s="12"/>
      <c r="MPO87" s="13"/>
      <c r="MPP87" s="14"/>
      <c r="MPQ87" s="15"/>
      <c r="MPR87" s="16"/>
      <c r="MPS87" s="17"/>
      <c r="MPT87" s="18"/>
      <c r="MPU87" s="18"/>
      <c r="MPV87" s="19"/>
      <c r="MPW87" s="19"/>
      <c r="MPX87" s="20"/>
      <c r="MPY87" s="20"/>
      <c r="MPZ87" s="20"/>
      <c r="MQA87" s="21"/>
      <c r="MQE87" s="12"/>
      <c r="MQF87" s="13"/>
      <c r="MQG87" s="14"/>
      <c r="MQH87" s="15"/>
      <c r="MQI87" s="16"/>
      <c r="MQJ87" s="17"/>
      <c r="MQK87" s="18"/>
      <c r="MQL87" s="18"/>
      <c r="MQM87" s="19"/>
      <c r="MQN87" s="19"/>
      <c r="MQO87" s="20"/>
      <c r="MQP87" s="20"/>
      <c r="MQQ87" s="20"/>
      <c r="MQR87" s="21"/>
      <c r="MQV87" s="12"/>
      <c r="MQW87" s="13"/>
      <c r="MQX87" s="14"/>
      <c r="MQY87" s="15"/>
      <c r="MQZ87" s="16"/>
      <c r="MRA87" s="17"/>
      <c r="MRB87" s="18"/>
      <c r="MRC87" s="18"/>
      <c r="MRD87" s="19"/>
      <c r="MRE87" s="19"/>
      <c r="MRF87" s="20"/>
      <c r="MRG87" s="20"/>
      <c r="MRH87" s="20"/>
      <c r="MRI87" s="21"/>
      <c r="MRM87" s="12"/>
      <c r="MRN87" s="13"/>
      <c r="MRO87" s="14"/>
      <c r="MRP87" s="15"/>
      <c r="MRQ87" s="16"/>
      <c r="MRR87" s="17"/>
      <c r="MRS87" s="18"/>
      <c r="MRT87" s="18"/>
      <c r="MRU87" s="19"/>
      <c r="MRV87" s="19"/>
      <c r="MRW87" s="20"/>
      <c r="MRX87" s="20"/>
      <c r="MRY87" s="20"/>
      <c r="MRZ87" s="21"/>
      <c r="MSD87" s="12"/>
      <c r="MSE87" s="13"/>
      <c r="MSF87" s="14"/>
      <c r="MSG87" s="15"/>
      <c r="MSH87" s="16"/>
      <c r="MSI87" s="17"/>
      <c r="MSJ87" s="18"/>
      <c r="MSK87" s="18"/>
      <c r="MSL87" s="19"/>
      <c r="MSM87" s="19"/>
      <c r="MSN87" s="20"/>
      <c r="MSO87" s="20"/>
      <c r="MSP87" s="20"/>
      <c r="MSQ87" s="21"/>
      <c r="MSU87" s="12"/>
      <c r="MSV87" s="13"/>
      <c r="MSW87" s="14"/>
      <c r="MSX87" s="15"/>
      <c r="MSY87" s="16"/>
      <c r="MSZ87" s="17"/>
      <c r="MTA87" s="18"/>
      <c r="MTB87" s="18"/>
      <c r="MTC87" s="19"/>
      <c r="MTD87" s="19"/>
      <c r="MTE87" s="20"/>
      <c r="MTF87" s="20"/>
      <c r="MTG87" s="20"/>
      <c r="MTH87" s="21"/>
      <c r="MTL87" s="12"/>
      <c r="MTM87" s="13"/>
      <c r="MTN87" s="14"/>
      <c r="MTO87" s="15"/>
      <c r="MTP87" s="16"/>
      <c r="MTQ87" s="17"/>
      <c r="MTR87" s="18"/>
      <c r="MTS87" s="18"/>
      <c r="MTT87" s="19"/>
      <c r="MTU87" s="19"/>
      <c r="MTV87" s="20"/>
      <c r="MTW87" s="20"/>
      <c r="MTX87" s="20"/>
      <c r="MTY87" s="21"/>
      <c r="MUC87" s="12"/>
      <c r="MUD87" s="13"/>
      <c r="MUE87" s="14"/>
      <c r="MUF87" s="15"/>
      <c r="MUG87" s="16"/>
      <c r="MUH87" s="17"/>
      <c r="MUI87" s="18"/>
      <c r="MUJ87" s="18"/>
      <c r="MUK87" s="19"/>
      <c r="MUL87" s="19"/>
      <c r="MUM87" s="20"/>
      <c r="MUN87" s="20"/>
      <c r="MUO87" s="20"/>
      <c r="MUP87" s="21"/>
      <c r="MUT87" s="12"/>
      <c r="MUU87" s="13"/>
      <c r="MUV87" s="14"/>
      <c r="MUW87" s="15"/>
      <c r="MUX87" s="16"/>
      <c r="MUY87" s="17"/>
      <c r="MUZ87" s="18"/>
      <c r="MVA87" s="18"/>
      <c r="MVB87" s="19"/>
      <c r="MVC87" s="19"/>
      <c r="MVD87" s="20"/>
      <c r="MVE87" s="20"/>
      <c r="MVF87" s="20"/>
      <c r="MVG87" s="21"/>
      <c r="MVK87" s="12"/>
      <c r="MVL87" s="13"/>
      <c r="MVM87" s="14"/>
      <c r="MVN87" s="15"/>
      <c r="MVO87" s="16"/>
      <c r="MVP87" s="17"/>
      <c r="MVQ87" s="18"/>
      <c r="MVR87" s="18"/>
      <c r="MVS87" s="19"/>
      <c r="MVT87" s="19"/>
      <c r="MVU87" s="20"/>
      <c r="MVV87" s="20"/>
      <c r="MVW87" s="20"/>
      <c r="MVX87" s="21"/>
      <c r="MWB87" s="12"/>
      <c r="MWC87" s="13"/>
      <c r="MWD87" s="14"/>
      <c r="MWE87" s="15"/>
      <c r="MWF87" s="16"/>
      <c r="MWG87" s="17"/>
      <c r="MWH87" s="18"/>
      <c r="MWI87" s="18"/>
      <c r="MWJ87" s="19"/>
      <c r="MWK87" s="19"/>
      <c r="MWL87" s="20"/>
      <c r="MWM87" s="20"/>
      <c r="MWN87" s="20"/>
      <c r="MWO87" s="21"/>
      <c r="MWS87" s="12"/>
      <c r="MWT87" s="13"/>
      <c r="MWU87" s="14"/>
      <c r="MWV87" s="15"/>
      <c r="MWW87" s="16"/>
      <c r="MWX87" s="17"/>
      <c r="MWY87" s="18"/>
      <c r="MWZ87" s="18"/>
      <c r="MXA87" s="19"/>
      <c r="MXB87" s="19"/>
      <c r="MXC87" s="20"/>
      <c r="MXD87" s="20"/>
      <c r="MXE87" s="20"/>
      <c r="MXF87" s="21"/>
      <c r="MXJ87" s="12"/>
      <c r="MXK87" s="13"/>
      <c r="MXL87" s="14"/>
      <c r="MXM87" s="15"/>
      <c r="MXN87" s="16"/>
      <c r="MXO87" s="17"/>
      <c r="MXP87" s="18"/>
      <c r="MXQ87" s="18"/>
      <c r="MXR87" s="19"/>
      <c r="MXS87" s="19"/>
      <c r="MXT87" s="20"/>
      <c r="MXU87" s="20"/>
      <c r="MXV87" s="20"/>
      <c r="MXW87" s="21"/>
      <c r="MYA87" s="12"/>
      <c r="MYB87" s="13"/>
      <c r="MYC87" s="14"/>
      <c r="MYD87" s="15"/>
      <c r="MYE87" s="16"/>
      <c r="MYF87" s="17"/>
      <c r="MYG87" s="18"/>
      <c r="MYH87" s="18"/>
      <c r="MYI87" s="19"/>
      <c r="MYJ87" s="19"/>
      <c r="MYK87" s="20"/>
      <c r="MYL87" s="20"/>
      <c r="MYM87" s="20"/>
      <c r="MYN87" s="21"/>
      <c r="MYR87" s="12"/>
      <c r="MYS87" s="13"/>
      <c r="MYT87" s="14"/>
      <c r="MYU87" s="15"/>
      <c r="MYV87" s="16"/>
      <c r="MYW87" s="17"/>
      <c r="MYX87" s="18"/>
      <c r="MYY87" s="18"/>
      <c r="MYZ87" s="19"/>
      <c r="MZA87" s="19"/>
      <c r="MZB87" s="20"/>
      <c r="MZC87" s="20"/>
      <c r="MZD87" s="20"/>
      <c r="MZE87" s="21"/>
      <c r="MZI87" s="12"/>
      <c r="MZJ87" s="13"/>
      <c r="MZK87" s="14"/>
      <c r="MZL87" s="15"/>
      <c r="MZM87" s="16"/>
      <c r="MZN87" s="17"/>
      <c r="MZO87" s="18"/>
      <c r="MZP87" s="18"/>
      <c r="MZQ87" s="19"/>
      <c r="MZR87" s="19"/>
      <c r="MZS87" s="20"/>
      <c r="MZT87" s="20"/>
      <c r="MZU87" s="20"/>
      <c r="MZV87" s="21"/>
      <c r="MZZ87" s="12"/>
      <c r="NAA87" s="13"/>
      <c r="NAB87" s="14"/>
      <c r="NAC87" s="15"/>
      <c r="NAD87" s="16"/>
      <c r="NAE87" s="17"/>
      <c r="NAF87" s="18"/>
      <c r="NAG87" s="18"/>
      <c r="NAH87" s="19"/>
      <c r="NAI87" s="19"/>
      <c r="NAJ87" s="20"/>
      <c r="NAK87" s="20"/>
      <c r="NAL87" s="20"/>
      <c r="NAM87" s="21"/>
      <c r="NAQ87" s="12"/>
      <c r="NAR87" s="13"/>
      <c r="NAS87" s="14"/>
      <c r="NAT87" s="15"/>
      <c r="NAU87" s="16"/>
      <c r="NAV87" s="17"/>
      <c r="NAW87" s="18"/>
      <c r="NAX87" s="18"/>
      <c r="NAY87" s="19"/>
      <c r="NAZ87" s="19"/>
      <c r="NBA87" s="20"/>
      <c r="NBB87" s="20"/>
      <c r="NBC87" s="20"/>
      <c r="NBD87" s="21"/>
      <c r="NBH87" s="12"/>
      <c r="NBI87" s="13"/>
      <c r="NBJ87" s="14"/>
      <c r="NBK87" s="15"/>
      <c r="NBL87" s="16"/>
      <c r="NBM87" s="17"/>
      <c r="NBN87" s="18"/>
      <c r="NBO87" s="18"/>
      <c r="NBP87" s="19"/>
      <c r="NBQ87" s="19"/>
      <c r="NBR87" s="20"/>
      <c r="NBS87" s="20"/>
      <c r="NBT87" s="20"/>
      <c r="NBU87" s="21"/>
      <c r="NBY87" s="12"/>
      <c r="NBZ87" s="13"/>
      <c r="NCA87" s="14"/>
      <c r="NCB87" s="15"/>
      <c r="NCC87" s="16"/>
      <c r="NCD87" s="17"/>
      <c r="NCE87" s="18"/>
      <c r="NCF87" s="18"/>
      <c r="NCG87" s="19"/>
      <c r="NCH87" s="19"/>
      <c r="NCI87" s="20"/>
      <c r="NCJ87" s="20"/>
      <c r="NCK87" s="20"/>
      <c r="NCL87" s="21"/>
      <c r="NCP87" s="12"/>
      <c r="NCQ87" s="13"/>
      <c r="NCR87" s="14"/>
      <c r="NCS87" s="15"/>
      <c r="NCT87" s="16"/>
      <c r="NCU87" s="17"/>
      <c r="NCV87" s="18"/>
      <c r="NCW87" s="18"/>
      <c r="NCX87" s="19"/>
      <c r="NCY87" s="19"/>
      <c r="NCZ87" s="20"/>
      <c r="NDA87" s="20"/>
      <c r="NDB87" s="20"/>
      <c r="NDC87" s="21"/>
      <c r="NDG87" s="12"/>
      <c r="NDH87" s="13"/>
      <c r="NDI87" s="14"/>
      <c r="NDJ87" s="15"/>
      <c r="NDK87" s="16"/>
      <c r="NDL87" s="17"/>
      <c r="NDM87" s="18"/>
      <c r="NDN87" s="18"/>
      <c r="NDO87" s="19"/>
      <c r="NDP87" s="19"/>
      <c r="NDQ87" s="20"/>
      <c r="NDR87" s="20"/>
      <c r="NDS87" s="20"/>
      <c r="NDT87" s="21"/>
      <c r="NDX87" s="12"/>
      <c r="NDY87" s="13"/>
      <c r="NDZ87" s="14"/>
      <c r="NEA87" s="15"/>
      <c r="NEB87" s="16"/>
      <c r="NEC87" s="17"/>
      <c r="NED87" s="18"/>
      <c r="NEE87" s="18"/>
      <c r="NEF87" s="19"/>
      <c r="NEG87" s="19"/>
      <c r="NEH87" s="20"/>
      <c r="NEI87" s="20"/>
      <c r="NEJ87" s="20"/>
      <c r="NEK87" s="21"/>
      <c r="NEO87" s="12"/>
      <c r="NEP87" s="13"/>
      <c r="NEQ87" s="14"/>
      <c r="NER87" s="15"/>
      <c r="NES87" s="16"/>
      <c r="NET87" s="17"/>
      <c r="NEU87" s="18"/>
      <c r="NEV87" s="18"/>
      <c r="NEW87" s="19"/>
      <c r="NEX87" s="19"/>
      <c r="NEY87" s="20"/>
      <c r="NEZ87" s="20"/>
      <c r="NFA87" s="20"/>
      <c r="NFB87" s="21"/>
      <c r="NFF87" s="12"/>
      <c r="NFG87" s="13"/>
      <c r="NFH87" s="14"/>
      <c r="NFI87" s="15"/>
      <c r="NFJ87" s="16"/>
      <c r="NFK87" s="17"/>
      <c r="NFL87" s="18"/>
      <c r="NFM87" s="18"/>
      <c r="NFN87" s="19"/>
      <c r="NFO87" s="19"/>
      <c r="NFP87" s="20"/>
      <c r="NFQ87" s="20"/>
      <c r="NFR87" s="20"/>
      <c r="NFS87" s="21"/>
      <c r="NFW87" s="12"/>
      <c r="NFX87" s="13"/>
      <c r="NFY87" s="14"/>
      <c r="NFZ87" s="15"/>
      <c r="NGA87" s="16"/>
      <c r="NGB87" s="17"/>
      <c r="NGC87" s="18"/>
      <c r="NGD87" s="18"/>
      <c r="NGE87" s="19"/>
      <c r="NGF87" s="19"/>
      <c r="NGG87" s="20"/>
      <c r="NGH87" s="20"/>
      <c r="NGI87" s="20"/>
      <c r="NGJ87" s="21"/>
      <c r="NGN87" s="12"/>
      <c r="NGO87" s="13"/>
      <c r="NGP87" s="14"/>
      <c r="NGQ87" s="15"/>
      <c r="NGR87" s="16"/>
      <c r="NGS87" s="17"/>
      <c r="NGT87" s="18"/>
      <c r="NGU87" s="18"/>
      <c r="NGV87" s="19"/>
      <c r="NGW87" s="19"/>
      <c r="NGX87" s="20"/>
      <c r="NGY87" s="20"/>
      <c r="NGZ87" s="20"/>
      <c r="NHA87" s="21"/>
      <c r="NHE87" s="12"/>
      <c r="NHF87" s="13"/>
      <c r="NHG87" s="14"/>
      <c r="NHH87" s="15"/>
      <c r="NHI87" s="16"/>
      <c r="NHJ87" s="17"/>
      <c r="NHK87" s="18"/>
      <c r="NHL87" s="18"/>
      <c r="NHM87" s="19"/>
      <c r="NHN87" s="19"/>
      <c r="NHO87" s="20"/>
      <c r="NHP87" s="20"/>
      <c r="NHQ87" s="20"/>
      <c r="NHR87" s="21"/>
      <c r="NHV87" s="12"/>
      <c r="NHW87" s="13"/>
      <c r="NHX87" s="14"/>
      <c r="NHY87" s="15"/>
      <c r="NHZ87" s="16"/>
      <c r="NIA87" s="17"/>
      <c r="NIB87" s="18"/>
      <c r="NIC87" s="18"/>
      <c r="NID87" s="19"/>
      <c r="NIE87" s="19"/>
      <c r="NIF87" s="20"/>
      <c r="NIG87" s="20"/>
      <c r="NIH87" s="20"/>
      <c r="NII87" s="21"/>
      <c r="NIM87" s="12"/>
      <c r="NIN87" s="13"/>
      <c r="NIO87" s="14"/>
      <c r="NIP87" s="15"/>
      <c r="NIQ87" s="16"/>
      <c r="NIR87" s="17"/>
      <c r="NIS87" s="18"/>
      <c r="NIT87" s="18"/>
      <c r="NIU87" s="19"/>
      <c r="NIV87" s="19"/>
      <c r="NIW87" s="20"/>
      <c r="NIX87" s="20"/>
      <c r="NIY87" s="20"/>
      <c r="NIZ87" s="21"/>
      <c r="NJD87" s="12"/>
      <c r="NJE87" s="13"/>
      <c r="NJF87" s="14"/>
      <c r="NJG87" s="15"/>
      <c r="NJH87" s="16"/>
      <c r="NJI87" s="17"/>
      <c r="NJJ87" s="18"/>
      <c r="NJK87" s="18"/>
      <c r="NJL87" s="19"/>
      <c r="NJM87" s="19"/>
      <c r="NJN87" s="20"/>
      <c r="NJO87" s="20"/>
      <c r="NJP87" s="20"/>
      <c r="NJQ87" s="21"/>
      <c r="NJU87" s="12"/>
      <c r="NJV87" s="13"/>
      <c r="NJW87" s="14"/>
      <c r="NJX87" s="15"/>
      <c r="NJY87" s="16"/>
      <c r="NJZ87" s="17"/>
      <c r="NKA87" s="18"/>
      <c r="NKB87" s="18"/>
      <c r="NKC87" s="19"/>
      <c r="NKD87" s="19"/>
      <c r="NKE87" s="20"/>
      <c r="NKF87" s="20"/>
      <c r="NKG87" s="20"/>
      <c r="NKH87" s="21"/>
      <c r="NKL87" s="12"/>
      <c r="NKM87" s="13"/>
      <c r="NKN87" s="14"/>
      <c r="NKO87" s="15"/>
      <c r="NKP87" s="16"/>
      <c r="NKQ87" s="17"/>
      <c r="NKR87" s="18"/>
      <c r="NKS87" s="18"/>
      <c r="NKT87" s="19"/>
      <c r="NKU87" s="19"/>
      <c r="NKV87" s="20"/>
      <c r="NKW87" s="20"/>
      <c r="NKX87" s="20"/>
      <c r="NKY87" s="21"/>
      <c r="NLC87" s="12"/>
      <c r="NLD87" s="13"/>
      <c r="NLE87" s="14"/>
      <c r="NLF87" s="15"/>
      <c r="NLG87" s="16"/>
      <c r="NLH87" s="17"/>
      <c r="NLI87" s="18"/>
      <c r="NLJ87" s="18"/>
      <c r="NLK87" s="19"/>
      <c r="NLL87" s="19"/>
      <c r="NLM87" s="20"/>
      <c r="NLN87" s="20"/>
      <c r="NLO87" s="20"/>
      <c r="NLP87" s="21"/>
      <c r="NLT87" s="12"/>
      <c r="NLU87" s="13"/>
      <c r="NLV87" s="14"/>
      <c r="NLW87" s="15"/>
      <c r="NLX87" s="16"/>
      <c r="NLY87" s="17"/>
      <c r="NLZ87" s="18"/>
      <c r="NMA87" s="18"/>
      <c r="NMB87" s="19"/>
      <c r="NMC87" s="19"/>
      <c r="NMD87" s="20"/>
      <c r="NME87" s="20"/>
      <c r="NMF87" s="20"/>
      <c r="NMG87" s="21"/>
      <c r="NMK87" s="12"/>
      <c r="NML87" s="13"/>
      <c r="NMM87" s="14"/>
      <c r="NMN87" s="15"/>
      <c r="NMO87" s="16"/>
      <c r="NMP87" s="17"/>
      <c r="NMQ87" s="18"/>
      <c r="NMR87" s="18"/>
      <c r="NMS87" s="19"/>
      <c r="NMT87" s="19"/>
      <c r="NMU87" s="20"/>
      <c r="NMV87" s="20"/>
      <c r="NMW87" s="20"/>
      <c r="NMX87" s="21"/>
      <c r="NNB87" s="12"/>
      <c r="NNC87" s="13"/>
      <c r="NND87" s="14"/>
      <c r="NNE87" s="15"/>
      <c r="NNF87" s="16"/>
      <c r="NNG87" s="17"/>
      <c r="NNH87" s="18"/>
      <c r="NNI87" s="18"/>
      <c r="NNJ87" s="19"/>
      <c r="NNK87" s="19"/>
      <c r="NNL87" s="20"/>
      <c r="NNM87" s="20"/>
      <c r="NNN87" s="20"/>
      <c r="NNO87" s="21"/>
      <c r="NNS87" s="12"/>
      <c r="NNT87" s="13"/>
      <c r="NNU87" s="14"/>
      <c r="NNV87" s="15"/>
      <c r="NNW87" s="16"/>
      <c r="NNX87" s="17"/>
      <c r="NNY87" s="18"/>
      <c r="NNZ87" s="18"/>
      <c r="NOA87" s="19"/>
      <c r="NOB87" s="19"/>
      <c r="NOC87" s="20"/>
      <c r="NOD87" s="20"/>
      <c r="NOE87" s="20"/>
      <c r="NOF87" s="21"/>
      <c r="NOJ87" s="12"/>
      <c r="NOK87" s="13"/>
      <c r="NOL87" s="14"/>
      <c r="NOM87" s="15"/>
      <c r="NON87" s="16"/>
      <c r="NOO87" s="17"/>
      <c r="NOP87" s="18"/>
      <c r="NOQ87" s="18"/>
      <c r="NOR87" s="19"/>
      <c r="NOS87" s="19"/>
      <c r="NOT87" s="20"/>
      <c r="NOU87" s="20"/>
      <c r="NOV87" s="20"/>
      <c r="NOW87" s="21"/>
      <c r="NPA87" s="12"/>
      <c r="NPB87" s="13"/>
      <c r="NPC87" s="14"/>
      <c r="NPD87" s="15"/>
      <c r="NPE87" s="16"/>
      <c r="NPF87" s="17"/>
      <c r="NPG87" s="18"/>
      <c r="NPH87" s="18"/>
      <c r="NPI87" s="19"/>
      <c r="NPJ87" s="19"/>
      <c r="NPK87" s="20"/>
      <c r="NPL87" s="20"/>
      <c r="NPM87" s="20"/>
      <c r="NPN87" s="21"/>
      <c r="NPR87" s="12"/>
      <c r="NPS87" s="13"/>
      <c r="NPT87" s="14"/>
      <c r="NPU87" s="15"/>
      <c r="NPV87" s="16"/>
      <c r="NPW87" s="17"/>
      <c r="NPX87" s="18"/>
      <c r="NPY87" s="18"/>
      <c r="NPZ87" s="19"/>
      <c r="NQA87" s="19"/>
      <c r="NQB87" s="20"/>
      <c r="NQC87" s="20"/>
      <c r="NQD87" s="20"/>
      <c r="NQE87" s="21"/>
      <c r="NQI87" s="12"/>
      <c r="NQJ87" s="13"/>
      <c r="NQK87" s="14"/>
      <c r="NQL87" s="15"/>
      <c r="NQM87" s="16"/>
      <c r="NQN87" s="17"/>
      <c r="NQO87" s="18"/>
      <c r="NQP87" s="18"/>
      <c r="NQQ87" s="19"/>
      <c r="NQR87" s="19"/>
      <c r="NQS87" s="20"/>
      <c r="NQT87" s="20"/>
      <c r="NQU87" s="20"/>
      <c r="NQV87" s="21"/>
      <c r="NQZ87" s="12"/>
      <c r="NRA87" s="13"/>
      <c r="NRB87" s="14"/>
      <c r="NRC87" s="15"/>
      <c r="NRD87" s="16"/>
      <c r="NRE87" s="17"/>
      <c r="NRF87" s="18"/>
      <c r="NRG87" s="18"/>
      <c r="NRH87" s="19"/>
      <c r="NRI87" s="19"/>
      <c r="NRJ87" s="20"/>
      <c r="NRK87" s="20"/>
      <c r="NRL87" s="20"/>
      <c r="NRM87" s="21"/>
      <c r="NRQ87" s="12"/>
      <c r="NRR87" s="13"/>
      <c r="NRS87" s="14"/>
      <c r="NRT87" s="15"/>
      <c r="NRU87" s="16"/>
      <c r="NRV87" s="17"/>
      <c r="NRW87" s="18"/>
      <c r="NRX87" s="18"/>
      <c r="NRY87" s="19"/>
      <c r="NRZ87" s="19"/>
      <c r="NSA87" s="20"/>
      <c r="NSB87" s="20"/>
      <c r="NSC87" s="20"/>
      <c r="NSD87" s="21"/>
      <c r="NSH87" s="12"/>
      <c r="NSI87" s="13"/>
      <c r="NSJ87" s="14"/>
      <c r="NSK87" s="15"/>
      <c r="NSL87" s="16"/>
      <c r="NSM87" s="17"/>
      <c r="NSN87" s="18"/>
      <c r="NSO87" s="18"/>
      <c r="NSP87" s="19"/>
      <c r="NSQ87" s="19"/>
      <c r="NSR87" s="20"/>
      <c r="NSS87" s="20"/>
      <c r="NST87" s="20"/>
      <c r="NSU87" s="21"/>
      <c r="NSY87" s="12"/>
      <c r="NSZ87" s="13"/>
      <c r="NTA87" s="14"/>
      <c r="NTB87" s="15"/>
      <c r="NTC87" s="16"/>
      <c r="NTD87" s="17"/>
      <c r="NTE87" s="18"/>
      <c r="NTF87" s="18"/>
      <c r="NTG87" s="19"/>
      <c r="NTH87" s="19"/>
      <c r="NTI87" s="20"/>
      <c r="NTJ87" s="20"/>
      <c r="NTK87" s="20"/>
      <c r="NTL87" s="21"/>
      <c r="NTP87" s="12"/>
      <c r="NTQ87" s="13"/>
      <c r="NTR87" s="14"/>
      <c r="NTS87" s="15"/>
      <c r="NTT87" s="16"/>
      <c r="NTU87" s="17"/>
      <c r="NTV87" s="18"/>
      <c r="NTW87" s="18"/>
      <c r="NTX87" s="19"/>
      <c r="NTY87" s="19"/>
      <c r="NTZ87" s="20"/>
      <c r="NUA87" s="20"/>
      <c r="NUB87" s="20"/>
      <c r="NUC87" s="21"/>
      <c r="NUG87" s="12"/>
      <c r="NUH87" s="13"/>
      <c r="NUI87" s="14"/>
      <c r="NUJ87" s="15"/>
      <c r="NUK87" s="16"/>
      <c r="NUL87" s="17"/>
      <c r="NUM87" s="18"/>
      <c r="NUN87" s="18"/>
      <c r="NUO87" s="19"/>
      <c r="NUP87" s="19"/>
      <c r="NUQ87" s="20"/>
      <c r="NUR87" s="20"/>
      <c r="NUS87" s="20"/>
      <c r="NUT87" s="21"/>
      <c r="NUX87" s="12"/>
      <c r="NUY87" s="13"/>
      <c r="NUZ87" s="14"/>
      <c r="NVA87" s="15"/>
      <c r="NVB87" s="16"/>
      <c r="NVC87" s="17"/>
      <c r="NVD87" s="18"/>
      <c r="NVE87" s="18"/>
      <c r="NVF87" s="19"/>
      <c r="NVG87" s="19"/>
      <c r="NVH87" s="20"/>
      <c r="NVI87" s="20"/>
      <c r="NVJ87" s="20"/>
      <c r="NVK87" s="21"/>
      <c r="NVO87" s="12"/>
      <c r="NVP87" s="13"/>
      <c r="NVQ87" s="14"/>
      <c r="NVR87" s="15"/>
      <c r="NVS87" s="16"/>
      <c r="NVT87" s="17"/>
      <c r="NVU87" s="18"/>
      <c r="NVV87" s="18"/>
      <c r="NVW87" s="19"/>
      <c r="NVX87" s="19"/>
      <c r="NVY87" s="20"/>
      <c r="NVZ87" s="20"/>
      <c r="NWA87" s="20"/>
      <c r="NWB87" s="21"/>
      <c r="NWF87" s="12"/>
      <c r="NWG87" s="13"/>
      <c r="NWH87" s="14"/>
      <c r="NWI87" s="15"/>
      <c r="NWJ87" s="16"/>
      <c r="NWK87" s="17"/>
      <c r="NWL87" s="18"/>
      <c r="NWM87" s="18"/>
      <c r="NWN87" s="19"/>
      <c r="NWO87" s="19"/>
      <c r="NWP87" s="20"/>
      <c r="NWQ87" s="20"/>
      <c r="NWR87" s="20"/>
      <c r="NWS87" s="21"/>
      <c r="NWW87" s="12"/>
      <c r="NWX87" s="13"/>
      <c r="NWY87" s="14"/>
      <c r="NWZ87" s="15"/>
      <c r="NXA87" s="16"/>
      <c r="NXB87" s="17"/>
      <c r="NXC87" s="18"/>
      <c r="NXD87" s="18"/>
      <c r="NXE87" s="19"/>
      <c r="NXF87" s="19"/>
      <c r="NXG87" s="20"/>
      <c r="NXH87" s="20"/>
      <c r="NXI87" s="20"/>
      <c r="NXJ87" s="21"/>
      <c r="NXN87" s="12"/>
      <c r="NXO87" s="13"/>
      <c r="NXP87" s="14"/>
      <c r="NXQ87" s="15"/>
      <c r="NXR87" s="16"/>
      <c r="NXS87" s="17"/>
      <c r="NXT87" s="18"/>
      <c r="NXU87" s="18"/>
      <c r="NXV87" s="19"/>
      <c r="NXW87" s="19"/>
      <c r="NXX87" s="20"/>
      <c r="NXY87" s="20"/>
      <c r="NXZ87" s="20"/>
      <c r="NYA87" s="21"/>
      <c r="NYE87" s="12"/>
      <c r="NYF87" s="13"/>
      <c r="NYG87" s="14"/>
      <c r="NYH87" s="15"/>
      <c r="NYI87" s="16"/>
      <c r="NYJ87" s="17"/>
      <c r="NYK87" s="18"/>
      <c r="NYL87" s="18"/>
      <c r="NYM87" s="19"/>
      <c r="NYN87" s="19"/>
      <c r="NYO87" s="20"/>
      <c r="NYP87" s="20"/>
      <c r="NYQ87" s="20"/>
      <c r="NYR87" s="21"/>
      <c r="NYV87" s="12"/>
      <c r="NYW87" s="13"/>
      <c r="NYX87" s="14"/>
      <c r="NYY87" s="15"/>
      <c r="NYZ87" s="16"/>
      <c r="NZA87" s="17"/>
      <c r="NZB87" s="18"/>
      <c r="NZC87" s="18"/>
      <c r="NZD87" s="19"/>
      <c r="NZE87" s="19"/>
      <c r="NZF87" s="20"/>
      <c r="NZG87" s="20"/>
      <c r="NZH87" s="20"/>
      <c r="NZI87" s="21"/>
      <c r="NZM87" s="12"/>
      <c r="NZN87" s="13"/>
      <c r="NZO87" s="14"/>
      <c r="NZP87" s="15"/>
      <c r="NZQ87" s="16"/>
      <c r="NZR87" s="17"/>
      <c r="NZS87" s="18"/>
      <c r="NZT87" s="18"/>
      <c r="NZU87" s="19"/>
      <c r="NZV87" s="19"/>
      <c r="NZW87" s="20"/>
      <c r="NZX87" s="20"/>
      <c r="NZY87" s="20"/>
      <c r="NZZ87" s="21"/>
      <c r="OAD87" s="12"/>
      <c r="OAE87" s="13"/>
      <c r="OAF87" s="14"/>
      <c r="OAG87" s="15"/>
      <c r="OAH87" s="16"/>
      <c r="OAI87" s="17"/>
      <c r="OAJ87" s="18"/>
      <c r="OAK87" s="18"/>
      <c r="OAL87" s="19"/>
      <c r="OAM87" s="19"/>
      <c r="OAN87" s="20"/>
      <c r="OAO87" s="20"/>
      <c r="OAP87" s="20"/>
      <c r="OAQ87" s="21"/>
      <c r="OAU87" s="12"/>
      <c r="OAV87" s="13"/>
      <c r="OAW87" s="14"/>
      <c r="OAX87" s="15"/>
      <c r="OAY87" s="16"/>
      <c r="OAZ87" s="17"/>
      <c r="OBA87" s="18"/>
      <c r="OBB87" s="18"/>
      <c r="OBC87" s="19"/>
      <c r="OBD87" s="19"/>
      <c r="OBE87" s="20"/>
      <c r="OBF87" s="20"/>
      <c r="OBG87" s="20"/>
      <c r="OBH87" s="21"/>
      <c r="OBL87" s="12"/>
      <c r="OBM87" s="13"/>
      <c r="OBN87" s="14"/>
      <c r="OBO87" s="15"/>
      <c r="OBP87" s="16"/>
      <c r="OBQ87" s="17"/>
      <c r="OBR87" s="18"/>
      <c r="OBS87" s="18"/>
      <c r="OBT87" s="19"/>
      <c r="OBU87" s="19"/>
      <c r="OBV87" s="20"/>
      <c r="OBW87" s="20"/>
      <c r="OBX87" s="20"/>
      <c r="OBY87" s="21"/>
      <c r="OCC87" s="12"/>
      <c r="OCD87" s="13"/>
      <c r="OCE87" s="14"/>
      <c r="OCF87" s="15"/>
      <c r="OCG87" s="16"/>
      <c r="OCH87" s="17"/>
      <c r="OCI87" s="18"/>
      <c r="OCJ87" s="18"/>
      <c r="OCK87" s="19"/>
      <c r="OCL87" s="19"/>
      <c r="OCM87" s="20"/>
      <c r="OCN87" s="20"/>
      <c r="OCO87" s="20"/>
      <c r="OCP87" s="21"/>
      <c r="OCT87" s="12"/>
      <c r="OCU87" s="13"/>
      <c r="OCV87" s="14"/>
      <c r="OCW87" s="15"/>
      <c r="OCX87" s="16"/>
      <c r="OCY87" s="17"/>
      <c r="OCZ87" s="18"/>
      <c r="ODA87" s="18"/>
      <c r="ODB87" s="19"/>
      <c r="ODC87" s="19"/>
      <c r="ODD87" s="20"/>
      <c r="ODE87" s="20"/>
      <c r="ODF87" s="20"/>
      <c r="ODG87" s="21"/>
      <c r="ODK87" s="12"/>
      <c r="ODL87" s="13"/>
      <c r="ODM87" s="14"/>
      <c r="ODN87" s="15"/>
      <c r="ODO87" s="16"/>
      <c r="ODP87" s="17"/>
      <c r="ODQ87" s="18"/>
      <c r="ODR87" s="18"/>
      <c r="ODS87" s="19"/>
      <c r="ODT87" s="19"/>
      <c r="ODU87" s="20"/>
      <c r="ODV87" s="20"/>
      <c r="ODW87" s="20"/>
      <c r="ODX87" s="21"/>
      <c r="OEB87" s="12"/>
      <c r="OEC87" s="13"/>
      <c r="OED87" s="14"/>
      <c r="OEE87" s="15"/>
      <c r="OEF87" s="16"/>
      <c r="OEG87" s="17"/>
      <c r="OEH87" s="18"/>
      <c r="OEI87" s="18"/>
      <c r="OEJ87" s="19"/>
      <c r="OEK87" s="19"/>
      <c r="OEL87" s="20"/>
      <c r="OEM87" s="20"/>
      <c r="OEN87" s="20"/>
      <c r="OEO87" s="21"/>
      <c r="OES87" s="12"/>
      <c r="OET87" s="13"/>
      <c r="OEU87" s="14"/>
      <c r="OEV87" s="15"/>
      <c r="OEW87" s="16"/>
      <c r="OEX87" s="17"/>
      <c r="OEY87" s="18"/>
      <c r="OEZ87" s="18"/>
      <c r="OFA87" s="19"/>
      <c r="OFB87" s="19"/>
      <c r="OFC87" s="20"/>
      <c r="OFD87" s="20"/>
      <c r="OFE87" s="20"/>
      <c r="OFF87" s="21"/>
      <c r="OFJ87" s="12"/>
      <c r="OFK87" s="13"/>
      <c r="OFL87" s="14"/>
      <c r="OFM87" s="15"/>
      <c r="OFN87" s="16"/>
      <c r="OFO87" s="17"/>
      <c r="OFP87" s="18"/>
      <c r="OFQ87" s="18"/>
      <c r="OFR87" s="19"/>
      <c r="OFS87" s="19"/>
      <c r="OFT87" s="20"/>
      <c r="OFU87" s="20"/>
      <c r="OFV87" s="20"/>
      <c r="OFW87" s="21"/>
      <c r="OGA87" s="12"/>
      <c r="OGB87" s="13"/>
      <c r="OGC87" s="14"/>
      <c r="OGD87" s="15"/>
      <c r="OGE87" s="16"/>
      <c r="OGF87" s="17"/>
      <c r="OGG87" s="18"/>
      <c r="OGH87" s="18"/>
      <c r="OGI87" s="19"/>
      <c r="OGJ87" s="19"/>
      <c r="OGK87" s="20"/>
      <c r="OGL87" s="20"/>
      <c r="OGM87" s="20"/>
      <c r="OGN87" s="21"/>
      <c r="OGR87" s="12"/>
      <c r="OGS87" s="13"/>
      <c r="OGT87" s="14"/>
      <c r="OGU87" s="15"/>
      <c r="OGV87" s="16"/>
      <c r="OGW87" s="17"/>
      <c r="OGX87" s="18"/>
      <c r="OGY87" s="18"/>
      <c r="OGZ87" s="19"/>
      <c r="OHA87" s="19"/>
      <c r="OHB87" s="20"/>
      <c r="OHC87" s="20"/>
      <c r="OHD87" s="20"/>
      <c r="OHE87" s="21"/>
      <c r="OHI87" s="12"/>
      <c r="OHJ87" s="13"/>
      <c r="OHK87" s="14"/>
      <c r="OHL87" s="15"/>
      <c r="OHM87" s="16"/>
      <c r="OHN87" s="17"/>
      <c r="OHO87" s="18"/>
      <c r="OHP87" s="18"/>
      <c r="OHQ87" s="19"/>
      <c r="OHR87" s="19"/>
      <c r="OHS87" s="20"/>
      <c r="OHT87" s="20"/>
      <c r="OHU87" s="20"/>
      <c r="OHV87" s="21"/>
      <c r="OHZ87" s="12"/>
      <c r="OIA87" s="13"/>
      <c r="OIB87" s="14"/>
      <c r="OIC87" s="15"/>
      <c r="OID87" s="16"/>
      <c r="OIE87" s="17"/>
      <c r="OIF87" s="18"/>
      <c r="OIG87" s="18"/>
      <c r="OIH87" s="19"/>
      <c r="OII87" s="19"/>
      <c r="OIJ87" s="20"/>
      <c r="OIK87" s="20"/>
      <c r="OIL87" s="20"/>
      <c r="OIM87" s="21"/>
      <c r="OIQ87" s="12"/>
      <c r="OIR87" s="13"/>
      <c r="OIS87" s="14"/>
      <c r="OIT87" s="15"/>
      <c r="OIU87" s="16"/>
      <c r="OIV87" s="17"/>
      <c r="OIW87" s="18"/>
      <c r="OIX87" s="18"/>
      <c r="OIY87" s="19"/>
      <c r="OIZ87" s="19"/>
      <c r="OJA87" s="20"/>
      <c r="OJB87" s="20"/>
      <c r="OJC87" s="20"/>
      <c r="OJD87" s="21"/>
      <c r="OJH87" s="12"/>
      <c r="OJI87" s="13"/>
      <c r="OJJ87" s="14"/>
      <c r="OJK87" s="15"/>
      <c r="OJL87" s="16"/>
      <c r="OJM87" s="17"/>
      <c r="OJN87" s="18"/>
      <c r="OJO87" s="18"/>
      <c r="OJP87" s="19"/>
      <c r="OJQ87" s="19"/>
      <c r="OJR87" s="20"/>
      <c r="OJS87" s="20"/>
      <c r="OJT87" s="20"/>
      <c r="OJU87" s="21"/>
      <c r="OJY87" s="12"/>
      <c r="OJZ87" s="13"/>
      <c r="OKA87" s="14"/>
      <c r="OKB87" s="15"/>
      <c r="OKC87" s="16"/>
      <c r="OKD87" s="17"/>
      <c r="OKE87" s="18"/>
      <c r="OKF87" s="18"/>
      <c r="OKG87" s="19"/>
      <c r="OKH87" s="19"/>
      <c r="OKI87" s="20"/>
      <c r="OKJ87" s="20"/>
      <c r="OKK87" s="20"/>
      <c r="OKL87" s="21"/>
      <c r="OKP87" s="12"/>
      <c r="OKQ87" s="13"/>
      <c r="OKR87" s="14"/>
      <c r="OKS87" s="15"/>
      <c r="OKT87" s="16"/>
      <c r="OKU87" s="17"/>
      <c r="OKV87" s="18"/>
      <c r="OKW87" s="18"/>
      <c r="OKX87" s="19"/>
      <c r="OKY87" s="19"/>
      <c r="OKZ87" s="20"/>
      <c r="OLA87" s="20"/>
      <c r="OLB87" s="20"/>
      <c r="OLC87" s="21"/>
      <c r="OLG87" s="12"/>
      <c r="OLH87" s="13"/>
      <c r="OLI87" s="14"/>
      <c r="OLJ87" s="15"/>
      <c r="OLK87" s="16"/>
      <c r="OLL87" s="17"/>
      <c r="OLM87" s="18"/>
      <c r="OLN87" s="18"/>
      <c r="OLO87" s="19"/>
      <c r="OLP87" s="19"/>
      <c r="OLQ87" s="20"/>
      <c r="OLR87" s="20"/>
      <c r="OLS87" s="20"/>
      <c r="OLT87" s="21"/>
      <c r="OLX87" s="12"/>
      <c r="OLY87" s="13"/>
      <c r="OLZ87" s="14"/>
      <c r="OMA87" s="15"/>
      <c r="OMB87" s="16"/>
      <c r="OMC87" s="17"/>
      <c r="OMD87" s="18"/>
      <c r="OME87" s="18"/>
      <c r="OMF87" s="19"/>
      <c r="OMG87" s="19"/>
      <c r="OMH87" s="20"/>
      <c r="OMI87" s="20"/>
      <c r="OMJ87" s="20"/>
      <c r="OMK87" s="21"/>
      <c r="OMO87" s="12"/>
      <c r="OMP87" s="13"/>
      <c r="OMQ87" s="14"/>
      <c r="OMR87" s="15"/>
      <c r="OMS87" s="16"/>
      <c r="OMT87" s="17"/>
      <c r="OMU87" s="18"/>
      <c r="OMV87" s="18"/>
      <c r="OMW87" s="19"/>
      <c r="OMX87" s="19"/>
      <c r="OMY87" s="20"/>
      <c r="OMZ87" s="20"/>
      <c r="ONA87" s="20"/>
      <c r="ONB87" s="21"/>
      <c r="ONF87" s="12"/>
      <c r="ONG87" s="13"/>
      <c r="ONH87" s="14"/>
      <c r="ONI87" s="15"/>
      <c r="ONJ87" s="16"/>
      <c r="ONK87" s="17"/>
      <c r="ONL87" s="18"/>
      <c r="ONM87" s="18"/>
      <c r="ONN87" s="19"/>
      <c r="ONO87" s="19"/>
      <c r="ONP87" s="20"/>
      <c r="ONQ87" s="20"/>
      <c r="ONR87" s="20"/>
      <c r="ONS87" s="21"/>
      <c r="ONW87" s="12"/>
      <c r="ONX87" s="13"/>
      <c r="ONY87" s="14"/>
      <c r="ONZ87" s="15"/>
      <c r="OOA87" s="16"/>
      <c r="OOB87" s="17"/>
      <c r="OOC87" s="18"/>
      <c r="OOD87" s="18"/>
      <c r="OOE87" s="19"/>
      <c r="OOF87" s="19"/>
      <c r="OOG87" s="20"/>
      <c r="OOH87" s="20"/>
      <c r="OOI87" s="20"/>
      <c r="OOJ87" s="21"/>
      <c r="OON87" s="12"/>
      <c r="OOO87" s="13"/>
      <c r="OOP87" s="14"/>
      <c r="OOQ87" s="15"/>
      <c r="OOR87" s="16"/>
      <c r="OOS87" s="17"/>
      <c r="OOT87" s="18"/>
      <c r="OOU87" s="18"/>
      <c r="OOV87" s="19"/>
      <c r="OOW87" s="19"/>
      <c r="OOX87" s="20"/>
      <c r="OOY87" s="20"/>
      <c r="OOZ87" s="20"/>
      <c r="OPA87" s="21"/>
      <c r="OPE87" s="12"/>
      <c r="OPF87" s="13"/>
      <c r="OPG87" s="14"/>
      <c r="OPH87" s="15"/>
      <c r="OPI87" s="16"/>
      <c r="OPJ87" s="17"/>
      <c r="OPK87" s="18"/>
      <c r="OPL87" s="18"/>
      <c r="OPM87" s="19"/>
      <c r="OPN87" s="19"/>
      <c r="OPO87" s="20"/>
      <c r="OPP87" s="20"/>
      <c r="OPQ87" s="20"/>
      <c r="OPR87" s="21"/>
      <c r="OPV87" s="12"/>
      <c r="OPW87" s="13"/>
      <c r="OPX87" s="14"/>
      <c r="OPY87" s="15"/>
      <c r="OPZ87" s="16"/>
      <c r="OQA87" s="17"/>
      <c r="OQB87" s="18"/>
      <c r="OQC87" s="18"/>
      <c r="OQD87" s="19"/>
      <c r="OQE87" s="19"/>
      <c r="OQF87" s="20"/>
      <c r="OQG87" s="20"/>
      <c r="OQH87" s="20"/>
      <c r="OQI87" s="21"/>
      <c r="OQM87" s="12"/>
      <c r="OQN87" s="13"/>
      <c r="OQO87" s="14"/>
      <c r="OQP87" s="15"/>
      <c r="OQQ87" s="16"/>
      <c r="OQR87" s="17"/>
      <c r="OQS87" s="18"/>
      <c r="OQT87" s="18"/>
      <c r="OQU87" s="19"/>
      <c r="OQV87" s="19"/>
      <c r="OQW87" s="20"/>
      <c r="OQX87" s="20"/>
      <c r="OQY87" s="20"/>
      <c r="OQZ87" s="21"/>
      <c r="ORD87" s="12"/>
      <c r="ORE87" s="13"/>
      <c r="ORF87" s="14"/>
      <c r="ORG87" s="15"/>
      <c r="ORH87" s="16"/>
      <c r="ORI87" s="17"/>
      <c r="ORJ87" s="18"/>
      <c r="ORK87" s="18"/>
      <c r="ORL87" s="19"/>
      <c r="ORM87" s="19"/>
      <c r="ORN87" s="20"/>
      <c r="ORO87" s="20"/>
      <c r="ORP87" s="20"/>
      <c r="ORQ87" s="21"/>
      <c r="ORU87" s="12"/>
      <c r="ORV87" s="13"/>
      <c r="ORW87" s="14"/>
      <c r="ORX87" s="15"/>
      <c r="ORY87" s="16"/>
      <c r="ORZ87" s="17"/>
      <c r="OSA87" s="18"/>
      <c r="OSB87" s="18"/>
      <c r="OSC87" s="19"/>
      <c r="OSD87" s="19"/>
      <c r="OSE87" s="20"/>
      <c r="OSF87" s="20"/>
      <c r="OSG87" s="20"/>
      <c r="OSH87" s="21"/>
      <c r="OSL87" s="12"/>
      <c r="OSM87" s="13"/>
      <c r="OSN87" s="14"/>
      <c r="OSO87" s="15"/>
      <c r="OSP87" s="16"/>
      <c r="OSQ87" s="17"/>
      <c r="OSR87" s="18"/>
      <c r="OSS87" s="18"/>
      <c r="OST87" s="19"/>
      <c r="OSU87" s="19"/>
      <c r="OSV87" s="20"/>
      <c r="OSW87" s="20"/>
      <c r="OSX87" s="20"/>
      <c r="OSY87" s="21"/>
      <c r="OTC87" s="12"/>
      <c r="OTD87" s="13"/>
      <c r="OTE87" s="14"/>
      <c r="OTF87" s="15"/>
      <c r="OTG87" s="16"/>
      <c r="OTH87" s="17"/>
      <c r="OTI87" s="18"/>
      <c r="OTJ87" s="18"/>
      <c r="OTK87" s="19"/>
      <c r="OTL87" s="19"/>
      <c r="OTM87" s="20"/>
      <c r="OTN87" s="20"/>
      <c r="OTO87" s="20"/>
      <c r="OTP87" s="21"/>
      <c r="OTT87" s="12"/>
      <c r="OTU87" s="13"/>
      <c r="OTV87" s="14"/>
      <c r="OTW87" s="15"/>
      <c r="OTX87" s="16"/>
      <c r="OTY87" s="17"/>
      <c r="OTZ87" s="18"/>
      <c r="OUA87" s="18"/>
      <c r="OUB87" s="19"/>
      <c r="OUC87" s="19"/>
      <c r="OUD87" s="20"/>
      <c r="OUE87" s="20"/>
      <c r="OUF87" s="20"/>
      <c r="OUG87" s="21"/>
      <c r="OUK87" s="12"/>
      <c r="OUL87" s="13"/>
      <c r="OUM87" s="14"/>
      <c r="OUN87" s="15"/>
      <c r="OUO87" s="16"/>
      <c r="OUP87" s="17"/>
      <c r="OUQ87" s="18"/>
      <c r="OUR87" s="18"/>
      <c r="OUS87" s="19"/>
      <c r="OUT87" s="19"/>
      <c r="OUU87" s="20"/>
      <c r="OUV87" s="20"/>
      <c r="OUW87" s="20"/>
      <c r="OUX87" s="21"/>
      <c r="OVB87" s="12"/>
      <c r="OVC87" s="13"/>
      <c r="OVD87" s="14"/>
      <c r="OVE87" s="15"/>
      <c r="OVF87" s="16"/>
      <c r="OVG87" s="17"/>
      <c r="OVH87" s="18"/>
      <c r="OVI87" s="18"/>
      <c r="OVJ87" s="19"/>
      <c r="OVK87" s="19"/>
      <c r="OVL87" s="20"/>
      <c r="OVM87" s="20"/>
      <c r="OVN87" s="20"/>
      <c r="OVO87" s="21"/>
      <c r="OVS87" s="12"/>
      <c r="OVT87" s="13"/>
      <c r="OVU87" s="14"/>
      <c r="OVV87" s="15"/>
      <c r="OVW87" s="16"/>
      <c r="OVX87" s="17"/>
      <c r="OVY87" s="18"/>
      <c r="OVZ87" s="18"/>
      <c r="OWA87" s="19"/>
      <c r="OWB87" s="19"/>
      <c r="OWC87" s="20"/>
      <c r="OWD87" s="20"/>
      <c r="OWE87" s="20"/>
      <c r="OWF87" s="21"/>
      <c r="OWJ87" s="12"/>
      <c r="OWK87" s="13"/>
      <c r="OWL87" s="14"/>
      <c r="OWM87" s="15"/>
      <c r="OWN87" s="16"/>
      <c r="OWO87" s="17"/>
      <c r="OWP87" s="18"/>
      <c r="OWQ87" s="18"/>
      <c r="OWR87" s="19"/>
      <c r="OWS87" s="19"/>
      <c r="OWT87" s="20"/>
      <c r="OWU87" s="20"/>
      <c r="OWV87" s="20"/>
      <c r="OWW87" s="21"/>
      <c r="OXA87" s="12"/>
      <c r="OXB87" s="13"/>
      <c r="OXC87" s="14"/>
      <c r="OXD87" s="15"/>
      <c r="OXE87" s="16"/>
      <c r="OXF87" s="17"/>
      <c r="OXG87" s="18"/>
      <c r="OXH87" s="18"/>
      <c r="OXI87" s="19"/>
      <c r="OXJ87" s="19"/>
      <c r="OXK87" s="20"/>
      <c r="OXL87" s="20"/>
      <c r="OXM87" s="20"/>
      <c r="OXN87" s="21"/>
      <c r="OXR87" s="12"/>
      <c r="OXS87" s="13"/>
      <c r="OXT87" s="14"/>
      <c r="OXU87" s="15"/>
      <c r="OXV87" s="16"/>
      <c r="OXW87" s="17"/>
      <c r="OXX87" s="18"/>
      <c r="OXY87" s="18"/>
      <c r="OXZ87" s="19"/>
      <c r="OYA87" s="19"/>
      <c r="OYB87" s="20"/>
      <c r="OYC87" s="20"/>
      <c r="OYD87" s="20"/>
      <c r="OYE87" s="21"/>
      <c r="OYI87" s="12"/>
      <c r="OYJ87" s="13"/>
      <c r="OYK87" s="14"/>
      <c r="OYL87" s="15"/>
      <c r="OYM87" s="16"/>
      <c r="OYN87" s="17"/>
      <c r="OYO87" s="18"/>
      <c r="OYP87" s="18"/>
      <c r="OYQ87" s="19"/>
      <c r="OYR87" s="19"/>
      <c r="OYS87" s="20"/>
      <c r="OYT87" s="20"/>
      <c r="OYU87" s="20"/>
      <c r="OYV87" s="21"/>
      <c r="OYZ87" s="12"/>
      <c r="OZA87" s="13"/>
      <c r="OZB87" s="14"/>
      <c r="OZC87" s="15"/>
      <c r="OZD87" s="16"/>
      <c r="OZE87" s="17"/>
      <c r="OZF87" s="18"/>
      <c r="OZG87" s="18"/>
      <c r="OZH87" s="19"/>
      <c r="OZI87" s="19"/>
      <c r="OZJ87" s="20"/>
      <c r="OZK87" s="20"/>
      <c r="OZL87" s="20"/>
      <c r="OZM87" s="21"/>
      <c r="OZQ87" s="12"/>
      <c r="OZR87" s="13"/>
      <c r="OZS87" s="14"/>
      <c r="OZT87" s="15"/>
      <c r="OZU87" s="16"/>
      <c r="OZV87" s="17"/>
      <c r="OZW87" s="18"/>
      <c r="OZX87" s="18"/>
      <c r="OZY87" s="19"/>
      <c r="OZZ87" s="19"/>
      <c r="PAA87" s="20"/>
      <c r="PAB87" s="20"/>
      <c r="PAC87" s="20"/>
      <c r="PAD87" s="21"/>
      <c r="PAH87" s="12"/>
      <c r="PAI87" s="13"/>
      <c r="PAJ87" s="14"/>
      <c r="PAK87" s="15"/>
      <c r="PAL87" s="16"/>
      <c r="PAM87" s="17"/>
      <c r="PAN87" s="18"/>
      <c r="PAO87" s="18"/>
      <c r="PAP87" s="19"/>
      <c r="PAQ87" s="19"/>
      <c r="PAR87" s="20"/>
      <c r="PAS87" s="20"/>
      <c r="PAT87" s="20"/>
      <c r="PAU87" s="21"/>
      <c r="PAY87" s="12"/>
      <c r="PAZ87" s="13"/>
      <c r="PBA87" s="14"/>
      <c r="PBB87" s="15"/>
      <c r="PBC87" s="16"/>
      <c r="PBD87" s="17"/>
      <c r="PBE87" s="18"/>
      <c r="PBF87" s="18"/>
      <c r="PBG87" s="19"/>
      <c r="PBH87" s="19"/>
      <c r="PBI87" s="20"/>
      <c r="PBJ87" s="20"/>
      <c r="PBK87" s="20"/>
      <c r="PBL87" s="21"/>
      <c r="PBP87" s="12"/>
      <c r="PBQ87" s="13"/>
      <c r="PBR87" s="14"/>
      <c r="PBS87" s="15"/>
      <c r="PBT87" s="16"/>
      <c r="PBU87" s="17"/>
      <c r="PBV87" s="18"/>
      <c r="PBW87" s="18"/>
      <c r="PBX87" s="19"/>
      <c r="PBY87" s="19"/>
      <c r="PBZ87" s="20"/>
      <c r="PCA87" s="20"/>
      <c r="PCB87" s="20"/>
      <c r="PCC87" s="21"/>
      <c r="PCG87" s="12"/>
      <c r="PCH87" s="13"/>
      <c r="PCI87" s="14"/>
      <c r="PCJ87" s="15"/>
      <c r="PCK87" s="16"/>
      <c r="PCL87" s="17"/>
      <c r="PCM87" s="18"/>
      <c r="PCN87" s="18"/>
      <c r="PCO87" s="19"/>
      <c r="PCP87" s="19"/>
      <c r="PCQ87" s="20"/>
      <c r="PCR87" s="20"/>
      <c r="PCS87" s="20"/>
      <c r="PCT87" s="21"/>
      <c r="PCX87" s="12"/>
      <c r="PCY87" s="13"/>
      <c r="PCZ87" s="14"/>
      <c r="PDA87" s="15"/>
      <c r="PDB87" s="16"/>
      <c r="PDC87" s="17"/>
      <c r="PDD87" s="18"/>
      <c r="PDE87" s="18"/>
      <c r="PDF87" s="19"/>
      <c r="PDG87" s="19"/>
      <c r="PDH87" s="20"/>
      <c r="PDI87" s="20"/>
      <c r="PDJ87" s="20"/>
      <c r="PDK87" s="21"/>
      <c r="PDO87" s="12"/>
      <c r="PDP87" s="13"/>
      <c r="PDQ87" s="14"/>
      <c r="PDR87" s="15"/>
      <c r="PDS87" s="16"/>
      <c r="PDT87" s="17"/>
      <c r="PDU87" s="18"/>
      <c r="PDV87" s="18"/>
      <c r="PDW87" s="19"/>
      <c r="PDX87" s="19"/>
      <c r="PDY87" s="20"/>
      <c r="PDZ87" s="20"/>
      <c r="PEA87" s="20"/>
      <c r="PEB87" s="21"/>
      <c r="PEF87" s="12"/>
      <c r="PEG87" s="13"/>
      <c r="PEH87" s="14"/>
      <c r="PEI87" s="15"/>
      <c r="PEJ87" s="16"/>
      <c r="PEK87" s="17"/>
      <c r="PEL87" s="18"/>
      <c r="PEM87" s="18"/>
      <c r="PEN87" s="19"/>
      <c r="PEO87" s="19"/>
      <c r="PEP87" s="20"/>
      <c r="PEQ87" s="20"/>
      <c r="PER87" s="20"/>
      <c r="PES87" s="21"/>
      <c r="PEW87" s="12"/>
      <c r="PEX87" s="13"/>
      <c r="PEY87" s="14"/>
      <c r="PEZ87" s="15"/>
      <c r="PFA87" s="16"/>
      <c r="PFB87" s="17"/>
      <c r="PFC87" s="18"/>
      <c r="PFD87" s="18"/>
      <c r="PFE87" s="19"/>
      <c r="PFF87" s="19"/>
      <c r="PFG87" s="20"/>
      <c r="PFH87" s="20"/>
      <c r="PFI87" s="20"/>
      <c r="PFJ87" s="21"/>
      <c r="PFN87" s="12"/>
      <c r="PFO87" s="13"/>
      <c r="PFP87" s="14"/>
      <c r="PFQ87" s="15"/>
      <c r="PFR87" s="16"/>
      <c r="PFS87" s="17"/>
      <c r="PFT87" s="18"/>
      <c r="PFU87" s="18"/>
      <c r="PFV87" s="19"/>
      <c r="PFW87" s="19"/>
      <c r="PFX87" s="20"/>
      <c r="PFY87" s="20"/>
      <c r="PFZ87" s="20"/>
      <c r="PGA87" s="21"/>
      <c r="PGE87" s="12"/>
      <c r="PGF87" s="13"/>
      <c r="PGG87" s="14"/>
      <c r="PGH87" s="15"/>
      <c r="PGI87" s="16"/>
      <c r="PGJ87" s="17"/>
      <c r="PGK87" s="18"/>
      <c r="PGL87" s="18"/>
      <c r="PGM87" s="19"/>
      <c r="PGN87" s="19"/>
      <c r="PGO87" s="20"/>
      <c r="PGP87" s="20"/>
      <c r="PGQ87" s="20"/>
      <c r="PGR87" s="21"/>
      <c r="PGV87" s="12"/>
      <c r="PGW87" s="13"/>
      <c r="PGX87" s="14"/>
      <c r="PGY87" s="15"/>
      <c r="PGZ87" s="16"/>
      <c r="PHA87" s="17"/>
      <c r="PHB87" s="18"/>
      <c r="PHC87" s="18"/>
      <c r="PHD87" s="19"/>
      <c r="PHE87" s="19"/>
      <c r="PHF87" s="20"/>
      <c r="PHG87" s="20"/>
      <c r="PHH87" s="20"/>
      <c r="PHI87" s="21"/>
      <c r="PHM87" s="12"/>
      <c r="PHN87" s="13"/>
      <c r="PHO87" s="14"/>
      <c r="PHP87" s="15"/>
      <c r="PHQ87" s="16"/>
      <c r="PHR87" s="17"/>
      <c r="PHS87" s="18"/>
      <c r="PHT87" s="18"/>
      <c r="PHU87" s="19"/>
      <c r="PHV87" s="19"/>
      <c r="PHW87" s="20"/>
      <c r="PHX87" s="20"/>
      <c r="PHY87" s="20"/>
      <c r="PHZ87" s="21"/>
      <c r="PID87" s="12"/>
      <c r="PIE87" s="13"/>
      <c r="PIF87" s="14"/>
      <c r="PIG87" s="15"/>
      <c r="PIH87" s="16"/>
      <c r="PII87" s="17"/>
      <c r="PIJ87" s="18"/>
      <c r="PIK87" s="18"/>
      <c r="PIL87" s="19"/>
      <c r="PIM87" s="19"/>
      <c r="PIN87" s="20"/>
      <c r="PIO87" s="20"/>
      <c r="PIP87" s="20"/>
      <c r="PIQ87" s="21"/>
      <c r="PIU87" s="12"/>
      <c r="PIV87" s="13"/>
      <c r="PIW87" s="14"/>
      <c r="PIX87" s="15"/>
      <c r="PIY87" s="16"/>
      <c r="PIZ87" s="17"/>
      <c r="PJA87" s="18"/>
      <c r="PJB87" s="18"/>
      <c r="PJC87" s="19"/>
      <c r="PJD87" s="19"/>
      <c r="PJE87" s="20"/>
      <c r="PJF87" s="20"/>
      <c r="PJG87" s="20"/>
      <c r="PJH87" s="21"/>
      <c r="PJL87" s="12"/>
      <c r="PJM87" s="13"/>
      <c r="PJN87" s="14"/>
      <c r="PJO87" s="15"/>
      <c r="PJP87" s="16"/>
      <c r="PJQ87" s="17"/>
      <c r="PJR87" s="18"/>
      <c r="PJS87" s="18"/>
      <c r="PJT87" s="19"/>
      <c r="PJU87" s="19"/>
      <c r="PJV87" s="20"/>
      <c r="PJW87" s="20"/>
      <c r="PJX87" s="20"/>
      <c r="PJY87" s="21"/>
      <c r="PKC87" s="12"/>
      <c r="PKD87" s="13"/>
      <c r="PKE87" s="14"/>
      <c r="PKF87" s="15"/>
      <c r="PKG87" s="16"/>
      <c r="PKH87" s="17"/>
      <c r="PKI87" s="18"/>
      <c r="PKJ87" s="18"/>
      <c r="PKK87" s="19"/>
      <c r="PKL87" s="19"/>
      <c r="PKM87" s="20"/>
      <c r="PKN87" s="20"/>
      <c r="PKO87" s="20"/>
      <c r="PKP87" s="21"/>
      <c r="PKT87" s="12"/>
      <c r="PKU87" s="13"/>
      <c r="PKV87" s="14"/>
      <c r="PKW87" s="15"/>
      <c r="PKX87" s="16"/>
      <c r="PKY87" s="17"/>
      <c r="PKZ87" s="18"/>
      <c r="PLA87" s="18"/>
      <c r="PLB87" s="19"/>
      <c r="PLC87" s="19"/>
      <c r="PLD87" s="20"/>
      <c r="PLE87" s="20"/>
      <c r="PLF87" s="20"/>
      <c r="PLG87" s="21"/>
      <c r="PLK87" s="12"/>
      <c r="PLL87" s="13"/>
      <c r="PLM87" s="14"/>
      <c r="PLN87" s="15"/>
      <c r="PLO87" s="16"/>
      <c r="PLP87" s="17"/>
      <c r="PLQ87" s="18"/>
      <c r="PLR87" s="18"/>
      <c r="PLS87" s="19"/>
      <c r="PLT87" s="19"/>
      <c r="PLU87" s="20"/>
      <c r="PLV87" s="20"/>
      <c r="PLW87" s="20"/>
      <c r="PLX87" s="21"/>
      <c r="PMB87" s="12"/>
      <c r="PMC87" s="13"/>
      <c r="PMD87" s="14"/>
      <c r="PME87" s="15"/>
      <c r="PMF87" s="16"/>
      <c r="PMG87" s="17"/>
      <c r="PMH87" s="18"/>
      <c r="PMI87" s="18"/>
      <c r="PMJ87" s="19"/>
      <c r="PMK87" s="19"/>
      <c r="PML87" s="20"/>
      <c r="PMM87" s="20"/>
      <c r="PMN87" s="20"/>
      <c r="PMO87" s="21"/>
      <c r="PMS87" s="12"/>
      <c r="PMT87" s="13"/>
      <c r="PMU87" s="14"/>
      <c r="PMV87" s="15"/>
      <c r="PMW87" s="16"/>
      <c r="PMX87" s="17"/>
      <c r="PMY87" s="18"/>
      <c r="PMZ87" s="18"/>
      <c r="PNA87" s="19"/>
      <c r="PNB87" s="19"/>
      <c r="PNC87" s="20"/>
      <c r="PND87" s="20"/>
      <c r="PNE87" s="20"/>
      <c r="PNF87" s="21"/>
      <c r="PNJ87" s="12"/>
      <c r="PNK87" s="13"/>
      <c r="PNL87" s="14"/>
      <c r="PNM87" s="15"/>
      <c r="PNN87" s="16"/>
      <c r="PNO87" s="17"/>
      <c r="PNP87" s="18"/>
      <c r="PNQ87" s="18"/>
      <c r="PNR87" s="19"/>
      <c r="PNS87" s="19"/>
      <c r="PNT87" s="20"/>
      <c r="PNU87" s="20"/>
      <c r="PNV87" s="20"/>
      <c r="PNW87" s="21"/>
      <c r="POA87" s="12"/>
      <c r="POB87" s="13"/>
      <c r="POC87" s="14"/>
      <c r="POD87" s="15"/>
      <c r="POE87" s="16"/>
      <c r="POF87" s="17"/>
      <c r="POG87" s="18"/>
      <c r="POH87" s="18"/>
      <c r="POI87" s="19"/>
      <c r="POJ87" s="19"/>
      <c r="POK87" s="20"/>
      <c r="POL87" s="20"/>
      <c r="POM87" s="20"/>
      <c r="PON87" s="21"/>
      <c r="POR87" s="12"/>
      <c r="POS87" s="13"/>
      <c r="POT87" s="14"/>
      <c r="POU87" s="15"/>
      <c r="POV87" s="16"/>
      <c r="POW87" s="17"/>
      <c r="POX87" s="18"/>
      <c r="POY87" s="18"/>
      <c r="POZ87" s="19"/>
      <c r="PPA87" s="19"/>
      <c r="PPB87" s="20"/>
      <c r="PPC87" s="20"/>
      <c r="PPD87" s="20"/>
      <c r="PPE87" s="21"/>
      <c r="PPI87" s="12"/>
      <c r="PPJ87" s="13"/>
      <c r="PPK87" s="14"/>
      <c r="PPL87" s="15"/>
      <c r="PPM87" s="16"/>
      <c r="PPN87" s="17"/>
      <c r="PPO87" s="18"/>
      <c r="PPP87" s="18"/>
      <c r="PPQ87" s="19"/>
      <c r="PPR87" s="19"/>
      <c r="PPS87" s="20"/>
      <c r="PPT87" s="20"/>
      <c r="PPU87" s="20"/>
      <c r="PPV87" s="21"/>
      <c r="PPZ87" s="12"/>
      <c r="PQA87" s="13"/>
      <c r="PQB87" s="14"/>
      <c r="PQC87" s="15"/>
      <c r="PQD87" s="16"/>
      <c r="PQE87" s="17"/>
      <c r="PQF87" s="18"/>
      <c r="PQG87" s="18"/>
      <c r="PQH87" s="19"/>
      <c r="PQI87" s="19"/>
      <c r="PQJ87" s="20"/>
      <c r="PQK87" s="20"/>
      <c r="PQL87" s="20"/>
      <c r="PQM87" s="21"/>
      <c r="PQQ87" s="12"/>
      <c r="PQR87" s="13"/>
      <c r="PQS87" s="14"/>
      <c r="PQT87" s="15"/>
      <c r="PQU87" s="16"/>
      <c r="PQV87" s="17"/>
      <c r="PQW87" s="18"/>
      <c r="PQX87" s="18"/>
      <c r="PQY87" s="19"/>
      <c r="PQZ87" s="19"/>
      <c r="PRA87" s="20"/>
      <c r="PRB87" s="20"/>
      <c r="PRC87" s="20"/>
      <c r="PRD87" s="21"/>
      <c r="PRH87" s="12"/>
      <c r="PRI87" s="13"/>
      <c r="PRJ87" s="14"/>
      <c r="PRK87" s="15"/>
      <c r="PRL87" s="16"/>
      <c r="PRM87" s="17"/>
      <c r="PRN87" s="18"/>
      <c r="PRO87" s="18"/>
      <c r="PRP87" s="19"/>
      <c r="PRQ87" s="19"/>
      <c r="PRR87" s="20"/>
      <c r="PRS87" s="20"/>
      <c r="PRT87" s="20"/>
      <c r="PRU87" s="21"/>
      <c r="PRY87" s="12"/>
      <c r="PRZ87" s="13"/>
      <c r="PSA87" s="14"/>
      <c r="PSB87" s="15"/>
      <c r="PSC87" s="16"/>
      <c r="PSD87" s="17"/>
      <c r="PSE87" s="18"/>
      <c r="PSF87" s="18"/>
      <c r="PSG87" s="19"/>
      <c r="PSH87" s="19"/>
      <c r="PSI87" s="20"/>
      <c r="PSJ87" s="20"/>
      <c r="PSK87" s="20"/>
      <c r="PSL87" s="21"/>
      <c r="PSP87" s="12"/>
      <c r="PSQ87" s="13"/>
      <c r="PSR87" s="14"/>
      <c r="PSS87" s="15"/>
      <c r="PST87" s="16"/>
      <c r="PSU87" s="17"/>
      <c r="PSV87" s="18"/>
      <c r="PSW87" s="18"/>
      <c r="PSX87" s="19"/>
      <c r="PSY87" s="19"/>
      <c r="PSZ87" s="20"/>
      <c r="PTA87" s="20"/>
      <c r="PTB87" s="20"/>
      <c r="PTC87" s="21"/>
      <c r="PTG87" s="12"/>
      <c r="PTH87" s="13"/>
      <c r="PTI87" s="14"/>
      <c r="PTJ87" s="15"/>
      <c r="PTK87" s="16"/>
      <c r="PTL87" s="17"/>
      <c r="PTM87" s="18"/>
      <c r="PTN87" s="18"/>
      <c r="PTO87" s="19"/>
      <c r="PTP87" s="19"/>
      <c r="PTQ87" s="20"/>
      <c r="PTR87" s="20"/>
      <c r="PTS87" s="20"/>
      <c r="PTT87" s="21"/>
      <c r="PTX87" s="12"/>
      <c r="PTY87" s="13"/>
      <c r="PTZ87" s="14"/>
      <c r="PUA87" s="15"/>
      <c r="PUB87" s="16"/>
      <c r="PUC87" s="17"/>
      <c r="PUD87" s="18"/>
      <c r="PUE87" s="18"/>
      <c r="PUF87" s="19"/>
      <c r="PUG87" s="19"/>
      <c r="PUH87" s="20"/>
      <c r="PUI87" s="20"/>
      <c r="PUJ87" s="20"/>
      <c r="PUK87" s="21"/>
      <c r="PUO87" s="12"/>
      <c r="PUP87" s="13"/>
      <c r="PUQ87" s="14"/>
      <c r="PUR87" s="15"/>
      <c r="PUS87" s="16"/>
      <c r="PUT87" s="17"/>
      <c r="PUU87" s="18"/>
      <c r="PUV87" s="18"/>
      <c r="PUW87" s="19"/>
      <c r="PUX87" s="19"/>
      <c r="PUY87" s="20"/>
      <c r="PUZ87" s="20"/>
      <c r="PVA87" s="20"/>
      <c r="PVB87" s="21"/>
      <c r="PVF87" s="12"/>
      <c r="PVG87" s="13"/>
      <c r="PVH87" s="14"/>
      <c r="PVI87" s="15"/>
      <c r="PVJ87" s="16"/>
      <c r="PVK87" s="17"/>
      <c r="PVL87" s="18"/>
      <c r="PVM87" s="18"/>
      <c r="PVN87" s="19"/>
      <c r="PVO87" s="19"/>
      <c r="PVP87" s="20"/>
      <c r="PVQ87" s="20"/>
      <c r="PVR87" s="20"/>
      <c r="PVS87" s="21"/>
      <c r="PVW87" s="12"/>
      <c r="PVX87" s="13"/>
      <c r="PVY87" s="14"/>
      <c r="PVZ87" s="15"/>
      <c r="PWA87" s="16"/>
      <c r="PWB87" s="17"/>
      <c r="PWC87" s="18"/>
      <c r="PWD87" s="18"/>
      <c r="PWE87" s="19"/>
      <c r="PWF87" s="19"/>
      <c r="PWG87" s="20"/>
      <c r="PWH87" s="20"/>
      <c r="PWI87" s="20"/>
      <c r="PWJ87" s="21"/>
      <c r="PWN87" s="12"/>
      <c r="PWO87" s="13"/>
      <c r="PWP87" s="14"/>
      <c r="PWQ87" s="15"/>
      <c r="PWR87" s="16"/>
      <c r="PWS87" s="17"/>
      <c r="PWT87" s="18"/>
      <c r="PWU87" s="18"/>
      <c r="PWV87" s="19"/>
      <c r="PWW87" s="19"/>
      <c r="PWX87" s="20"/>
      <c r="PWY87" s="20"/>
      <c r="PWZ87" s="20"/>
      <c r="PXA87" s="21"/>
      <c r="PXE87" s="12"/>
      <c r="PXF87" s="13"/>
      <c r="PXG87" s="14"/>
      <c r="PXH87" s="15"/>
      <c r="PXI87" s="16"/>
      <c r="PXJ87" s="17"/>
      <c r="PXK87" s="18"/>
      <c r="PXL87" s="18"/>
      <c r="PXM87" s="19"/>
      <c r="PXN87" s="19"/>
      <c r="PXO87" s="20"/>
      <c r="PXP87" s="20"/>
      <c r="PXQ87" s="20"/>
      <c r="PXR87" s="21"/>
      <c r="PXV87" s="12"/>
      <c r="PXW87" s="13"/>
      <c r="PXX87" s="14"/>
      <c r="PXY87" s="15"/>
      <c r="PXZ87" s="16"/>
      <c r="PYA87" s="17"/>
      <c r="PYB87" s="18"/>
      <c r="PYC87" s="18"/>
      <c r="PYD87" s="19"/>
      <c r="PYE87" s="19"/>
      <c r="PYF87" s="20"/>
      <c r="PYG87" s="20"/>
      <c r="PYH87" s="20"/>
      <c r="PYI87" s="21"/>
      <c r="PYM87" s="12"/>
      <c r="PYN87" s="13"/>
      <c r="PYO87" s="14"/>
      <c r="PYP87" s="15"/>
      <c r="PYQ87" s="16"/>
      <c r="PYR87" s="17"/>
      <c r="PYS87" s="18"/>
      <c r="PYT87" s="18"/>
      <c r="PYU87" s="19"/>
      <c r="PYV87" s="19"/>
      <c r="PYW87" s="20"/>
      <c r="PYX87" s="20"/>
      <c r="PYY87" s="20"/>
      <c r="PYZ87" s="21"/>
      <c r="PZD87" s="12"/>
      <c r="PZE87" s="13"/>
      <c r="PZF87" s="14"/>
      <c r="PZG87" s="15"/>
      <c r="PZH87" s="16"/>
      <c r="PZI87" s="17"/>
      <c r="PZJ87" s="18"/>
      <c r="PZK87" s="18"/>
      <c r="PZL87" s="19"/>
      <c r="PZM87" s="19"/>
      <c r="PZN87" s="20"/>
      <c r="PZO87" s="20"/>
      <c r="PZP87" s="20"/>
      <c r="PZQ87" s="21"/>
      <c r="PZU87" s="12"/>
      <c r="PZV87" s="13"/>
      <c r="PZW87" s="14"/>
      <c r="PZX87" s="15"/>
      <c r="PZY87" s="16"/>
      <c r="PZZ87" s="17"/>
      <c r="QAA87" s="18"/>
      <c r="QAB87" s="18"/>
      <c r="QAC87" s="19"/>
      <c r="QAD87" s="19"/>
      <c r="QAE87" s="20"/>
      <c r="QAF87" s="20"/>
      <c r="QAG87" s="20"/>
      <c r="QAH87" s="21"/>
      <c r="QAL87" s="12"/>
      <c r="QAM87" s="13"/>
      <c r="QAN87" s="14"/>
      <c r="QAO87" s="15"/>
      <c r="QAP87" s="16"/>
      <c r="QAQ87" s="17"/>
      <c r="QAR87" s="18"/>
      <c r="QAS87" s="18"/>
      <c r="QAT87" s="19"/>
      <c r="QAU87" s="19"/>
      <c r="QAV87" s="20"/>
      <c r="QAW87" s="20"/>
      <c r="QAX87" s="20"/>
      <c r="QAY87" s="21"/>
      <c r="QBC87" s="12"/>
      <c r="QBD87" s="13"/>
      <c r="QBE87" s="14"/>
      <c r="QBF87" s="15"/>
      <c r="QBG87" s="16"/>
      <c r="QBH87" s="17"/>
      <c r="QBI87" s="18"/>
      <c r="QBJ87" s="18"/>
      <c r="QBK87" s="19"/>
      <c r="QBL87" s="19"/>
      <c r="QBM87" s="20"/>
      <c r="QBN87" s="20"/>
      <c r="QBO87" s="20"/>
      <c r="QBP87" s="21"/>
      <c r="QBT87" s="12"/>
      <c r="QBU87" s="13"/>
      <c r="QBV87" s="14"/>
      <c r="QBW87" s="15"/>
      <c r="QBX87" s="16"/>
      <c r="QBY87" s="17"/>
      <c r="QBZ87" s="18"/>
      <c r="QCA87" s="18"/>
      <c r="QCB87" s="19"/>
      <c r="QCC87" s="19"/>
      <c r="QCD87" s="20"/>
      <c r="QCE87" s="20"/>
      <c r="QCF87" s="20"/>
      <c r="QCG87" s="21"/>
      <c r="QCK87" s="12"/>
      <c r="QCL87" s="13"/>
      <c r="QCM87" s="14"/>
      <c r="QCN87" s="15"/>
      <c r="QCO87" s="16"/>
      <c r="QCP87" s="17"/>
      <c r="QCQ87" s="18"/>
      <c r="QCR87" s="18"/>
      <c r="QCS87" s="19"/>
      <c r="QCT87" s="19"/>
      <c r="QCU87" s="20"/>
      <c r="QCV87" s="20"/>
      <c r="QCW87" s="20"/>
      <c r="QCX87" s="21"/>
      <c r="QDB87" s="12"/>
      <c r="QDC87" s="13"/>
      <c r="QDD87" s="14"/>
      <c r="QDE87" s="15"/>
      <c r="QDF87" s="16"/>
      <c r="QDG87" s="17"/>
      <c r="QDH87" s="18"/>
      <c r="QDI87" s="18"/>
      <c r="QDJ87" s="19"/>
      <c r="QDK87" s="19"/>
      <c r="QDL87" s="20"/>
      <c r="QDM87" s="20"/>
      <c r="QDN87" s="20"/>
      <c r="QDO87" s="21"/>
      <c r="QDS87" s="12"/>
      <c r="QDT87" s="13"/>
      <c r="QDU87" s="14"/>
      <c r="QDV87" s="15"/>
      <c r="QDW87" s="16"/>
      <c r="QDX87" s="17"/>
      <c r="QDY87" s="18"/>
      <c r="QDZ87" s="18"/>
      <c r="QEA87" s="19"/>
      <c r="QEB87" s="19"/>
      <c r="QEC87" s="20"/>
      <c r="QED87" s="20"/>
      <c r="QEE87" s="20"/>
      <c r="QEF87" s="21"/>
      <c r="QEJ87" s="12"/>
      <c r="QEK87" s="13"/>
      <c r="QEL87" s="14"/>
      <c r="QEM87" s="15"/>
      <c r="QEN87" s="16"/>
      <c r="QEO87" s="17"/>
      <c r="QEP87" s="18"/>
      <c r="QEQ87" s="18"/>
      <c r="QER87" s="19"/>
      <c r="QES87" s="19"/>
      <c r="QET87" s="20"/>
      <c r="QEU87" s="20"/>
      <c r="QEV87" s="20"/>
      <c r="QEW87" s="21"/>
      <c r="QFA87" s="12"/>
      <c r="QFB87" s="13"/>
      <c r="QFC87" s="14"/>
      <c r="QFD87" s="15"/>
      <c r="QFE87" s="16"/>
      <c r="QFF87" s="17"/>
      <c r="QFG87" s="18"/>
      <c r="QFH87" s="18"/>
      <c r="QFI87" s="19"/>
      <c r="QFJ87" s="19"/>
      <c r="QFK87" s="20"/>
      <c r="QFL87" s="20"/>
      <c r="QFM87" s="20"/>
      <c r="QFN87" s="21"/>
      <c r="QFR87" s="12"/>
      <c r="QFS87" s="13"/>
      <c r="QFT87" s="14"/>
      <c r="QFU87" s="15"/>
      <c r="QFV87" s="16"/>
      <c r="QFW87" s="17"/>
      <c r="QFX87" s="18"/>
      <c r="QFY87" s="18"/>
      <c r="QFZ87" s="19"/>
      <c r="QGA87" s="19"/>
      <c r="QGB87" s="20"/>
      <c r="QGC87" s="20"/>
      <c r="QGD87" s="20"/>
      <c r="QGE87" s="21"/>
      <c r="QGI87" s="12"/>
      <c r="QGJ87" s="13"/>
      <c r="QGK87" s="14"/>
      <c r="QGL87" s="15"/>
      <c r="QGM87" s="16"/>
      <c r="QGN87" s="17"/>
      <c r="QGO87" s="18"/>
      <c r="QGP87" s="18"/>
      <c r="QGQ87" s="19"/>
      <c r="QGR87" s="19"/>
      <c r="QGS87" s="20"/>
      <c r="QGT87" s="20"/>
      <c r="QGU87" s="20"/>
      <c r="QGV87" s="21"/>
      <c r="QGZ87" s="12"/>
      <c r="QHA87" s="13"/>
      <c r="QHB87" s="14"/>
      <c r="QHC87" s="15"/>
      <c r="QHD87" s="16"/>
      <c r="QHE87" s="17"/>
      <c r="QHF87" s="18"/>
      <c r="QHG87" s="18"/>
      <c r="QHH87" s="19"/>
      <c r="QHI87" s="19"/>
      <c r="QHJ87" s="20"/>
      <c r="QHK87" s="20"/>
      <c r="QHL87" s="20"/>
      <c r="QHM87" s="21"/>
      <c r="QHQ87" s="12"/>
      <c r="QHR87" s="13"/>
      <c r="QHS87" s="14"/>
      <c r="QHT87" s="15"/>
      <c r="QHU87" s="16"/>
      <c r="QHV87" s="17"/>
      <c r="QHW87" s="18"/>
      <c r="QHX87" s="18"/>
      <c r="QHY87" s="19"/>
      <c r="QHZ87" s="19"/>
      <c r="QIA87" s="20"/>
      <c r="QIB87" s="20"/>
      <c r="QIC87" s="20"/>
      <c r="QID87" s="21"/>
      <c r="QIH87" s="12"/>
      <c r="QII87" s="13"/>
      <c r="QIJ87" s="14"/>
      <c r="QIK87" s="15"/>
      <c r="QIL87" s="16"/>
      <c r="QIM87" s="17"/>
      <c r="QIN87" s="18"/>
      <c r="QIO87" s="18"/>
      <c r="QIP87" s="19"/>
      <c r="QIQ87" s="19"/>
      <c r="QIR87" s="20"/>
      <c r="QIS87" s="20"/>
      <c r="QIT87" s="20"/>
      <c r="QIU87" s="21"/>
      <c r="QIY87" s="12"/>
      <c r="QIZ87" s="13"/>
      <c r="QJA87" s="14"/>
      <c r="QJB87" s="15"/>
      <c r="QJC87" s="16"/>
      <c r="QJD87" s="17"/>
      <c r="QJE87" s="18"/>
      <c r="QJF87" s="18"/>
      <c r="QJG87" s="19"/>
      <c r="QJH87" s="19"/>
      <c r="QJI87" s="20"/>
      <c r="QJJ87" s="20"/>
      <c r="QJK87" s="20"/>
      <c r="QJL87" s="21"/>
      <c r="QJP87" s="12"/>
      <c r="QJQ87" s="13"/>
      <c r="QJR87" s="14"/>
      <c r="QJS87" s="15"/>
      <c r="QJT87" s="16"/>
      <c r="QJU87" s="17"/>
      <c r="QJV87" s="18"/>
      <c r="QJW87" s="18"/>
      <c r="QJX87" s="19"/>
      <c r="QJY87" s="19"/>
      <c r="QJZ87" s="20"/>
      <c r="QKA87" s="20"/>
      <c r="QKB87" s="20"/>
      <c r="QKC87" s="21"/>
      <c r="QKG87" s="12"/>
      <c r="QKH87" s="13"/>
      <c r="QKI87" s="14"/>
      <c r="QKJ87" s="15"/>
      <c r="QKK87" s="16"/>
      <c r="QKL87" s="17"/>
      <c r="QKM87" s="18"/>
      <c r="QKN87" s="18"/>
      <c r="QKO87" s="19"/>
      <c r="QKP87" s="19"/>
      <c r="QKQ87" s="20"/>
      <c r="QKR87" s="20"/>
      <c r="QKS87" s="20"/>
      <c r="QKT87" s="21"/>
      <c r="QKX87" s="12"/>
      <c r="QKY87" s="13"/>
      <c r="QKZ87" s="14"/>
      <c r="QLA87" s="15"/>
      <c r="QLB87" s="16"/>
      <c r="QLC87" s="17"/>
      <c r="QLD87" s="18"/>
      <c r="QLE87" s="18"/>
      <c r="QLF87" s="19"/>
      <c r="QLG87" s="19"/>
      <c r="QLH87" s="20"/>
      <c r="QLI87" s="20"/>
      <c r="QLJ87" s="20"/>
      <c r="QLK87" s="21"/>
      <c r="QLO87" s="12"/>
      <c r="QLP87" s="13"/>
      <c r="QLQ87" s="14"/>
      <c r="QLR87" s="15"/>
      <c r="QLS87" s="16"/>
      <c r="QLT87" s="17"/>
      <c r="QLU87" s="18"/>
      <c r="QLV87" s="18"/>
      <c r="QLW87" s="19"/>
      <c r="QLX87" s="19"/>
      <c r="QLY87" s="20"/>
      <c r="QLZ87" s="20"/>
      <c r="QMA87" s="20"/>
      <c r="QMB87" s="21"/>
      <c r="QMF87" s="12"/>
      <c r="QMG87" s="13"/>
      <c r="QMH87" s="14"/>
      <c r="QMI87" s="15"/>
      <c r="QMJ87" s="16"/>
      <c r="QMK87" s="17"/>
      <c r="QML87" s="18"/>
      <c r="QMM87" s="18"/>
      <c r="QMN87" s="19"/>
      <c r="QMO87" s="19"/>
      <c r="QMP87" s="20"/>
      <c r="QMQ87" s="20"/>
      <c r="QMR87" s="20"/>
      <c r="QMS87" s="21"/>
      <c r="QMW87" s="12"/>
      <c r="QMX87" s="13"/>
      <c r="QMY87" s="14"/>
      <c r="QMZ87" s="15"/>
      <c r="QNA87" s="16"/>
      <c r="QNB87" s="17"/>
      <c r="QNC87" s="18"/>
      <c r="QND87" s="18"/>
      <c r="QNE87" s="19"/>
      <c r="QNF87" s="19"/>
      <c r="QNG87" s="20"/>
      <c r="QNH87" s="20"/>
      <c r="QNI87" s="20"/>
      <c r="QNJ87" s="21"/>
      <c r="QNN87" s="12"/>
      <c r="QNO87" s="13"/>
      <c r="QNP87" s="14"/>
      <c r="QNQ87" s="15"/>
      <c r="QNR87" s="16"/>
      <c r="QNS87" s="17"/>
      <c r="QNT87" s="18"/>
      <c r="QNU87" s="18"/>
      <c r="QNV87" s="19"/>
      <c r="QNW87" s="19"/>
      <c r="QNX87" s="20"/>
      <c r="QNY87" s="20"/>
      <c r="QNZ87" s="20"/>
      <c r="QOA87" s="21"/>
      <c r="QOE87" s="12"/>
      <c r="QOF87" s="13"/>
      <c r="QOG87" s="14"/>
      <c r="QOH87" s="15"/>
      <c r="QOI87" s="16"/>
      <c r="QOJ87" s="17"/>
      <c r="QOK87" s="18"/>
      <c r="QOL87" s="18"/>
      <c r="QOM87" s="19"/>
      <c r="QON87" s="19"/>
      <c r="QOO87" s="20"/>
      <c r="QOP87" s="20"/>
      <c r="QOQ87" s="20"/>
      <c r="QOR87" s="21"/>
      <c r="QOV87" s="12"/>
      <c r="QOW87" s="13"/>
      <c r="QOX87" s="14"/>
      <c r="QOY87" s="15"/>
      <c r="QOZ87" s="16"/>
      <c r="QPA87" s="17"/>
      <c r="QPB87" s="18"/>
      <c r="QPC87" s="18"/>
      <c r="QPD87" s="19"/>
      <c r="QPE87" s="19"/>
      <c r="QPF87" s="20"/>
      <c r="QPG87" s="20"/>
      <c r="QPH87" s="20"/>
      <c r="QPI87" s="21"/>
      <c r="QPM87" s="12"/>
      <c r="QPN87" s="13"/>
      <c r="QPO87" s="14"/>
      <c r="QPP87" s="15"/>
      <c r="QPQ87" s="16"/>
      <c r="QPR87" s="17"/>
      <c r="QPS87" s="18"/>
      <c r="QPT87" s="18"/>
      <c r="QPU87" s="19"/>
      <c r="QPV87" s="19"/>
      <c r="QPW87" s="20"/>
      <c r="QPX87" s="20"/>
      <c r="QPY87" s="20"/>
      <c r="QPZ87" s="21"/>
      <c r="QQD87" s="12"/>
      <c r="QQE87" s="13"/>
      <c r="QQF87" s="14"/>
      <c r="QQG87" s="15"/>
      <c r="QQH87" s="16"/>
      <c r="QQI87" s="17"/>
      <c r="QQJ87" s="18"/>
      <c r="QQK87" s="18"/>
      <c r="QQL87" s="19"/>
      <c r="QQM87" s="19"/>
      <c r="QQN87" s="20"/>
      <c r="QQO87" s="20"/>
      <c r="QQP87" s="20"/>
      <c r="QQQ87" s="21"/>
      <c r="QQU87" s="12"/>
      <c r="QQV87" s="13"/>
      <c r="QQW87" s="14"/>
      <c r="QQX87" s="15"/>
      <c r="QQY87" s="16"/>
      <c r="QQZ87" s="17"/>
      <c r="QRA87" s="18"/>
      <c r="QRB87" s="18"/>
      <c r="QRC87" s="19"/>
      <c r="QRD87" s="19"/>
      <c r="QRE87" s="20"/>
      <c r="QRF87" s="20"/>
      <c r="QRG87" s="20"/>
      <c r="QRH87" s="21"/>
      <c r="QRL87" s="12"/>
      <c r="QRM87" s="13"/>
      <c r="QRN87" s="14"/>
      <c r="QRO87" s="15"/>
      <c r="QRP87" s="16"/>
      <c r="QRQ87" s="17"/>
      <c r="QRR87" s="18"/>
      <c r="QRS87" s="18"/>
      <c r="QRT87" s="19"/>
      <c r="QRU87" s="19"/>
      <c r="QRV87" s="20"/>
      <c r="QRW87" s="20"/>
      <c r="QRX87" s="20"/>
      <c r="QRY87" s="21"/>
      <c r="QSC87" s="12"/>
      <c r="QSD87" s="13"/>
      <c r="QSE87" s="14"/>
      <c r="QSF87" s="15"/>
      <c r="QSG87" s="16"/>
      <c r="QSH87" s="17"/>
      <c r="QSI87" s="18"/>
      <c r="QSJ87" s="18"/>
      <c r="QSK87" s="19"/>
      <c r="QSL87" s="19"/>
      <c r="QSM87" s="20"/>
      <c r="QSN87" s="20"/>
      <c r="QSO87" s="20"/>
      <c r="QSP87" s="21"/>
      <c r="QST87" s="12"/>
      <c r="QSU87" s="13"/>
      <c r="QSV87" s="14"/>
      <c r="QSW87" s="15"/>
      <c r="QSX87" s="16"/>
      <c r="QSY87" s="17"/>
      <c r="QSZ87" s="18"/>
      <c r="QTA87" s="18"/>
      <c r="QTB87" s="19"/>
      <c r="QTC87" s="19"/>
      <c r="QTD87" s="20"/>
      <c r="QTE87" s="20"/>
      <c r="QTF87" s="20"/>
      <c r="QTG87" s="21"/>
      <c r="QTK87" s="12"/>
      <c r="QTL87" s="13"/>
      <c r="QTM87" s="14"/>
      <c r="QTN87" s="15"/>
      <c r="QTO87" s="16"/>
      <c r="QTP87" s="17"/>
      <c r="QTQ87" s="18"/>
      <c r="QTR87" s="18"/>
      <c r="QTS87" s="19"/>
      <c r="QTT87" s="19"/>
      <c r="QTU87" s="20"/>
      <c r="QTV87" s="20"/>
      <c r="QTW87" s="20"/>
      <c r="QTX87" s="21"/>
      <c r="QUB87" s="12"/>
      <c r="QUC87" s="13"/>
      <c r="QUD87" s="14"/>
      <c r="QUE87" s="15"/>
      <c r="QUF87" s="16"/>
      <c r="QUG87" s="17"/>
      <c r="QUH87" s="18"/>
      <c r="QUI87" s="18"/>
      <c r="QUJ87" s="19"/>
      <c r="QUK87" s="19"/>
      <c r="QUL87" s="20"/>
      <c r="QUM87" s="20"/>
      <c r="QUN87" s="20"/>
      <c r="QUO87" s="21"/>
      <c r="QUS87" s="12"/>
      <c r="QUT87" s="13"/>
      <c r="QUU87" s="14"/>
      <c r="QUV87" s="15"/>
      <c r="QUW87" s="16"/>
      <c r="QUX87" s="17"/>
      <c r="QUY87" s="18"/>
      <c r="QUZ87" s="18"/>
      <c r="QVA87" s="19"/>
      <c r="QVB87" s="19"/>
      <c r="QVC87" s="20"/>
      <c r="QVD87" s="20"/>
      <c r="QVE87" s="20"/>
      <c r="QVF87" s="21"/>
      <c r="QVJ87" s="12"/>
      <c r="QVK87" s="13"/>
      <c r="QVL87" s="14"/>
      <c r="QVM87" s="15"/>
      <c r="QVN87" s="16"/>
      <c r="QVO87" s="17"/>
      <c r="QVP87" s="18"/>
      <c r="QVQ87" s="18"/>
      <c r="QVR87" s="19"/>
      <c r="QVS87" s="19"/>
      <c r="QVT87" s="20"/>
      <c r="QVU87" s="20"/>
      <c r="QVV87" s="20"/>
      <c r="QVW87" s="21"/>
      <c r="QWA87" s="12"/>
      <c r="QWB87" s="13"/>
      <c r="QWC87" s="14"/>
      <c r="QWD87" s="15"/>
      <c r="QWE87" s="16"/>
      <c r="QWF87" s="17"/>
      <c r="QWG87" s="18"/>
      <c r="QWH87" s="18"/>
      <c r="QWI87" s="19"/>
      <c r="QWJ87" s="19"/>
      <c r="QWK87" s="20"/>
      <c r="QWL87" s="20"/>
      <c r="QWM87" s="20"/>
      <c r="QWN87" s="21"/>
      <c r="QWR87" s="12"/>
      <c r="QWS87" s="13"/>
      <c r="QWT87" s="14"/>
      <c r="QWU87" s="15"/>
      <c r="QWV87" s="16"/>
      <c r="QWW87" s="17"/>
      <c r="QWX87" s="18"/>
      <c r="QWY87" s="18"/>
      <c r="QWZ87" s="19"/>
      <c r="QXA87" s="19"/>
      <c r="QXB87" s="20"/>
      <c r="QXC87" s="20"/>
      <c r="QXD87" s="20"/>
      <c r="QXE87" s="21"/>
      <c r="QXI87" s="12"/>
      <c r="QXJ87" s="13"/>
      <c r="QXK87" s="14"/>
      <c r="QXL87" s="15"/>
      <c r="QXM87" s="16"/>
      <c r="QXN87" s="17"/>
      <c r="QXO87" s="18"/>
      <c r="QXP87" s="18"/>
      <c r="QXQ87" s="19"/>
      <c r="QXR87" s="19"/>
      <c r="QXS87" s="20"/>
      <c r="QXT87" s="20"/>
      <c r="QXU87" s="20"/>
      <c r="QXV87" s="21"/>
      <c r="QXZ87" s="12"/>
      <c r="QYA87" s="13"/>
      <c r="QYB87" s="14"/>
      <c r="QYC87" s="15"/>
      <c r="QYD87" s="16"/>
      <c r="QYE87" s="17"/>
      <c r="QYF87" s="18"/>
      <c r="QYG87" s="18"/>
      <c r="QYH87" s="19"/>
      <c r="QYI87" s="19"/>
      <c r="QYJ87" s="20"/>
      <c r="QYK87" s="20"/>
      <c r="QYL87" s="20"/>
      <c r="QYM87" s="21"/>
      <c r="QYQ87" s="12"/>
      <c r="QYR87" s="13"/>
      <c r="QYS87" s="14"/>
      <c r="QYT87" s="15"/>
      <c r="QYU87" s="16"/>
      <c r="QYV87" s="17"/>
      <c r="QYW87" s="18"/>
      <c r="QYX87" s="18"/>
      <c r="QYY87" s="19"/>
      <c r="QYZ87" s="19"/>
      <c r="QZA87" s="20"/>
      <c r="QZB87" s="20"/>
      <c r="QZC87" s="20"/>
      <c r="QZD87" s="21"/>
      <c r="QZH87" s="12"/>
      <c r="QZI87" s="13"/>
      <c r="QZJ87" s="14"/>
      <c r="QZK87" s="15"/>
      <c r="QZL87" s="16"/>
      <c r="QZM87" s="17"/>
      <c r="QZN87" s="18"/>
      <c r="QZO87" s="18"/>
      <c r="QZP87" s="19"/>
      <c r="QZQ87" s="19"/>
      <c r="QZR87" s="20"/>
      <c r="QZS87" s="20"/>
      <c r="QZT87" s="20"/>
      <c r="QZU87" s="21"/>
      <c r="QZY87" s="12"/>
      <c r="QZZ87" s="13"/>
      <c r="RAA87" s="14"/>
      <c r="RAB87" s="15"/>
      <c r="RAC87" s="16"/>
      <c r="RAD87" s="17"/>
      <c r="RAE87" s="18"/>
      <c r="RAF87" s="18"/>
      <c r="RAG87" s="19"/>
      <c r="RAH87" s="19"/>
      <c r="RAI87" s="20"/>
      <c r="RAJ87" s="20"/>
      <c r="RAK87" s="20"/>
      <c r="RAL87" s="21"/>
      <c r="RAP87" s="12"/>
      <c r="RAQ87" s="13"/>
      <c r="RAR87" s="14"/>
      <c r="RAS87" s="15"/>
      <c r="RAT87" s="16"/>
      <c r="RAU87" s="17"/>
      <c r="RAV87" s="18"/>
      <c r="RAW87" s="18"/>
      <c r="RAX87" s="19"/>
      <c r="RAY87" s="19"/>
      <c r="RAZ87" s="20"/>
      <c r="RBA87" s="20"/>
      <c r="RBB87" s="20"/>
      <c r="RBC87" s="21"/>
      <c r="RBG87" s="12"/>
      <c r="RBH87" s="13"/>
      <c r="RBI87" s="14"/>
      <c r="RBJ87" s="15"/>
      <c r="RBK87" s="16"/>
      <c r="RBL87" s="17"/>
      <c r="RBM87" s="18"/>
      <c r="RBN87" s="18"/>
      <c r="RBO87" s="19"/>
      <c r="RBP87" s="19"/>
      <c r="RBQ87" s="20"/>
      <c r="RBR87" s="20"/>
      <c r="RBS87" s="20"/>
      <c r="RBT87" s="21"/>
      <c r="RBX87" s="12"/>
      <c r="RBY87" s="13"/>
      <c r="RBZ87" s="14"/>
      <c r="RCA87" s="15"/>
      <c r="RCB87" s="16"/>
      <c r="RCC87" s="17"/>
      <c r="RCD87" s="18"/>
      <c r="RCE87" s="18"/>
      <c r="RCF87" s="19"/>
      <c r="RCG87" s="19"/>
      <c r="RCH87" s="20"/>
      <c r="RCI87" s="20"/>
      <c r="RCJ87" s="20"/>
      <c r="RCK87" s="21"/>
      <c r="RCO87" s="12"/>
      <c r="RCP87" s="13"/>
      <c r="RCQ87" s="14"/>
      <c r="RCR87" s="15"/>
      <c r="RCS87" s="16"/>
      <c r="RCT87" s="17"/>
      <c r="RCU87" s="18"/>
      <c r="RCV87" s="18"/>
      <c r="RCW87" s="19"/>
      <c r="RCX87" s="19"/>
      <c r="RCY87" s="20"/>
      <c r="RCZ87" s="20"/>
      <c r="RDA87" s="20"/>
      <c r="RDB87" s="21"/>
      <c r="RDF87" s="12"/>
      <c r="RDG87" s="13"/>
      <c r="RDH87" s="14"/>
      <c r="RDI87" s="15"/>
      <c r="RDJ87" s="16"/>
      <c r="RDK87" s="17"/>
      <c r="RDL87" s="18"/>
      <c r="RDM87" s="18"/>
      <c r="RDN87" s="19"/>
      <c r="RDO87" s="19"/>
      <c r="RDP87" s="20"/>
      <c r="RDQ87" s="20"/>
      <c r="RDR87" s="20"/>
      <c r="RDS87" s="21"/>
      <c r="RDW87" s="12"/>
      <c r="RDX87" s="13"/>
      <c r="RDY87" s="14"/>
      <c r="RDZ87" s="15"/>
      <c r="REA87" s="16"/>
      <c r="REB87" s="17"/>
      <c r="REC87" s="18"/>
      <c r="RED87" s="18"/>
      <c r="REE87" s="19"/>
      <c r="REF87" s="19"/>
      <c r="REG87" s="20"/>
      <c r="REH87" s="20"/>
      <c r="REI87" s="20"/>
      <c r="REJ87" s="21"/>
      <c r="REN87" s="12"/>
      <c r="REO87" s="13"/>
      <c r="REP87" s="14"/>
      <c r="REQ87" s="15"/>
      <c r="RER87" s="16"/>
      <c r="RES87" s="17"/>
      <c r="RET87" s="18"/>
      <c r="REU87" s="18"/>
      <c r="REV87" s="19"/>
      <c r="REW87" s="19"/>
      <c r="REX87" s="20"/>
      <c r="REY87" s="20"/>
      <c r="REZ87" s="20"/>
      <c r="RFA87" s="21"/>
      <c r="RFE87" s="12"/>
      <c r="RFF87" s="13"/>
      <c r="RFG87" s="14"/>
      <c r="RFH87" s="15"/>
      <c r="RFI87" s="16"/>
      <c r="RFJ87" s="17"/>
      <c r="RFK87" s="18"/>
      <c r="RFL87" s="18"/>
      <c r="RFM87" s="19"/>
      <c r="RFN87" s="19"/>
      <c r="RFO87" s="20"/>
      <c r="RFP87" s="20"/>
      <c r="RFQ87" s="20"/>
      <c r="RFR87" s="21"/>
      <c r="RFV87" s="12"/>
      <c r="RFW87" s="13"/>
      <c r="RFX87" s="14"/>
      <c r="RFY87" s="15"/>
      <c r="RFZ87" s="16"/>
      <c r="RGA87" s="17"/>
      <c r="RGB87" s="18"/>
      <c r="RGC87" s="18"/>
      <c r="RGD87" s="19"/>
      <c r="RGE87" s="19"/>
      <c r="RGF87" s="20"/>
      <c r="RGG87" s="20"/>
      <c r="RGH87" s="20"/>
      <c r="RGI87" s="21"/>
      <c r="RGM87" s="12"/>
      <c r="RGN87" s="13"/>
      <c r="RGO87" s="14"/>
      <c r="RGP87" s="15"/>
      <c r="RGQ87" s="16"/>
      <c r="RGR87" s="17"/>
      <c r="RGS87" s="18"/>
      <c r="RGT87" s="18"/>
      <c r="RGU87" s="19"/>
      <c r="RGV87" s="19"/>
      <c r="RGW87" s="20"/>
      <c r="RGX87" s="20"/>
      <c r="RGY87" s="20"/>
      <c r="RGZ87" s="21"/>
      <c r="RHD87" s="12"/>
      <c r="RHE87" s="13"/>
      <c r="RHF87" s="14"/>
      <c r="RHG87" s="15"/>
      <c r="RHH87" s="16"/>
      <c r="RHI87" s="17"/>
      <c r="RHJ87" s="18"/>
      <c r="RHK87" s="18"/>
      <c r="RHL87" s="19"/>
      <c r="RHM87" s="19"/>
      <c r="RHN87" s="20"/>
      <c r="RHO87" s="20"/>
      <c r="RHP87" s="20"/>
      <c r="RHQ87" s="21"/>
      <c r="RHU87" s="12"/>
      <c r="RHV87" s="13"/>
      <c r="RHW87" s="14"/>
      <c r="RHX87" s="15"/>
      <c r="RHY87" s="16"/>
      <c r="RHZ87" s="17"/>
      <c r="RIA87" s="18"/>
      <c r="RIB87" s="18"/>
      <c r="RIC87" s="19"/>
      <c r="RID87" s="19"/>
      <c r="RIE87" s="20"/>
      <c r="RIF87" s="20"/>
      <c r="RIG87" s="20"/>
      <c r="RIH87" s="21"/>
      <c r="RIL87" s="12"/>
      <c r="RIM87" s="13"/>
      <c r="RIN87" s="14"/>
      <c r="RIO87" s="15"/>
      <c r="RIP87" s="16"/>
      <c r="RIQ87" s="17"/>
      <c r="RIR87" s="18"/>
      <c r="RIS87" s="18"/>
      <c r="RIT87" s="19"/>
      <c r="RIU87" s="19"/>
      <c r="RIV87" s="20"/>
      <c r="RIW87" s="20"/>
      <c r="RIX87" s="20"/>
      <c r="RIY87" s="21"/>
      <c r="RJC87" s="12"/>
      <c r="RJD87" s="13"/>
      <c r="RJE87" s="14"/>
      <c r="RJF87" s="15"/>
      <c r="RJG87" s="16"/>
      <c r="RJH87" s="17"/>
      <c r="RJI87" s="18"/>
      <c r="RJJ87" s="18"/>
      <c r="RJK87" s="19"/>
      <c r="RJL87" s="19"/>
      <c r="RJM87" s="20"/>
      <c r="RJN87" s="20"/>
      <c r="RJO87" s="20"/>
      <c r="RJP87" s="21"/>
      <c r="RJT87" s="12"/>
      <c r="RJU87" s="13"/>
      <c r="RJV87" s="14"/>
      <c r="RJW87" s="15"/>
      <c r="RJX87" s="16"/>
      <c r="RJY87" s="17"/>
      <c r="RJZ87" s="18"/>
      <c r="RKA87" s="18"/>
      <c r="RKB87" s="19"/>
      <c r="RKC87" s="19"/>
      <c r="RKD87" s="20"/>
      <c r="RKE87" s="20"/>
      <c r="RKF87" s="20"/>
      <c r="RKG87" s="21"/>
      <c r="RKK87" s="12"/>
      <c r="RKL87" s="13"/>
      <c r="RKM87" s="14"/>
      <c r="RKN87" s="15"/>
      <c r="RKO87" s="16"/>
      <c r="RKP87" s="17"/>
      <c r="RKQ87" s="18"/>
      <c r="RKR87" s="18"/>
      <c r="RKS87" s="19"/>
      <c r="RKT87" s="19"/>
      <c r="RKU87" s="20"/>
      <c r="RKV87" s="20"/>
      <c r="RKW87" s="20"/>
      <c r="RKX87" s="21"/>
      <c r="RLB87" s="12"/>
      <c r="RLC87" s="13"/>
      <c r="RLD87" s="14"/>
      <c r="RLE87" s="15"/>
      <c r="RLF87" s="16"/>
      <c r="RLG87" s="17"/>
      <c r="RLH87" s="18"/>
      <c r="RLI87" s="18"/>
      <c r="RLJ87" s="19"/>
      <c r="RLK87" s="19"/>
      <c r="RLL87" s="20"/>
      <c r="RLM87" s="20"/>
      <c r="RLN87" s="20"/>
      <c r="RLO87" s="21"/>
      <c r="RLS87" s="12"/>
      <c r="RLT87" s="13"/>
      <c r="RLU87" s="14"/>
      <c r="RLV87" s="15"/>
      <c r="RLW87" s="16"/>
      <c r="RLX87" s="17"/>
      <c r="RLY87" s="18"/>
      <c r="RLZ87" s="18"/>
      <c r="RMA87" s="19"/>
      <c r="RMB87" s="19"/>
      <c r="RMC87" s="20"/>
      <c r="RMD87" s="20"/>
      <c r="RME87" s="20"/>
      <c r="RMF87" s="21"/>
      <c r="RMJ87" s="12"/>
      <c r="RMK87" s="13"/>
      <c r="RML87" s="14"/>
      <c r="RMM87" s="15"/>
      <c r="RMN87" s="16"/>
      <c r="RMO87" s="17"/>
      <c r="RMP87" s="18"/>
      <c r="RMQ87" s="18"/>
      <c r="RMR87" s="19"/>
      <c r="RMS87" s="19"/>
      <c r="RMT87" s="20"/>
      <c r="RMU87" s="20"/>
      <c r="RMV87" s="20"/>
      <c r="RMW87" s="21"/>
      <c r="RNA87" s="12"/>
      <c r="RNB87" s="13"/>
      <c r="RNC87" s="14"/>
      <c r="RND87" s="15"/>
      <c r="RNE87" s="16"/>
      <c r="RNF87" s="17"/>
      <c r="RNG87" s="18"/>
      <c r="RNH87" s="18"/>
      <c r="RNI87" s="19"/>
      <c r="RNJ87" s="19"/>
      <c r="RNK87" s="20"/>
      <c r="RNL87" s="20"/>
      <c r="RNM87" s="20"/>
      <c r="RNN87" s="21"/>
      <c r="RNR87" s="12"/>
      <c r="RNS87" s="13"/>
      <c r="RNT87" s="14"/>
      <c r="RNU87" s="15"/>
      <c r="RNV87" s="16"/>
      <c r="RNW87" s="17"/>
      <c r="RNX87" s="18"/>
      <c r="RNY87" s="18"/>
      <c r="RNZ87" s="19"/>
      <c r="ROA87" s="19"/>
      <c r="ROB87" s="20"/>
      <c r="ROC87" s="20"/>
      <c r="ROD87" s="20"/>
      <c r="ROE87" s="21"/>
      <c r="ROI87" s="12"/>
      <c r="ROJ87" s="13"/>
      <c r="ROK87" s="14"/>
      <c r="ROL87" s="15"/>
      <c r="ROM87" s="16"/>
      <c r="RON87" s="17"/>
      <c r="ROO87" s="18"/>
      <c r="ROP87" s="18"/>
      <c r="ROQ87" s="19"/>
      <c r="ROR87" s="19"/>
      <c r="ROS87" s="20"/>
      <c r="ROT87" s="20"/>
      <c r="ROU87" s="20"/>
      <c r="ROV87" s="21"/>
      <c r="ROZ87" s="12"/>
      <c r="RPA87" s="13"/>
      <c r="RPB87" s="14"/>
      <c r="RPC87" s="15"/>
      <c r="RPD87" s="16"/>
      <c r="RPE87" s="17"/>
      <c r="RPF87" s="18"/>
      <c r="RPG87" s="18"/>
      <c r="RPH87" s="19"/>
      <c r="RPI87" s="19"/>
      <c r="RPJ87" s="20"/>
      <c r="RPK87" s="20"/>
      <c r="RPL87" s="20"/>
      <c r="RPM87" s="21"/>
      <c r="RPQ87" s="12"/>
      <c r="RPR87" s="13"/>
      <c r="RPS87" s="14"/>
      <c r="RPT87" s="15"/>
      <c r="RPU87" s="16"/>
      <c r="RPV87" s="17"/>
      <c r="RPW87" s="18"/>
      <c r="RPX87" s="18"/>
      <c r="RPY87" s="19"/>
      <c r="RPZ87" s="19"/>
      <c r="RQA87" s="20"/>
      <c r="RQB87" s="20"/>
      <c r="RQC87" s="20"/>
      <c r="RQD87" s="21"/>
      <c r="RQH87" s="12"/>
      <c r="RQI87" s="13"/>
      <c r="RQJ87" s="14"/>
      <c r="RQK87" s="15"/>
      <c r="RQL87" s="16"/>
      <c r="RQM87" s="17"/>
      <c r="RQN87" s="18"/>
      <c r="RQO87" s="18"/>
      <c r="RQP87" s="19"/>
      <c r="RQQ87" s="19"/>
      <c r="RQR87" s="20"/>
      <c r="RQS87" s="20"/>
      <c r="RQT87" s="20"/>
      <c r="RQU87" s="21"/>
      <c r="RQY87" s="12"/>
      <c r="RQZ87" s="13"/>
      <c r="RRA87" s="14"/>
      <c r="RRB87" s="15"/>
      <c r="RRC87" s="16"/>
      <c r="RRD87" s="17"/>
      <c r="RRE87" s="18"/>
      <c r="RRF87" s="18"/>
      <c r="RRG87" s="19"/>
      <c r="RRH87" s="19"/>
      <c r="RRI87" s="20"/>
      <c r="RRJ87" s="20"/>
      <c r="RRK87" s="20"/>
      <c r="RRL87" s="21"/>
      <c r="RRP87" s="12"/>
      <c r="RRQ87" s="13"/>
      <c r="RRR87" s="14"/>
      <c r="RRS87" s="15"/>
      <c r="RRT87" s="16"/>
      <c r="RRU87" s="17"/>
      <c r="RRV87" s="18"/>
      <c r="RRW87" s="18"/>
      <c r="RRX87" s="19"/>
      <c r="RRY87" s="19"/>
      <c r="RRZ87" s="20"/>
      <c r="RSA87" s="20"/>
      <c r="RSB87" s="20"/>
      <c r="RSC87" s="21"/>
      <c r="RSG87" s="12"/>
      <c r="RSH87" s="13"/>
      <c r="RSI87" s="14"/>
      <c r="RSJ87" s="15"/>
      <c r="RSK87" s="16"/>
      <c r="RSL87" s="17"/>
      <c r="RSM87" s="18"/>
      <c r="RSN87" s="18"/>
      <c r="RSO87" s="19"/>
      <c r="RSP87" s="19"/>
      <c r="RSQ87" s="20"/>
      <c r="RSR87" s="20"/>
      <c r="RSS87" s="20"/>
      <c r="RST87" s="21"/>
      <c r="RSX87" s="12"/>
      <c r="RSY87" s="13"/>
      <c r="RSZ87" s="14"/>
      <c r="RTA87" s="15"/>
      <c r="RTB87" s="16"/>
      <c r="RTC87" s="17"/>
      <c r="RTD87" s="18"/>
      <c r="RTE87" s="18"/>
      <c r="RTF87" s="19"/>
      <c r="RTG87" s="19"/>
      <c r="RTH87" s="20"/>
      <c r="RTI87" s="20"/>
      <c r="RTJ87" s="20"/>
      <c r="RTK87" s="21"/>
      <c r="RTO87" s="12"/>
      <c r="RTP87" s="13"/>
      <c r="RTQ87" s="14"/>
      <c r="RTR87" s="15"/>
      <c r="RTS87" s="16"/>
      <c r="RTT87" s="17"/>
      <c r="RTU87" s="18"/>
      <c r="RTV87" s="18"/>
      <c r="RTW87" s="19"/>
      <c r="RTX87" s="19"/>
      <c r="RTY87" s="20"/>
      <c r="RTZ87" s="20"/>
      <c r="RUA87" s="20"/>
      <c r="RUB87" s="21"/>
      <c r="RUF87" s="12"/>
      <c r="RUG87" s="13"/>
      <c r="RUH87" s="14"/>
      <c r="RUI87" s="15"/>
      <c r="RUJ87" s="16"/>
      <c r="RUK87" s="17"/>
      <c r="RUL87" s="18"/>
      <c r="RUM87" s="18"/>
      <c r="RUN87" s="19"/>
      <c r="RUO87" s="19"/>
      <c r="RUP87" s="20"/>
      <c r="RUQ87" s="20"/>
      <c r="RUR87" s="20"/>
      <c r="RUS87" s="21"/>
      <c r="RUW87" s="12"/>
      <c r="RUX87" s="13"/>
      <c r="RUY87" s="14"/>
      <c r="RUZ87" s="15"/>
      <c r="RVA87" s="16"/>
      <c r="RVB87" s="17"/>
      <c r="RVC87" s="18"/>
      <c r="RVD87" s="18"/>
      <c r="RVE87" s="19"/>
      <c r="RVF87" s="19"/>
      <c r="RVG87" s="20"/>
      <c r="RVH87" s="20"/>
      <c r="RVI87" s="20"/>
      <c r="RVJ87" s="21"/>
      <c r="RVN87" s="12"/>
      <c r="RVO87" s="13"/>
      <c r="RVP87" s="14"/>
      <c r="RVQ87" s="15"/>
      <c r="RVR87" s="16"/>
      <c r="RVS87" s="17"/>
      <c r="RVT87" s="18"/>
      <c r="RVU87" s="18"/>
      <c r="RVV87" s="19"/>
      <c r="RVW87" s="19"/>
      <c r="RVX87" s="20"/>
      <c r="RVY87" s="20"/>
      <c r="RVZ87" s="20"/>
      <c r="RWA87" s="21"/>
      <c r="RWE87" s="12"/>
      <c r="RWF87" s="13"/>
      <c r="RWG87" s="14"/>
      <c r="RWH87" s="15"/>
      <c r="RWI87" s="16"/>
      <c r="RWJ87" s="17"/>
      <c r="RWK87" s="18"/>
      <c r="RWL87" s="18"/>
      <c r="RWM87" s="19"/>
      <c r="RWN87" s="19"/>
      <c r="RWO87" s="20"/>
      <c r="RWP87" s="20"/>
      <c r="RWQ87" s="20"/>
      <c r="RWR87" s="21"/>
      <c r="RWV87" s="12"/>
      <c r="RWW87" s="13"/>
      <c r="RWX87" s="14"/>
      <c r="RWY87" s="15"/>
      <c r="RWZ87" s="16"/>
      <c r="RXA87" s="17"/>
      <c r="RXB87" s="18"/>
      <c r="RXC87" s="18"/>
      <c r="RXD87" s="19"/>
      <c r="RXE87" s="19"/>
      <c r="RXF87" s="20"/>
      <c r="RXG87" s="20"/>
      <c r="RXH87" s="20"/>
      <c r="RXI87" s="21"/>
      <c r="RXM87" s="12"/>
      <c r="RXN87" s="13"/>
      <c r="RXO87" s="14"/>
      <c r="RXP87" s="15"/>
      <c r="RXQ87" s="16"/>
      <c r="RXR87" s="17"/>
      <c r="RXS87" s="18"/>
      <c r="RXT87" s="18"/>
      <c r="RXU87" s="19"/>
      <c r="RXV87" s="19"/>
      <c r="RXW87" s="20"/>
      <c r="RXX87" s="20"/>
      <c r="RXY87" s="20"/>
      <c r="RXZ87" s="21"/>
      <c r="RYD87" s="12"/>
      <c r="RYE87" s="13"/>
      <c r="RYF87" s="14"/>
      <c r="RYG87" s="15"/>
      <c r="RYH87" s="16"/>
      <c r="RYI87" s="17"/>
      <c r="RYJ87" s="18"/>
      <c r="RYK87" s="18"/>
      <c r="RYL87" s="19"/>
      <c r="RYM87" s="19"/>
      <c r="RYN87" s="20"/>
      <c r="RYO87" s="20"/>
      <c r="RYP87" s="20"/>
      <c r="RYQ87" s="21"/>
      <c r="RYU87" s="12"/>
      <c r="RYV87" s="13"/>
      <c r="RYW87" s="14"/>
      <c r="RYX87" s="15"/>
      <c r="RYY87" s="16"/>
      <c r="RYZ87" s="17"/>
      <c r="RZA87" s="18"/>
      <c r="RZB87" s="18"/>
      <c r="RZC87" s="19"/>
      <c r="RZD87" s="19"/>
      <c r="RZE87" s="20"/>
      <c r="RZF87" s="20"/>
      <c r="RZG87" s="20"/>
      <c r="RZH87" s="21"/>
      <c r="RZL87" s="12"/>
      <c r="RZM87" s="13"/>
      <c r="RZN87" s="14"/>
      <c r="RZO87" s="15"/>
      <c r="RZP87" s="16"/>
      <c r="RZQ87" s="17"/>
      <c r="RZR87" s="18"/>
      <c r="RZS87" s="18"/>
      <c r="RZT87" s="19"/>
      <c r="RZU87" s="19"/>
      <c r="RZV87" s="20"/>
      <c r="RZW87" s="20"/>
      <c r="RZX87" s="20"/>
      <c r="RZY87" s="21"/>
      <c r="SAC87" s="12"/>
      <c r="SAD87" s="13"/>
      <c r="SAE87" s="14"/>
      <c r="SAF87" s="15"/>
      <c r="SAG87" s="16"/>
      <c r="SAH87" s="17"/>
      <c r="SAI87" s="18"/>
      <c r="SAJ87" s="18"/>
      <c r="SAK87" s="19"/>
      <c r="SAL87" s="19"/>
      <c r="SAM87" s="20"/>
      <c r="SAN87" s="20"/>
      <c r="SAO87" s="20"/>
      <c r="SAP87" s="21"/>
      <c r="SAT87" s="12"/>
      <c r="SAU87" s="13"/>
      <c r="SAV87" s="14"/>
      <c r="SAW87" s="15"/>
      <c r="SAX87" s="16"/>
      <c r="SAY87" s="17"/>
      <c r="SAZ87" s="18"/>
      <c r="SBA87" s="18"/>
      <c r="SBB87" s="19"/>
      <c r="SBC87" s="19"/>
      <c r="SBD87" s="20"/>
      <c r="SBE87" s="20"/>
      <c r="SBF87" s="20"/>
      <c r="SBG87" s="21"/>
      <c r="SBK87" s="12"/>
      <c r="SBL87" s="13"/>
      <c r="SBM87" s="14"/>
      <c r="SBN87" s="15"/>
      <c r="SBO87" s="16"/>
      <c r="SBP87" s="17"/>
      <c r="SBQ87" s="18"/>
      <c r="SBR87" s="18"/>
      <c r="SBS87" s="19"/>
      <c r="SBT87" s="19"/>
      <c r="SBU87" s="20"/>
      <c r="SBV87" s="20"/>
      <c r="SBW87" s="20"/>
      <c r="SBX87" s="21"/>
      <c r="SCB87" s="12"/>
      <c r="SCC87" s="13"/>
      <c r="SCD87" s="14"/>
      <c r="SCE87" s="15"/>
      <c r="SCF87" s="16"/>
      <c r="SCG87" s="17"/>
      <c r="SCH87" s="18"/>
      <c r="SCI87" s="18"/>
      <c r="SCJ87" s="19"/>
      <c r="SCK87" s="19"/>
      <c r="SCL87" s="20"/>
      <c r="SCM87" s="20"/>
      <c r="SCN87" s="20"/>
      <c r="SCO87" s="21"/>
      <c r="SCS87" s="12"/>
      <c r="SCT87" s="13"/>
      <c r="SCU87" s="14"/>
      <c r="SCV87" s="15"/>
      <c r="SCW87" s="16"/>
      <c r="SCX87" s="17"/>
      <c r="SCY87" s="18"/>
      <c r="SCZ87" s="18"/>
      <c r="SDA87" s="19"/>
      <c r="SDB87" s="19"/>
      <c r="SDC87" s="20"/>
      <c r="SDD87" s="20"/>
      <c r="SDE87" s="20"/>
      <c r="SDF87" s="21"/>
      <c r="SDJ87" s="12"/>
      <c r="SDK87" s="13"/>
      <c r="SDL87" s="14"/>
      <c r="SDM87" s="15"/>
      <c r="SDN87" s="16"/>
      <c r="SDO87" s="17"/>
      <c r="SDP87" s="18"/>
      <c r="SDQ87" s="18"/>
      <c r="SDR87" s="19"/>
      <c r="SDS87" s="19"/>
      <c r="SDT87" s="20"/>
      <c r="SDU87" s="20"/>
      <c r="SDV87" s="20"/>
      <c r="SDW87" s="21"/>
      <c r="SEA87" s="12"/>
      <c r="SEB87" s="13"/>
      <c r="SEC87" s="14"/>
      <c r="SED87" s="15"/>
      <c r="SEE87" s="16"/>
      <c r="SEF87" s="17"/>
      <c r="SEG87" s="18"/>
      <c r="SEH87" s="18"/>
      <c r="SEI87" s="19"/>
      <c r="SEJ87" s="19"/>
      <c r="SEK87" s="20"/>
      <c r="SEL87" s="20"/>
      <c r="SEM87" s="20"/>
      <c r="SEN87" s="21"/>
      <c r="SER87" s="12"/>
      <c r="SES87" s="13"/>
      <c r="SET87" s="14"/>
      <c r="SEU87" s="15"/>
      <c r="SEV87" s="16"/>
      <c r="SEW87" s="17"/>
      <c r="SEX87" s="18"/>
      <c r="SEY87" s="18"/>
      <c r="SEZ87" s="19"/>
      <c r="SFA87" s="19"/>
      <c r="SFB87" s="20"/>
      <c r="SFC87" s="20"/>
      <c r="SFD87" s="20"/>
      <c r="SFE87" s="21"/>
      <c r="SFI87" s="12"/>
      <c r="SFJ87" s="13"/>
      <c r="SFK87" s="14"/>
      <c r="SFL87" s="15"/>
      <c r="SFM87" s="16"/>
      <c r="SFN87" s="17"/>
      <c r="SFO87" s="18"/>
      <c r="SFP87" s="18"/>
      <c r="SFQ87" s="19"/>
      <c r="SFR87" s="19"/>
      <c r="SFS87" s="20"/>
      <c r="SFT87" s="20"/>
      <c r="SFU87" s="20"/>
      <c r="SFV87" s="21"/>
      <c r="SFZ87" s="12"/>
      <c r="SGA87" s="13"/>
      <c r="SGB87" s="14"/>
      <c r="SGC87" s="15"/>
      <c r="SGD87" s="16"/>
      <c r="SGE87" s="17"/>
      <c r="SGF87" s="18"/>
      <c r="SGG87" s="18"/>
      <c r="SGH87" s="19"/>
      <c r="SGI87" s="19"/>
      <c r="SGJ87" s="20"/>
      <c r="SGK87" s="20"/>
      <c r="SGL87" s="20"/>
      <c r="SGM87" s="21"/>
      <c r="SGQ87" s="12"/>
      <c r="SGR87" s="13"/>
      <c r="SGS87" s="14"/>
      <c r="SGT87" s="15"/>
      <c r="SGU87" s="16"/>
      <c r="SGV87" s="17"/>
      <c r="SGW87" s="18"/>
      <c r="SGX87" s="18"/>
      <c r="SGY87" s="19"/>
      <c r="SGZ87" s="19"/>
      <c r="SHA87" s="20"/>
      <c r="SHB87" s="20"/>
      <c r="SHC87" s="20"/>
      <c r="SHD87" s="21"/>
      <c r="SHH87" s="12"/>
      <c r="SHI87" s="13"/>
      <c r="SHJ87" s="14"/>
      <c r="SHK87" s="15"/>
      <c r="SHL87" s="16"/>
      <c r="SHM87" s="17"/>
      <c r="SHN87" s="18"/>
      <c r="SHO87" s="18"/>
      <c r="SHP87" s="19"/>
      <c r="SHQ87" s="19"/>
      <c r="SHR87" s="20"/>
      <c r="SHS87" s="20"/>
      <c r="SHT87" s="20"/>
      <c r="SHU87" s="21"/>
      <c r="SHY87" s="12"/>
      <c r="SHZ87" s="13"/>
      <c r="SIA87" s="14"/>
      <c r="SIB87" s="15"/>
      <c r="SIC87" s="16"/>
      <c r="SID87" s="17"/>
      <c r="SIE87" s="18"/>
      <c r="SIF87" s="18"/>
      <c r="SIG87" s="19"/>
      <c r="SIH87" s="19"/>
      <c r="SII87" s="20"/>
      <c r="SIJ87" s="20"/>
      <c r="SIK87" s="20"/>
      <c r="SIL87" s="21"/>
      <c r="SIP87" s="12"/>
      <c r="SIQ87" s="13"/>
      <c r="SIR87" s="14"/>
      <c r="SIS87" s="15"/>
      <c r="SIT87" s="16"/>
      <c r="SIU87" s="17"/>
      <c r="SIV87" s="18"/>
      <c r="SIW87" s="18"/>
      <c r="SIX87" s="19"/>
      <c r="SIY87" s="19"/>
      <c r="SIZ87" s="20"/>
      <c r="SJA87" s="20"/>
      <c r="SJB87" s="20"/>
      <c r="SJC87" s="21"/>
      <c r="SJG87" s="12"/>
      <c r="SJH87" s="13"/>
      <c r="SJI87" s="14"/>
      <c r="SJJ87" s="15"/>
      <c r="SJK87" s="16"/>
      <c r="SJL87" s="17"/>
      <c r="SJM87" s="18"/>
      <c r="SJN87" s="18"/>
      <c r="SJO87" s="19"/>
      <c r="SJP87" s="19"/>
      <c r="SJQ87" s="20"/>
      <c r="SJR87" s="20"/>
      <c r="SJS87" s="20"/>
      <c r="SJT87" s="21"/>
      <c r="SJX87" s="12"/>
      <c r="SJY87" s="13"/>
      <c r="SJZ87" s="14"/>
      <c r="SKA87" s="15"/>
      <c r="SKB87" s="16"/>
      <c r="SKC87" s="17"/>
      <c r="SKD87" s="18"/>
      <c r="SKE87" s="18"/>
      <c r="SKF87" s="19"/>
      <c r="SKG87" s="19"/>
      <c r="SKH87" s="20"/>
      <c r="SKI87" s="20"/>
      <c r="SKJ87" s="20"/>
      <c r="SKK87" s="21"/>
      <c r="SKO87" s="12"/>
      <c r="SKP87" s="13"/>
      <c r="SKQ87" s="14"/>
      <c r="SKR87" s="15"/>
      <c r="SKS87" s="16"/>
      <c r="SKT87" s="17"/>
      <c r="SKU87" s="18"/>
      <c r="SKV87" s="18"/>
      <c r="SKW87" s="19"/>
      <c r="SKX87" s="19"/>
      <c r="SKY87" s="20"/>
      <c r="SKZ87" s="20"/>
      <c r="SLA87" s="20"/>
      <c r="SLB87" s="21"/>
      <c r="SLF87" s="12"/>
      <c r="SLG87" s="13"/>
      <c r="SLH87" s="14"/>
      <c r="SLI87" s="15"/>
      <c r="SLJ87" s="16"/>
      <c r="SLK87" s="17"/>
      <c r="SLL87" s="18"/>
      <c r="SLM87" s="18"/>
      <c r="SLN87" s="19"/>
      <c r="SLO87" s="19"/>
      <c r="SLP87" s="20"/>
      <c r="SLQ87" s="20"/>
      <c r="SLR87" s="20"/>
      <c r="SLS87" s="21"/>
      <c r="SLW87" s="12"/>
      <c r="SLX87" s="13"/>
      <c r="SLY87" s="14"/>
      <c r="SLZ87" s="15"/>
      <c r="SMA87" s="16"/>
      <c r="SMB87" s="17"/>
      <c r="SMC87" s="18"/>
      <c r="SMD87" s="18"/>
      <c r="SME87" s="19"/>
      <c r="SMF87" s="19"/>
      <c r="SMG87" s="20"/>
      <c r="SMH87" s="20"/>
      <c r="SMI87" s="20"/>
      <c r="SMJ87" s="21"/>
      <c r="SMN87" s="12"/>
      <c r="SMO87" s="13"/>
      <c r="SMP87" s="14"/>
      <c r="SMQ87" s="15"/>
      <c r="SMR87" s="16"/>
      <c r="SMS87" s="17"/>
      <c r="SMT87" s="18"/>
      <c r="SMU87" s="18"/>
      <c r="SMV87" s="19"/>
      <c r="SMW87" s="19"/>
      <c r="SMX87" s="20"/>
      <c r="SMY87" s="20"/>
      <c r="SMZ87" s="20"/>
      <c r="SNA87" s="21"/>
      <c r="SNE87" s="12"/>
      <c r="SNF87" s="13"/>
      <c r="SNG87" s="14"/>
      <c r="SNH87" s="15"/>
      <c r="SNI87" s="16"/>
      <c r="SNJ87" s="17"/>
      <c r="SNK87" s="18"/>
      <c r="SNL87" s="18"/>
      <c r="SNM87" s="19"/>
      <c r="SNN87" s="19"/>
      <c r="SNO87" s="20"/>
      <c r="SNP87" s="20"/>
      <c r="SNQ87" s="20"/>
      <c r="SNR87" s="21"/>
      <c r="SNV87" s="12"/>
      <c r="SNW87" s="13"/>
      <c r="SNX87" s="14"/>
      <c r="SNY87" s="15"/>
      <c r="SNZ87" s="16"/>
      <c r="SOA87" s="17"/>
      <c r="SOB87" s="18"/>
      <c r="SOC87" s="18"/>
      <c r="SOD87" s="19"/>
      <c r="SOE87" s="19"/>
      <c r="SOF87" s="20"/>
      <c r="SOG87" s="20"/>
      <c r="SOH87" s="20"/>
      <c r="SOI87" s="21"/>
      <c r="SOM87" s="12"/>
      <c r="SON87" s="13"/>
      <c r="SOO87" s="14"/>
      <c r="SOP87" s="15"/>
      <c r="SOQ87" s="16"/>
      <c r="SOR87" s="17"/>
      <c r="SOS87" s="18"/>
      <c r="SOT87" s="18"/>
      <c r="SOU87" s="19"/>
      <c r="SOV87" s="19"/>
      <c r="SOW87" s="20"/>
      <c r="SOX87" s="20"/>
      <c r="SOY87" s="20"/>
      <c r="SOZ87" s="21"/>
      <c r="SPD87" s="12"/>
      <c r="SPE87" s="13"/>
      <c r="SPF87" s="14"/>
      <c r="SPG87" s="15"/>
      <c r="SPH87" s="16"/>
      <c r="SPI87" s="17"/>
      <c r="SPJ87" s="18"/>
      <c r="SPK87" s="18"/>
      <c r="SPL87" s="19"/>
      <c r="SPM87" s="19"/>
      <c r="SPN87" s="20"/>
      <c r="SPO87" s="20"/>
      <c r="SPP87" s="20"/>
      <c r="SPQ87" s="21"/>
      <c r="SPU87" s="12"/>
      <c r="SPV87" s="13"/>
      <c r="SPW87" s="14"/>
      <c r="SPX87" s="15"/>
      <c r="SPY87" s="16"/>
      <c r="SPZ87" s="17"/>
      <c r="SQA87" s="18"/>
      <c r="SQB87" s="18"/>
      <c r="SQC87" s="19"/>
      <c r="SQD87" s="19"/>
      <c r="SQE87" s="20"/>
      <c r="SQF87" s="20"/>
      <c r="SQG87" s="20"/>
      <c r="SQH87" s="21"/>
      <c r="SQL87" s="12"/>
      <c r="SQM87" s="13"/>
      <c r="SQN87" s="14"/>
      <c r="SQO87" s="15"/>
      <c r="SQP87" s="16"/>
      <c r="SQQ87" s="17"/>
      <c r="SQR87" s="18"/>
      <c r="SQS87" s="18"/>
      <c r="SQT87" s="19"/>
      <c r="SQU87" s="19"/>
      <c r="SQV87" s="20"/>
      <c r="SQW87" s="20"/>
      <c r="SQX87" s="20"/>
      <c r="SQY87" s="21"/>
      <c r="SRC87" s="12"/>
      <c r="SRD87" s="13"/>
      <c r="SRE87" s="14"/>
      <c r="SRF87" s="15"/>
      <c r="SRG87" s="16"/>
      <c r="SRH87" s="17"/>
      <c r="SRI87" s="18"/>
      <c r="SRJ87" s="18"/>
      <c r="SRK87" s="19"/>
      <c r="SRL87" s="19"/>
      <c r="SRM87" s="20"/>
      <c r="SRN87" s="20"/>
      <c r="SRO87" s="20"/>
      <c r="SRP87" s="21"/>
      <c r="SRT87" s="12"/>
      <c r="SRU87" s="13"/>
      <c r="SRV87" s="14"/>
      <c r="SRW87" s="15"/>
      <c r="SRX87" s="16"/>
      <c r="SRY87" s="17"/>
      <c r="SRZ87" s="18"/>
      <c r="SSA87" s="18"/>
      <c r="SSB87" s="19"/>
      <c r="SSC87" s="19"/>
      <c r="SSD87" s="20"/>
      <c r="SSE87" s="20"/>
      <c r="SSF87" s="20"/>
      <c r="SSG87" s="21"/>
      <c r="SSK87" s="12"/>
      <c r="SSL87" s="13"/>
      <c r="SSM87" s="14"/>
      <c r="SSN87" s="15"/>
      <c r="SSO87" s="16"/>
      <c r="SSP87" s="17"/>
      <c r="SSQ87" s="18"/>
      <c r="SSR87" s="18"/>
      <c r="SSS87" s="19"/>
      <c r="SST87" s="19"/>
      <c r="SSU87" s="20"/>
      <c r="SSV87" s="20"/>
      <c r="SSW87" s="20"/>
      <c r="SSX87" s="21"/>
      <c r="STB87" s="12"/>
      <c r="STC87" s="13"/>
      <c r="STD87" s="14"/>
      <c r="STE87" s="15"/>
      <c r="STF87" s="16"/>
      <c r="STG87" s="17"/>
      <c r="STH87" s="18"/>
      <c r="STI87" s="18"/>
      <c r="STJ87" s="19"/>
      <c r="STK87" s="19"/>
      <c r="STL87" s="20"/>
      <c r="STM87" s="20"/>
      <c r="STN87" s="20"/>
      <c r="STO87" s="21"/>
      <c r="STS87" s="12"/>
      <c r="STT87" s="13"/>
      <c r="STU87" s="14"/>
      <c r="STV87" s="15"/>
      <c r="STW87" s="16"/>
      <c r="STX87" s="17"/>
      <c r="STY87" s="18"/>
      <c r="STZ87" s="18"/>
      <c r="SUA87" s="19"/>
      <c r="SUB87" s="19"/>
      <c r="SUC87" s="20"/>
      <c r="SUD87" s="20"/>
      <c r="SUE87" s="20"/>
      <c r="SUF87" s="21"/>
      <c r="SUJ87" s="12"/>
      <c r="SUK87" s="13"/>
      <c r="SUL87" s="14"/>
      <c r="SUM87" s="15"/>
      <c r="SUN87" s="16"/>
      <c r="SUO87" s="17"/>
      <c r="SUP87" s="18"/>
      <c r="SUQ87" s="18"/>
      <c r="SUR87" s="19"/>
      <c r="SUS87" s="19"/>
      <c r="SUT87" s="20"/>
      <c r="SUU87" s="20"/>
      <c r="SUV87" s="20"/>
      <c r="SUW87" s="21"/>
      <c r="SVA87" s="12"/>
      <c r="SVB87" s="13"/>
      <c r="SVC87" s="14"/>
      <c r="SVD87" s="15"/>
      <c r="SVE87" s="16"/>
      <c r="SVF87" s="17"/>
      <c r="SVG87" s="18"/>
      <c r="SVH87" s="18"/>
      <c r="SVI87" s="19"/>
      <c r="SVJ87" s="19"/>
      <c r="SVK87" s="20"/>
      <c r="SVL87" s="20"/>
      <c r="SVM87" s="20"/>
      <c r="SVN87" s="21"/>
      <c r="SVR87" s="12"/>
      <c r="SVS87" s="13"/>
      <c r="SVT87" s="14"/>
      <c r="SVU87" s="15"/>
      <c r="SVV87" s="16"/>
      <c r="SVW87" s="17"/>
      <c r="SVX87" s="18"/>
      <c r="SVY87" s="18"/>
      <c r="SVZ87" s="19"/>
      <c r="SWA87" s="19"/>
      <c r="SWB87" s="20"/>
      <c r="SWC87" s="20"/>
      <c r="SWD87" s="20"/>
      <c r="SWE87" s="21"/>
      <c r="SWI87" s="12"/>
      <c r="SWJ87" s="13"/>
      <c r="SWK87" s="14"/>
      <c r="SWL87" s="15"/>
      <c r="SWM87" s="16"/>
      <c r="SWN87" s="17"/>
      <c r="SWO87" s="18"/>
      <c r="SWP87" s="18"/>
      <c r="SWQ87" s="19"/>
      <c r="SWR87" s="19"/>
      <c r="SWS87" s="20"/>
      <c r="SWT87" s="20"/>
      <c r="SWU87" s="20"/>
      <c r="SWV87" s="21"/>
      <c r="SWZ87" s="12"/>
      <c r="SXA87" s="13"/>
      <c r="SXB87" s="14"/>
      <c r="SXC87" s="15"/>
      <c r="SXD87" s="16"/>
      <c r="SXE87" s="17"/>
      <c r="SXF87" s="18"/>
      <c r="SXG87" s="18"/>
      <c r="SXH87" s="19"/>
      <c r="SXI87" s="19"/>
      <c r="SXJ87" s="20"/>
      <c r="SXK87" s="20"/>
      <c r="SXL87" s="20"/>
      <c r="SXM87" s="21"/>
      <c r="SXQ87" s="12"/>
      <c r="SXR87" s="13"/>
      <c r="SXS87" s="14"/>
      <c r="SXT87" s="15"/>
      <c r="SXU87" s="16"/>
      <c r="SXV87" s="17"/>
      <c r="SXW87" s="18"/>
      <c r="SXX87" s="18"/>
      <c r="SXY87" s="19"/>
      <c r="SXZ87" s="19"/>
      <c r="SYA87" s="20"/>
      <c r="SYB87" s="20"/>
      <c r="SYC87" s="20"/>
      <c r="SYD87" s="21"/>
      <c r="SYH87" s="12"/>
      <c r="SYI87" s="13"/>
      <c r="SYJ87" s="14"/>
      <c r="SYK87" s="15"/>
      <c r="SYL87" s="16"/>
      <c r="SYM87" s="17"/>
      <c r="SYN87" s="18"/>
      <c r="SYO87" s="18"/>
      <c r="SYP87" s="19"/>
      <c r="SYQ87" s="19"/>
      <c r="SYR87" s="20"/>
      <c r="SYS87" s="20"/>
      <c r="SYT87" s="20"/>
      <c r="SYU87" s="21"/>
      <c r="SYY87" s="12"/>
      <c r="SYZ87" s="13"/>
      <c r="SZA87" s="14"/>
      <c r="SZB87" s="15"/>
      <c r="SZC87" s="16"/>
      <c r="SZD87" s="17"/>
      <c r="SZE87" s="18"/>
      <c r="SZF87" s="18"/>
      <c r="SZG87" s="19"/>
      <c r="SZH87" s="19"/>
      <c r="SZI87" s="20"/>
      <c r="SZJ87" s="20"/>
      <c r="SZK87" s="20"/>
      <c r="SZL87" s="21"/>
      <c r="SZP87" s="12"/>
      <c r="SZQ87" s="13"/>
      <c r="SZR87" s="14"/>
      <c r="SZS87" s="15"/>
      <c r="SZT87" s="16"/>
      <c r="SZU87" s="17"/>
      <c r="SZV87" s="18"/>
      <c r="SZW87" s="18"/>
      <c r="SZX87" s="19"/>
      <c r="SZY87" s="19"/>
      <c r="SZZ87" s="20"/>
      <c r="TAA87" s="20"/>
      <c r="TAB87" s="20"/>
      <c r="TAC87" s="21"/>
      <c r="TAG87" s="12"/>
      <c r="TAH87" s="13"/>
      <c r="TAI87" s="14"/>
      <c r="TAJ87" s="15"/>
      <c r="TAK87" s="16"/>
      <c r="TAL87" s="17"/>
      <c r="TAM87" s="18"/>
      <c r="TAN87" s="18"/>
      <c r="TAO87" s="19"/>
      <c r="TAP87" s="19"/>
      <c r="TAQ87" s="20"/>
      <c r="TAR87" s="20"/>
      <c r="TAS87" s="20"/>
      <c r="TAT87" s="21"/>
      <c r="TAX87" s="12"/>
      <c r="TAY87" s="13"/>
      <c r="TAZ87" s="14"/>
      <c r="TBA87" s="15"/>
      <c r="TBB87" s="16"/>
      <c r="TBC87" s="17"/>
      <c r="TBD87" s="18"/>
      <c r="TBE87" s="18"/>
      <c r="TBF87" s="19"/>
      <c r="TBG87" s="19"/>
      <c r="TBH87" s="20"/>
      <c r="TBI87" s="20"/>
      <c r="TBJ87" s="20"/>
      <c r="TBK87" s="21"/>
      <c r="TBO87" s="12"/>
      <c r="TBP87" s="13"/>
      <c r="TBQ87" s="14"/>
      <c r="TBR87" s="15"/>
      <c r="TBS87" s="16"/>
      <c r="TBT87" s="17"/>
      <c r="TBU87" s="18"/>
      <c r="TBV87" s="18"/>
      <c r="TBW87" s="19"/>
      <c r="TBX87" s="19"/>
      <c r="TBY87" s="20"/>
      <c r="TBZ87" s="20"/>
      <c r="TCA87" s="20"/>
      <c r="TCB87" s="21"/>
      <c r="TCF87" s="12"/>
      <c r="TCG87" s="13"/>
      <c r="TCH87" s="14"/>
      <c r="TCI87" s="15"/>
      <c r="TCJ87" s="16"/>
      <c r="TCK87" s="17"/>
      <c r="TCL87" s="18"/>
      <c r="TCM87" s="18"/>
      <c r="TCN87" s="19"/>
      <c r="TCO87" s="19"/>
      <c r="TCP87" s="20"/>
      <c r="TCQ87" s="20"/>
      <c r="TCR87" s="20"/>
      <c r="TCS87" s="21"/>
      <c r="TCW87" s="12"/>
      <c r="TCX87" s="13"/>
      <c r="TCY87" s="14"/>
      <c r="TCZ87" s="15"/>
      <c r="TDA87" s="16"/>
      <c r="TDB87" s="17"/>
      <c r="TDC87" s="18"/>
      <c r="TDD87" s="18"/>
      <c r="TDE87" s="19"/>
      <c r="TDF87" s="19"/>
      <c r="TDG87" s="20"/>
      <c r="TDH87" s="20"/>
      <c r="TDI87" s="20"/>
      <c r="TDJ87" s="21"/>
      <c r="TDN87" s="12"/>
      <c r="TDO87" s="13"/>
      <c r="TDP87" s="14"/>
      <c r="TDQ87" s="15"/>
      <c r="TDR87" s="16"/>
      <c r="TDS87" s="17"/>
      <c r="TDT87" s="18"/>
      <c r="TDU87" s="18"/>
      <c r="TDV87" s="19"/>
      <c r="TDW87" s="19"/>
      <c r="TDX87" s="20"/>
      <c r="TDY87" s="20"/>
      <c r="TDZ87" s="20"/>
      <c r="TEA87" s="21"/>
      <c r="TEE87" s="12"/>
      <c r="TEF87" s="13"/>
      <c r="TEG87" s="14"/>
      <c r="TEH87" s="15"/>
      <c r="TEI87" s="16"/>
      <c r="TEJ87" s="17"/>
      <c r="TEK87" s="18"/>
      <c r="TEL87" s="18"/>
      <c r="TEM87" s="19"/>
      <c r="TEN87" s="19"/>
      <c r="TEO87" s="20"/>
      <c r="TEP87" s="20"/>
      <c r="TEQ87" s="20"/>
      <c r="TER87" s="21"/>
      <c r="TEV87" s="12"/>
      <c r="TEW87" s="13"/>
      <c r="TEX87" s="14"/>
      <c r="TEY87" s="15"/>
      <c r="TEZ87" s="16"/>
      <c r="TFA87" s="17"/>
      <c r="TFB87" s="18"/>
      <c r="TFC87" s="18"/>
      <c r="TFD87" s="19"/>
      <c r="TFE87" s="19"/>
      <c r="TFF87" s="20"/>
      <c r="TFG87" s="20"/>
      <c r="TFH87" s="20"/>
      <c r="TFI87" s="21"/>
      <c r="TFM87" s="12"/>
      <c r="TFN87" s="13"/>
      <c r="TFO87" s="14"/>
      <c r="TFP87" s="15"/>
      <c r="TFQ87" s="16"/>
      <c r="TFR87" s="17"/>
      <c r="TFS87" s="18"/>
      <c r="TFT87" s="18"/>
      <c r="TFU87" s="19"/>
      <c r="TFV87" s="19"/>
      <c r="TFW87" s="20"/>
      <c r="TFX87" s="20"/>
      <c r="TFY87" s="20"/>
      <c r="TFZ87" s="21"/>
      <c r="TGD87" s="12"/>
      <c r="TGE87" s="13"/>
      <c r="TGF87" s="14"/>
      <c r="TGG87" s="15"/>
      <c r="TGH87" s="16"/>
      <c r="TGI87" s="17"/>
      <c r="TGJ87" s="18"/>
      <c r="TGK87" s="18"/>
      <c r="TGL87" s="19"/>
      <c r="TGM87" s="19"/>
      <c r="TGN87" s="20"/>
      <c r="TGO87" s="20"/>
      <c r="TGP87" s="20"/>
      <c r="TGQ87" s="21"/>
      <c r="TGU87" s="12"/>
      <c r="TGV87" s="13"/>
      <c r="TGW87" s="14"/>
      <c r="TGX87" s="15"/>
      <c r="TGY87" s="16"/>
      <c r="TGZ87" s="17"/>
      <c r="THA87" s="18"/>
      <c r="THB87" s="18"/>
      <c r="THC87" s="19"/>
      <c r="THD87" s="19"/>
      <c r="THE87" s="20"/>
      <c r="THF87" s="20"/>
      <c r="THG87" s="20"/>
      <c r="THH87" s="21"/>
      <c r="THL87" s="12"/>
      <c r="THM87" s="13"/>
      <c r="THN87" s="14"/>
      <c r="THO87" s="15"/>
      <c r="THP87" s="16"/>
      <c r="THQ87" s="17"/>
      <c r="THR87" s="18"/>
      <c r="THS87" s="18"/>
      <c r="THT87" s="19"/>
      <c r="THU87" s="19"/>
      <c r="THV87" s="20"/>
      <c r="THW87" s="20"/>
      <c r="THX87" s="20"/>
      <c r="THY87" s="21"/>
      <c r="TIC87" s="12"/>
      <c r="TID87" s="13"/>
      <c r="TIE87" s="14"/>
      <c r="TIF87" s="15"/>
      <c r="TIG87" s="16"/>
      <c r="TIH87" s="17"/>
      <c r="TII87" s="18"/>
      <c r="TIJ87" s="18"/>
      <c r="TIK87" s="19"/>
      <c r="TIL87" s="19"/>
      <c r="TIM87" s="20"/>
      <c r="TIN87" s="20"/>
      <c r="TIO87" s="20"/>
      <c r="TIP87" s="21"/>
      <c r="TIT87" s="12"/>
      <c r="TIU87" s="13"/>
      <c r="TIV87" s="14"/>
      <c r="TIW87" s="15"/>
      <c r="TIX87" s="16"/>
      <c r="TIY87" s="17"/>
      <c r="TIZ87" s="18"/>
      <c r="TJA87" s="18"/>
      <c r="TJB87" s="19"/>
      <c r="TJC87" s="19"/>
      <c r="TJD87" s="20"/>
      <c r="TJE87" s="20"/>
      <c r="TJF87" s="20"/>
      <c r="TJG87" s="21"/>
      <c r="TJK87" s="12"/>
      <c r="TJL87" s="13"/>
      <c r="TJM87" s="14"/>
      <c r="TJN87" s="15"/>
      <c r="TJO87" s="16"/>
      <c r="TJP87" s="17"/>
      <c r="TJQ87" s="18"/>
      <c r="TJR87" s="18"/>
      <c r="TJS87" s="19"/>
      <c r="TJT87" s="19"/>
      <c r="TJU87" s="20"/>
      <c r="TJV87" s="20"/>
      <c r="TJW87" s="20"/>
      <c r="TJX87" s="21"/>
      <c r="TKB87" s="12"/>
      <c r="TKC87" s="13"/>
      <c r="TKD87" s="14"/>
      <c r="TKE87" s="15"/>
      <c r="TKF87" s="16"/>
      <c r="TKG87" s="17"/>
      <c r="TKH87" s="18"/>
      <c r="TKI87" s="18"/>
      <c r="TKJ87" s="19"/>
      <c r="TKK87" s="19"/>
      <c r="TKL87" s="20"/>
      <c r="TKM87" s="20"/>
      <c r="TKN87" s="20"/>
      <c r="TKO87" s="21"/>
      <c r="TKS87" s="12"/>
      <c r="TKT87" s="13"/>
      <c r="TKU87" s="14"/>
      <c r="TKV87" s="15"/>
      <c r="TKW87" s="16"/>
      <c r="TKX87" s="17"/>
      <c r="TKY87" s="18"/>
      <c r="TKZ87" s="18"/>
      <c r="TLA87" s="19"/>
      <c r="TLB87" s="19"/>
      <c r="TLC87" s="20"/>
      <c r="TLD87" s="20"/>
      <c r="TLE87" s="20"/>
      <c r="TLF87" s="21"/>
      <c r="TLJ87" s="12"/>
      <c r="TLK87" s="13"/>
      <c r="TLL87" s="14"/>
      <c r="TLM87" s="15"/>
      <c r="TLN87" s="16"/>
      <c r="TLO87" s="17"/>
      <c r="TLP87" s="18"/>
      <c r="TLQ87" s="18"/>
      <c r="TLR87" s="19"/>
      <c r="TLS87" s="19"/>
      <c r="TLT87" s="20"/>
      <c r="TLU87" s="20"/>
      <c r="TLV87" s="20"/>
      <c r="TLW87" s="21"/>
      <c r="TMA87" s="12"/>
      <c r="TMB87" s="13"/>
      <c r="TMC87" s="14"/>
      <c r="TMD87" s="15"/>
      <c r="TME87" s="16"/>
      <c r="TMF87" s="17"/>
      <c r="TMG87" s="18"/>
      <c r="TMH87" s="18"/>
      <c r="TMI87" s="19"/>
      <c r="TMJ87" s="19"/>
      <c r="TMK87" s="20"/>
      <c r="TML87" s="20"/>
      <c r="TMM87" s="20"/>
      <c r="TMN87" s="21"/>
      <c r="TMR87" s="12"/>
      <c r="TMS87" s="13"/>
      <c r="TMT87" s="14"/>
      <c r="TMU87" s="15"/>
      <c r="TMV87" s="16"/>
      <c r="TMW87" s="17"/>
      <c r="TMX87" s="18"/>
      <c r="TMY87" s="18"/>
      <c r="TMZ87" s="19"/>
      <c r="TNA87" s="19"/>
      <c r="TNB87" s="20"/>
      <c r="TNC87" s="20"/>
      <c r="TND87" s="20"/>
      <c r="TNE87" s="21"/>
      <c r="TNI87" s="12"/>
      <c r="TNJ87" s="13"/>
      <c r="TNK87" s="14"/>
      <c r="TNL87" s="15"/>
      <c r="TNM87" s="16"/>
      <c r="TNN87" s="17"/>
      <c r="TNO87" s="18"/>
      <c r="TNP87" s="18"/>
      <c r="TNQ87" s="19"/>
      <c r="TNR87" s="19"/>
      <c r="TNS87" s="20"/>
      <c r="TNT87" s="20"/>
      <c r="TNU87" s="20"/>
      <c r="TNV87" s="21"/>
      <c r="TNZ87" s="12"/>
      <c r="TOA87" s="13"/>
      <c r="TOB87" s="14"/>
      <c r="TOC87" s="15"/>
      <c r="TOD87" s="16"/>
      <c r="TOE87" s="17"/>
      <c r="TOF87" s="18"/>
      <c r="TOG87" s="18"/>
      <c r="TOH87" s="19"/>
      <c r="TOI87" s="19"/>
      <c r="TOJ87" s="20"/>
      <c r="TOK87" s="20"/>
      <c r="TOL87" s="20"/>
      <c r="TOM87" s="21"/>
      <c r="TOQ87" s="12"/>
      <c r="TOR87" s="13"/>
      <c r="TOS87" s="14"/>
      <c r="TOT87" s="15"/>
      <c r="TOU87" s="16"/>
      <c r="TOV87" s="17"/>
      <c r="TOW87" s="18"/>
      <c r="TOX87" s="18"/>
      <c r="TOY87" s="19"/>
      <c r="TOZ87" s="19"/>
      <c r="TPA87" s="20"/>
      <c r="TPB87" s="20"/>
      <c r="TPC87" s="20"/>
      <c r="TPD87" s="21"/>
      <c r="TPH87" s="12"/>
      <c r="TPI87" s="13"/>
      <c r="TPJ87" s="14"/>
      <c r="TPK87" s="15"/>
      <c r="TPL87" s="16"/>
      <c r="TPM87" s="17"/>
      <c r="TPN87" s="18"/>
      <c r="TPO87" s="18"/>
      <c r="TPP87" s="19"/>
      <c r="TPQ87" s="19"/>
      <c r="TPR87" s="20"/>
      <c r="TPS87" s="20"/>
      <c r="TPT87" s="20"/>
      <c r="TPU87" s="21"/>
      <c r="TPY87" s="12"/>
      <c r="TPZ87" s="13"/>
      <c r="TQA87" s="14"/>
      <c r="TQB87" s="15"/>
      <c r="TQC87" s="16"/>
      <c r="TQD87" s="17"/>
      <c r="TQE87" s="18"/>
      <c r="TQF87" s="18"/>
      <c r="TQG87" s="19"/>
      <c r="TQH87" s="19"/>
      <c r="TQI87" s="20"/>
      <c r="TQJ87" s="20"/>
      <c r="TQK87" s="20"/>
      <c r="TQL87" s="21"/>
      <c r="TQP87" s="12"/>
      <c r="TQQ87" s="13"/>
      <c r="TQR87" s="14"/>
      <c r="TQS87" s="15"/>
      <c r="TQT87" s="16"/>
      <c r="TQU87" s="17"/>
      <c r="TQV87" s="18"/>
      <c r="TQW87" s="18"/>
      <c r="TQX87" s="19"/>
      <c r="TQY87" s="19"/>
      <c r="TQZ87" s="20"/>
      <c r="TRA87" s="20"/>
      <c r="TRB87" s="20"/>
      <c r="TRC87" s="21"/>
      <c r="TRG87" s="12"/>
      <c r="TRH87" s="13"/>
      <c r="TRI87" s="14"/>
      <c r="TRJ87" s="15"/>
      <c r="TRK87" s="16"/>
      <c r="TRL87" s="17"/>
      <c r="TRM87" s="18"/>
      <c r="TRN87" s="18"/>
      <c r="TRO87" s="19"/>
      <c r="TRP87" s="19"/>
      <c r="TRQ87" s="20"/>
      <c r="TRR87" s="20"/>
      <c r="TRS87" s="20"/>
      <c r="TRT87" s="21"/>
      <c r="TRX87" s="12"/>
      <c r="TRY87" s="13"/>
      <c r="TRZ87" s="14"/>
      <c r="TSA87" s="15"/>
      <c r="TSB87" s="16"/>
      <c r="TSC87" s="17"/>
      <c r="TSD87" s="18"/>
      <c r="TSE87" s="18"/>
      <c r="TSF87" s="19"/>
      <c r="TSG87" s="19"/>
      <c r="TSH87" s="20"/>
      <c r="TSI87" s="20"/>
      <c r="TSJ87" s="20"/>
      <c r="TSK87" s="21"/>
      <c r="TSO87" s="12"/>
      <c r="TSP87" s="13"/>
      <c r="TSQ87" s="14"/>
      <c r="TSR87" s="15"/>
      <c r="TSS87" s="16"/>
      <c r="TST87" s="17"/>
      <c r="TSU87" s="18"/>
      <c r="TSV87" s="18"/>
      <c r="TSW87" s="19"/>
      <c r="TSX87" s="19"/>
      <c r="TSY87" s="20"/>
      <c r="TSZ87" s="20"/>
      <c r="TTA87" s="20"/>
      <c r="TTB87" s="21"/>
      <c r="TTF87" s="12"/>
      <c r="TTG87" s="13"/>
      <c r="TTH87" s="14"/>
      <c r="TTI87" s="15"/>
      <c r="TTJ87" s="16"/>
      <c r="TTK87" s="17"/>
      <c r="TTL87" s="18"/>
      <c r="TTM87" s="18"/>
      <c r="TTN87" s="19"/>
      <c r="TTO87" s="19"/>
      <c r="TTP87" s="20"/>
      <c r="TTQ87" s="20"/>
      <c r="TTR87" s="20"/>
      <c r="TTS87" s="21"/>
      <c r="TTW87" s="12"/>
      <c r="TTX87" s="13"/>
      <c r="TTY87" s="14"/>
      <c r="TTZ87" s="15"/>
      <c r="TUA87" s="16"/>
      <c r="TUB87" s="17"/>
      <c r="TUC87" s="18"/>
      <c r="TUD87" s="18"/>
      <c r="TUE87" s="19"/>
      <c r="TUF87" s="19"/>
      <c r="TUG87" s="20"/>
      <c r="TUH87" s="20"/>
      <c r="TUI87" s="20"/>
      <c r="TUJ87" s="21"/>
      <c r="TUN87" s="12"/>
      <c r="TUO87" s="13"/>
      <c r="TUP87" s="14"/>
      <c r="TUQ87" s="15"/>
      <c r="TUR87" s="16"/>
      <c r="TUS87" s="17"/>
      <c r="TUT87" s="18"/>
      <c r="TUU87" s="18"/>
      <c r="TUV87" s="19"/>
      <c r="TUW87" s="19"/>
      <c r="TUX87" s="20"/>
      <c r="TUY87" s="20"/>
      <c r="TUZ87" s="20"/>
      <c r="TVA87" s="21"/>
      <c r="TVE87" s="12"/>
      <c r="TVF87" s="13"/>
      <c r="TVG87" s="14"/>
      <c r="TVH87" s="15"/>
      <c r="TVI87" s="16"/>
      <c r="TVJ87" s="17"/>
      <c r="TVK87" s="18"/>
      <c r="TVL87" s="18"/>
      <c r="TVM87" s="19"/>
      <c r="TVN87" s="19"/>
      <c r="TVO87" s="20"/>
      <c r="TVP87" s="20"/>
      <c r="TVQ87" s="20"/>
      <c r="TVR87" s="21"/>
      <c r="TVV87" s="12"/>
      <c r="TVW87" s="13"/>
      <c r="TVX87" s="14"/>
      <c r="TVY87" s="15"/>
      <c r="TVZ87" s="16"/>
      <c r="TWA87" s="17"/>
      <c r="TWB87" s="18"/>
      <c r="TWC87" s="18"/>
      <c r="TWD87" s="19"/>
      <c r="TWE87" s="19"/>
      <c r="TWF87" s="20"/>
      <c r="TWG87" s="20"/>
      <c r="TWH87" s="20"/>
      <c r="TWI87" s="21"/>
      <c r="TWM87" s="12"/>
      <c r="TWN87" s="13"/>
      <c r="TWO87" s="14"/>
      <c r="TWP87" s="15"/>
      <c r="TWQ87" s="16"/>
      <c r="TWR87" s="17"/>
      <c r="TWS87" s="18"/>
      <c r="TWT87" s="18"/>
      <c r="TWU87" s="19"/>
      <c r="TWV87" s="19"/>
      <c r="TWW87" s="20"/>
      <c r="TWX87" s="20"/>
      <c r="TWY87" s="20"/>
      <c r="TWZ87" s="21"/>
      <c r="TXD87" s="12"/>
      <c r="TXE87" s="13"/>
      <c r="TXF87" s="14"/>
      <c r="TXG87" s="15"/>
      <c r="TXH87" s="16"/>
      <c r="TXI87" s="17"/>
      <c r="TXJ87" s="18"/>
      <c r="TXK87" s="18"/>
      <c r="TXL87" s="19"/>
      <c r="TXM87" s="19"/>
      <c r="TXN87" s="20"/>
      <c r="TXO87" s="20"/>
      <c r="TXP87" s="20"/>
      <c r="TXQ87" s="21"/>
      <c r="TXU87" s="12"/>
      <c r="TXV87" s="13"/>
      <c r="TXW87" s="14"/>
      <c r="TXX87" s="15"/>
      <c r="TXY87" s="16"/>
      <c r="TXZ87" s="17"/>
      <c r="TYA87" s="18"/>
      <c r="TYB87" s="18"/>
      <c r="TYC87" s="19"/>
      <c r="TYD87" s="19"/>
      <c r="TYE87" s="20"/>
      <c r="TYF87" s="20"/>
      <c r="TYG87" s="20"/>
      <c r="TYH87" s="21"/>
      <c r="TYL87" s="12"/>
      <c r="TYM87" s="13"/>
      <c r="TYN87" s="14"/>
      <c r="TYO87" s="15"/>
      <c r="TYP87" s="16"/>
      <c r="TYQ87" s="17"/>
      <c r="TYR87" s="18"/>
      <c r="TYS87" s="18"/>
      <c r="TYT87" s="19"/>
      <c r="TYU87" s="19"/>
      <c r="TYV87" s="20"/>
      <c r="TYW87" s="20"/>
      <c r="TYX87" s="20"/>
      <c r="TYY87" s="21"/>
      <c r="TZC87" s="12"/>
      <c r="TZD87" s="13"/>
      <c r="TZE87" s="14"/>
      <c r="TZF87" s="15"/>
      <c r="TZG87" s="16"/>
      <c r="TZH87" s="17"/>
      <c r="TZI87" s="18"/>
      <c r="TZJ87" s="18"/>
      <c r="TZK87" s="19"/>
      <c r="TZL87" s="19"/>
      <c r="TZM87" s="20"/>
      <c r="TZN87" s="20"/>
      <c r="TZO87" s="20"/>
      <c r="TZP87" s="21"/>
      <c r="TZT87" s="12"/>
      <c r="TZU87" s="13"/>
      <c r="TZV87" s="14"/>
      <c r="TZW87" s="15"/>
      <c r="TZX87" s="16"/>
      <c r="TZY87" s="17"/>
      <c r="TZZ87" s="18"/>
      <c r="UAA87" s="18"/>
      <c r="UAB87" s="19"/>
      <c r="UAC87" s="19"/>
      <c r="UAD87" s="20"/>
      <c r="UAE87" s="20"/>
      <c r="UAF87" s="20"/>
      <c r="UAG87" s="21"/>
      <c r="UAK87" s="12"/>
      <c r="UAL87" s="13"/>
      <c r="UAM87" s="14"/>
      <c r="UAN87" s="15"/>
      <c r="UAO87" s="16"/>
      <c r="UAP87" s="17"/>
      <c r="UAQ87" s="18"/>
      <c r="UAR87" s="18"/>
      <c r="UAS87" s="19"/>
      <c r="UAT87" s="19"/>
      <c r="UAU87" s="20"/>
      <c r="UAV87" s="20"/>
      <c r="UAW87" s="20"/>
      <c r="UAX87" s="21"/>
      <c r="UBB87" s="12"/>
      <c r="UBC87" s="13"/>
      <c r="UBD87" s="14"/>
      <c r="UBE87" s="15"/>
      <c r="UBF87" s="16"/>
      <c r="UBG87" s="17"/>
      <c r="UBH87" s="18"/>
      <c r="UBI87" s="18"/>
      <c r="UBJ87" s="19"/>
      <c r="UBK87" s="19"/>
      <c r="UBL87" s="20"/>
      <c r="UBM87" s="20"/>
      <c r="UBN87" s="20"/>
      <c r="UBO87" s="21"/>
      <c r="UBS87" s="12"/>
      <c r="UBT87" s="13"/>
      <c r="UBU87" s="14"/>
      <c r="UBV87" s="15"/>
      <c r="UBW87" s="16"/>
      <c r="UBX87" s="17"/>
      <c r="UBY87" s="18"/>
      <c r="UBZ87" s="18"/>
      <c r="UCA87" s="19"/>
      <c r="UCB87" s="19"/>
      <c r="UCC87" s="20"/>
      <c r="UCD87" s="20"/>
      <c r="UCE87" s="20"/>
      <c r="UCF87" s="21"/>
      <c r="UCJ87" s="12"/>
      <c r="UCK87" s="13"/>
      <c r="UCL87" s="14"/>
      <c r="UCM87" s="15"/>
      <c r="UCN87" s="16"/>
      <c r="UCO87" s="17"/>
      <c r="UCP87" s="18"/>
      <c r="UCQ87" s="18"/>
      <c r="UCR87" s="19"/>
      <c r="UCS87" s="19"/>
      <c r="UCT87" s="20"/>
      <c r="UCU87" s="20"/>
      <c r="UCV87" s="20"/>
      <c r="UCW87" s="21"/>
      <c r="UDA87" s="12"/>
      <c r="UDB87" s="13"/>
      <c r="UDC87" s="14"/>
      <c r="UDD87" s="15"/>
      <c r="UDE87" s="16"/>
      <c r="UDF87" s="17"/>
      <c r="UDG87" s="18"/>
      <c r="UDH87" s="18"/>
      <c r="UDI87" s="19"/>
      <c r="UDJ87" s="19"/>
      <c r="UDK87" s="20"/>
      <c r="UDL87" s="20"/>
      <c r="UDM87" s="20"/>
      <c r="UDN87" s="21"/>
      <c r="UDR87" s="12"/>
      <c r="UDS87" s="13"/>
      <c r="UDT87" s="14"/>
      <c r="UDU87" s="15"/>
      <c r="UDV87" s="16"/>
      <c r="UDW87" s="17"/>
      <c r="UDX87" s="18"/>
      <c r="UDY87" s="18"/>
      <c r="UDZ87" s="19"/>
      <c r="UEA87" s="19"/>
      <c r="UEB87" s="20"/>
      <c r="UEC87" s="20"/>
      <c r="UED87" s="20"/>
      <c r="UEE87" s="21"/>
      <c r="UEI87" s="12"/>
      <c r="UEJ87" s="13"/>
      <c r="UEK87" s="14"/>
      <c r="UEL87" s="15"/>
      <c r="UEM87" s="16"/>
      <c r="UEN87" s="17"/>
      <c r="UEO87" s="18"/>
      <c r="UEP87" s="18"/>
      <c r="UEQ87" s="19"/>
      <c r="UER87" s="19"/>
      <c r="UES87" s="20"/>
      <c r="UET87" s="20"/>
      <c r="UEU87" s="20"/>
      <c r="UEV87" s="21"/>
      <c r="UEZ87" s="12"/>
      <c r="UFA87" s="13"/>
      <c r="UFB87" s="14"/>
      <c r="UFC87" s="15"/>
      <c r="UFD87" s="16"/>
      <c r="UFE87" s="17"/>
      <c r="UFF87" s="18"/>
      <c r="UFG87" s="18"/>
      <c r="UFH87" s="19"/>
      <c r="UFI87" s="19"/>
      <c r="UFJ87" s="20"/>
      <c r="UFK87" s="20"/>
      <c r="UFL87" s="20"/>
      <c r="UFM87" s="21"/>
      <c r="UFQ87" s="12"/>
      <c r="UFR87" s="13"/>
      <c r="UFS87" s="14"/>
      <c r="UFT87" s="15"/>
      <c r="UFU87" s="16"/>
      <c r="UFV87" s="17"/>
      <c r="UFW87" s="18"/>
      <c r="UFX87" s="18"/>
      <c r="UFY87" s="19"/>
      <c r="UFZ87" s="19"/>
      <c r="UGA87" s="20"/>
      <c r="UGB87" s="20"/>
      <c r="UGC87" s="20"/>
      <c r="UGD87" s="21"/>
      <c r="UGH87" s="12"/>
      <c r="UGI87" s="13"/>
      <c r="UGJ87" s="14"/>
      <c r="UGK87" s="15"/>
      <c r="UGL87" s="16"/>
      <c r="UGM87" s="17"/>
      <c r="UGN87" s="18"/>
      <c r="UGO87" s="18"/>
      <c r="UGP87" s="19"/>
      <c r="UGQ87" s="19"/>
      <c r="UGR87" s="20"/>
      <c r="UGS87" s="20"/>
      <c r="UGT87" s="20"/>
      <c r="UGU87" s="21"/>
      <c r="UGY87" s="12"/>
      <c r="UGZ87" s="13"/>
      <c r="UHA87" s="14"/>
      <c r="UHB87" s="15"/>
      <c r="UHC87" s="16"/>
      <c r="UHD87" s="17"/>
      <c r="UHE87" s="18"/>
      <c r="UHF87" s="18"/>
      <c r="UHG87" s="19"/>
      <c r="UHH87" s="19"/>
      <c r="UHI87" s="20"/>
      <c r="UHJ87" s="20"/>
      <c r="UHK87" s="20"/>
      <c r="UHL87" s="21"/>
      <c r="UHP87" s="12"/>
      <c r="UHQ87" s="13"/>
      <c r="UHR87" s="14"/>
      <c r="UHS87" s="15"/>
      <c r="UHT87" s="16"/>
      <c r="UHU87" s="17"/>
      <c r="UHV87" s="18"/>
      <c r="UHW87" s="18"/>
      <c r="UHX87" s="19"/>
      <c r="UHY87" s="19"/>
      <c r="UHZ87" s="20"/>
      <c r="UIA87" s="20"/>
      <c r="UIB87" s="20"/>
      <c r="UIC87" s="21"/>
      <c r="UIG87" s="12"/>
      <c r="UIH87" s="13"/>
      <c r="UII87" s="14"/>
      <c r="UIJ87" s="15"/>
      <c r="UIK87" s="16"/>
      <c r="UIL87" s="17"/>
      <c r="UIM87" s="18"/>
      <c r="UIN87" s="18"/>
      <c r="UIO87" s="19"/>
      <c r="UIP87" s="19"/>
      <c r="UIQ87" s="20"/>
      <c r="UIR87" s="20"/>
      <c r="UIS87" s="20"/>
      <c r="UIT87" s="21"/>
      <c r="UIX87" s="12"/>
      <c r="UIY87" s="13"/>
      <c r="UIZ87" s="14"/>
      <c r="UJA87" s="15"/>
      <c r="UJB87" s="16"/>
      <c r="UJC87" s="17"/>
      <c r="UJD87" s="18"/>
      <c r="UJE87" s="18"/>
      <c r="UJF87" s="19"/>
      <c r="UJG87" s="19"/>
      <c r="UJH87" s="20"/>
      <c r="UJI87" s="20"/>
      <c r="UJJ87" s="20"/>
      <c r="UJK87" s="21"/>
      <c r="UJO87" s="12"/>
      <c r="UJP87" s="13"/>
      <c r="UJQ87" s="14"/>
      <c r="UJR87" s="15"/>
      <c r="UJS87" s="16"/>
      <c r="UJT87" s="17"/>
      <c r="UJU87" s="18"/>
      <c r="UJV87" s="18"/>
      <c r="UJW87" s="19"/>
      <c r="UJX87" s="19"/>
      <c r="UJY87" s="20"/>
      <c r="UJZ87" s="20"/>
      <c r="UKA87" s="20"/>
      <c r="UKB87" s="21"/>
      <c r="UKF87" s="12"/>
      <c r="UKG87" s="13"/>
      <c r="UKH87" s="14"/>
      <c r="UKI87" s="15"/>
      <c r="UKJ87" s="16"/>
      <c r="UKK87" s="17"/>
      <c r="UKL87" s="18"/>
      <c r="UKM87" s="18"/>
      <c r="UKN87" s="19"/>
      <c r="UKO87" s="19"/>
      <c r="UKP87" s="20"/>
      <c r="UKQ87" s="20"/>
      <c r="UKR87" s="20"/>
      <c r="UKS87" s="21"/>
      <c r="UKW87" s="12"/>
      <c r="UKX87" s="13"/>
      <c r="UKY87" s="14"/>
      <c r="UKZ87" s="15"/>
      <c r="ULA87" s="16"/>
      <c r="ULB87" s="17"/>
      <c r="ULC87" s="18"/>
      <c r="ULD87" s="18"/>
      <c r="ULE87" s="19"/>
      <c r="ULF87" s="19"/>
      <c r="ULG87" s="20"/>
      <c r="ULH87" s="20"/>
      <c r="ULI87" s="20"/>
      <c r="ULJ87" s="21"/>
      <c r="ULN87" s="12"/>
      <c r="ULO87" s="13"/>
      <c r="ULP87" s="14"/>
      <c r="ULQ87" s="15"/>
      <c r="ULR87" s="16"/>
      <c r="ULS87" s="17"/>
      <c r="ULT87" s="18"/>
      <c r="ULU87" s="18"/>
      <c r="ULV87" s="19"/>
      <c r="ULW87" s="19"/>
      <c r="ULX87" s="20"/>
      <c r="ULY87" s="20"/>
      <c r="ULZ87" s="20"/>
      <c r="UMA87" s="21"/>
      <c r="UME87" s="12"/>
      <c r="UMF87" s="13"/>
      <c r="UMG87" s="14"/>
      <c r="UMH87" s="15"/>
      <c r="UMI87" s="16"/>
      <c r="UMJ87" s="17"/>
      <c r="UMK87" s="18"/>
      <c r="UML87" s="18"/>
      <c r="UMM87" s="19"/>
      <c r="UMN87" s="19"/>
      <c r="UMO87" s="20"/>
      <c r="UMP87" s="20"/>
      <c r="UMQ87" s="20"/>
      <c r="UMR87" s="21"/>
      <c r="UMV87" s="12"/>
      <c r="UMW87" s="13"/>
      <c r="UMX87" s="14"/>
      <c r="UMY87" s="15"/>
      <c r="UMZ87" s="16"/>
      <c r="UNA87" s="17"/>
      <c r="UNB87" s="18"/>
      <c r="UNC87" s="18"/>
      <c r="UND87" s="19"/>
      <c r="UNE87" s="19"/>
      <c r="UNF87" s="20"/>
      <c r="UNG87" s="20"/>
      <c r="UNH87" s="20"/>
      <c r="UNI87" s="21"/>
      <c r="UNM87" s="12"/>
      <c r="UNN87" s="13"/>
      <c r="UNO87" s="14"/>
      <c r="UNP87" s="15"/>
      <c r="UNQ87" s="16"/>
      <c r="UNR87" s="17"/>
      <c r="UNS87" s="18"/>
      <c r="UNT87" s="18"/>
      <c r="UNU87" s="19"/>
      <c r="UNV87" s="19"/>
      <c r="UNW87" s="20"/>
      <c r="UNX87" s="20"/>
      <c r="UNY87" s="20"/>
      <c r="UNZ87" s="21"/>
      <c r="UOD87" s="12"/>
      <c r="UOE87" s="13"/>
      <c r="UOF87" s="14"/>
      <c r="UOG87" s="15"/>
      <c r="UOH87" s="16"/>
      <c r="UOI87" s="17"/>
      <c r="UOJ87" s="18"/>
      <c r="UOK87" s="18"/>
      <c r="UOL87" s="19"/>
      <c r="UOM87" s="19"/>
      <c r="UON87" s="20"/>
      <c r="UOO87" s="20"/>
      <c r="UOP87" s="20"/>
      <c r="UOQ87" s="21"/>
      <c r="UOU87" s="12"/>
      <c r="UOV87" s="13"/>
      <c r="UOW87" s="14"/>
      <c r="UOX87" s="15"/>
      <c r="UOY87" s="16"/>
      <c r="UOZ87" s="17"/>
      <c r="UPA87" s="18"/>
      <c r="UPB87" s="18"/>
      <c r="UPC87" s="19"/>
      <c r="UPD87" s="19"/>
      <c r="UPE87" s="20"/>
      <c r="UPF87" s="20"/>
      <c r="UPG87" s="20"/>
      <c r="UPH87" s="21"/>
      <c r="UPL87" s="12"/>
      <c r="UPM87" s="13"/>
      <c r="UPN87" s="14"/>
      <c r="UPO87" s="15"/>
      <c r="UPP87" s="16"/>
      <c r="UPQ87" s="17"/>
      <c r="UPR87" s="18"/>
      <c r="UPS87" s="18"/>
      <c r="UPT87" s="19"/>
      <c r="UPU87" s="19"/>
      <c r="UPV87" s="20"/>
      <c r="UPW87" s="20"/>
      <c r="UPX87" s="20"/>
      <c r="UPY87" s="21"/>
      <c r="UQC87" s="12"/>
      <c r="UQD87" s="13"/>
      <c r="UQE87" s="14"/>
      <c r="UQF87" s="15"/>
      <c r="UQG87" s="16"/>
      <c r="UQH87" s="17"/>
      <c r="UQI87" s="18"/>
      <c r="UQJ87" s="18"/>
      <c r="UQK87" s="19"/>
      <c r="UQL87" s="19"/>
      <c r="UQM87" s="20"/>
      <c r="UQN87" s="20"/>
      <c r="UQO87" s="20"/>
      <c r="UQP87" s="21"/>
      <c r="UQT87" s="12"/>
      <c r="UQU87" s="13"/>
      <c r="UQV87" s="14"/>
      <c r="UQW87" s="15"/>
      <c r="UQX87" s="16"/>
      <c r="UQY87" s="17"/>
      <c r="UQZ87" s="18"/>
      <c r="URA87" s="18"/>
      <c r="URB87" s="19"/>
      <c r="URC87" s="19"/>
      <c r="URD87" s="20"/>
      <c r="URE87" s="20"/>
      <c r="URF87" s="20"/>
      <c r="URG87" s="21"/>
      <c r="URK87" s="12"/>
      <c r="URL87" s="13"/>
      <c r="URM87" s="14"/>
      <c r="URN87" s="15"/>
      <c r="URO87" s="16"/>
      <c r="URP87" s="17"/>
      <c r="URQ87" s="18"/>
      <c r="URR87" s="18"/>
      <c r="URS87" s="19"/>
      <c r="URT87" s="19"/>
      <c r="URU87" s="20"/>
      <c r="URV87" s="20"/>
      <c r="URW87" s="20"/>
      <c r="URX87" s="21"/>
      <c r="USB87" s="12"/>
      <c r="USC87" s="13"/>
      <c r="USD87" s="14"/>
      <c r="USE87" s="15"/>
      <c r="USF87" s="16"/>
      <c r="USG87" s="17"/>
      <c r="USH87" s="18"/>
      <c r="USI87" s="18"/>
      <c r="USJ87" s="19"/>
      <c r="USK87" s="19"/>
      <c r="USL87" s="20"/>
      <c r="USM87" s="20"/>
      <c r="USN87" s="20"/>
      <c r="USO87" s="21"/>
      <c r="USS87" s="12"/>
      <c r="UST87" s="13"/>
      <c r="USU87" s="14"/>
      <c r="USV87" s="15"/>
      <c r="USW87" s="16"/>
      <c r="USX87" s="17"/>
      <c r="USY87" s="18"/>
      <c r="USZ87" s="18"/>
      <c r="UTA87" s="19"/>
      <c r="UTB87" s="19"/>
      <c r="UTC87" s="20"/>
      <c r="UTD87" s="20"/>
      <c r="UTE87" s="20"/>
      <c r="UTF87" s="21"/>
      <c r="UTJ87" s="12"/>
      <c r="UTK87" s="13"/>
      <c r="UTL87" s="14"/>
      <c r="UTM87" s="15"/>
      <c r="UTN87" s="16"/>
      <c r="UTO87" s="17"/>
      <c r="UTP87" s="18"/>
      <c r="UTQ87" s="18"/>
      <c r="UTR87" s="19"/>
      <c r="UTS87" s="19"/>
      <c r="UTT87" s="20"/>
      <c r="UTU87" s="20"/>
      <c r="UTV87" s="20"/>
      <c r="UTW87" s="21"/>
      <c r="UUA87" s="12"/>
      <c r="UUB87" s="13"/>
      <c r="UUC87" s="14"/>
      <c r="UUD87" s="15"/>
      <c r="UUE87" s="16"/>
      <c r="UUF87" s="17"/>
      <c r="UUG87" s="18"/>
      <c r="UUH87" s="18"/>
      <c r="UUI87" s="19"/>
      <c r="UUJ87" s="19"/>
      <c r="UUK87" s="20"/>
      <c r="UUL87" s="20"/>
      <c r="UUM87" s="20"/>
      <c r="UUN87" s="21"/>
      <c r="UUR87" s="12"/>
      <c r="UUS87" s="13"/>
      <c r="UUT87" s="14"/>
      <c r="UUU87" s="15"/>
      <c r="UUV87" s="16"/>
      <c r="UUW87" s="17"/>
      <c r="UUX87" s="18"/>
      <c r="UUY87" s="18"/>
      <c r="UUZ87" s="19"/>
      <c r="UVA87" s="19"/>
      <c r="UVB87" s="20"/>
      <c r="UVC87" s="20"/>
      <c r="UVD87" s="20"/>
      <c r="UVE87" s="21"/>
      <c r="UVI87" s="12"/>
      <c r="UVJ87" s="13"/>
      <c r="UVK87" s="14"/>
      <c r="UVL87" s="15"/>
      <c r="UVM87" s="16"/>
      <c r="UVN87" s="17"/>
      <c r="UVO87" s="18"/>
      <c r="UVP87" s="18"/>
      <c r="UVQ87" s="19"/>
      <c r="UVR87" s="19"/>
      <c r="UVS87" s="20"/>
      <c r="UVT87" s="20"/>
      <c r="UVU87" s="20"/>
      <c r="UVV87" s="21"/>
      <c r="UVZ87" s="12"/>
      <c r="UWA87" s="13"/>
      <c r="UWB87" s="14"/>
      <c r="UWC87" s="15"/>
      <c r="UWD87" s="16"/>
      <c r="UWE87" s="17"/>
      <c r="UWF87" s="18"/>
      <c r="UWG87" s="18"/>
      <c r="UWH87" s="19"/>
      <c r="UWI87" s="19"/>
      <c r="UWJ87" s="20"/>
      <c r="UWK87" s="20"/>
      <c r="UWL87" s="20"/>
      <c r="UWM87" s="21"/>
      <c r="UWQ87" s="12"/>
      <c r="UWR87" s="13"/>
      <c r="UWS87" s="14"/>
      <c r="UWT87" s="15"/>
      <c r="UWU87" s="16"/>
      <c r="UWV87" s="17"/>
      <c r="UWW87" s="18"/>
      <c r="UWX87" s="18"/>
      <c r="UWY87" s="19"/>
      <c r="UWZ87" s="19"/>
      <c r="UXA87" s="20"/>
      <c r="UXB87" s="20"/>
      <c r="UXC87" s="20"/>
      <c r="UXD87" s="21"/>
      <c r="UXH87" s="12"/>
      <c r="UXI87" s="13"/>
      <c r="UXJ87" s="14"/>
      <c r="UXK87" s="15"/>
      <c r="UXL87" s="16"/>
      <c r="UXM87" s="17"/>
      <c r="UXN87" s="18"/>
      <c r="UXO87" s="18"/>
      <c r="UXP87" s="19"/>
      <c r="UXQ87" s="19"/>
      <c r="UXR87" s="20"/>
      <c r="UXS87" s="20"/>
      <c r="UXT87" s="20"/>
      <c r="UXU87" s="21"/>
      <c r="UXY87" s="12"/>
      <c r="UXZ87" s="13"/>
      <c r="UYA87" s="14"/>
      <c r="UYB87" s="15"/>
      <c r="UYC87" s="16"/>
      <c r="UYD87" s="17"/>
      <c r="UYE87" s="18"/>
      <c r="UYF87" s="18"/>
      <c r="UYG87" s="19"/>
      <c r="UYH87" s="19"/>
      <c r="UYI87" s="20"/>
      <c r="UYJ87" s="20"/>
      <c r="UYK87" s="20"/>
      <c r="UYL87" s="21"/>
      <c r="UYP87" s="12"/>
      <c r="UYQ87" s="13"/>
      <c r="UYR87" s="14"/>
      <c r="UYS87" s="15"/>
      <c r="UYT87" s="16"/>
      <c r="UYU87" s="17"/>
      <c r="UYV87" s="18"/>
      <c r="UYW87" s="18"/>
      <c r="UYX87" s="19"/>
      <c r="UYY87" s="19"/>
      <c r="UYZ87" s="20"/>
      <c r="UZA87" s="20"/>
      <c r="UZB87" s="20"/>
      <c r="UZC87" s="21"/>
      <c r="UZG87" s="12"/>
      <c r="UZH87" s="13"/>
      <c r="UZI87" s="14"/>
      <c r="UZJ87" s="15"/>
      <c r="UZK87" s="16"/>
      <c r="UZL87" s="17"/>
      <c r="UZM87" s="18"/>
      <c r="UZN87" s="18"/>
      <c r="UZO87" s="19"/>
      <c r="UZP87" s="19"/>
      <c r="UZQ87" s="20"/>
      <c r="UZR87" s="20"/>
      <c r="UZS87" s="20"/>
      <c r="UZT87" s="21"/>
      <c r="UZX87" s="12"/>
      <c r="UZY87" s="13"/>
      <c r="UZZ87" s="14"/>
      <c r="VAA87" s="15"/>
      <c r="VAB87" s="16"/>
      <c r="VAC87" s="17"/>
      <c r="VAD87" s="18"/>
      <c r="VAE87" s="18"/>
      <c r="VAF87" s="19"/>
      <c r="VAG87" s="19"/>
      <c r="VAH87" s="20"/>
      <c r="VAI87" s="20"/>
      <c r="VAJ87" s="20"/>
      <c r="VAK87" s="21"/>
      <c r="VAO87" s="12"/>
      <c r="VAP87" s="13"/>
      <c r="VAQ87" s="14"/>
      <c r="VAR87" s="15"/>
      <c r="VAS87" s="16"/>
      <c r="VAT87" s="17"/>
      <c r="VAU87" s="18"/>
      <c r="VAV87" s="18"/>
      <c r="VAW87" s="19"/>
      <c r="VAX87" s="19"/>
      <c r="VAY87" s="20"/>
      <c r="VAZ87" s="20"/>
      <c r="VBA87" s="20"/>
      <c r="VBB87" s="21"/>
      <c r="VBF87" s="12"/>
      <c r="VBG87" s="13"/>
      <c r="VBH87" s="14"/>
      <c r="VBI87" s="15"/>
      <c r="VBJ87" s="16"/>
      <c r="VBK87" s="17"/>
      <c r="VBL87" s="18"/>
      <c r="VBM87" s="18"/>
      <c r="VBN87" s="19"/>
      <c r="VBO87" s="19"/>
      <c r="VBP87" s="20"/>
      <c r="VBQ87" s="20"/>
      <c r="VBR87" s="20"/>
      <c r="VBS87" s="21"/>
      <c r="VBW87" s="12"/>
      <c r="VBX87" s="13"/>
      <c r="VBY87" s="14"/>
      <c r="VBZ87" s="15"/>
      <c r="VCA87" s="16"/>
      <c r="VCB87" s="17"/>
      <c r="VCC87" s="18"/>
      <c r="VCD87" s="18"/>
      <c r="VCE87" s="19"/>
      <c r="VCF87" s="19"/>
      <c r="VCG87" s="20"/>
      <c r="VCH87" s="20"/>
      <c r="VCI87" s="20"/>
      <c r="VCJ87" s="21"/>
      <c r="VCN87" s="12"/>
      <c r="VCO87" s="13"/>
      <c r="VCP87" s="14"/>
      <c r="VCQ87" s="15"/>
      <c r="VCR87" s="16"/>
      <c r="VCS87" s="17"/>
      <c r="VCT87" s="18"/>
      <c r="VCU87" s="18"/>
      <c r="VCV87" s="19"/>
      <c r="VCW87" s="19"/>
      <c r="VCX87" s="20"/>
      <c r="VCY87" s="20"/>
      <c r="VCZ87" s="20"/>
      <c r="VDA87" s="21"/>
      <c r="VDE87" s="12"/>
      <c r="VDF87" s="13"/>
      <c r="VDG87" s="14"/>
      <c r="VDH87" s="15"/>
      <c r="VDI87" s="16"/>
      <c r="VDJ87" s="17"/>
      <c r="VDK87" s="18"/>
      <c r="VDL87" s="18"/>
      <c r="VDM87" s="19"/>
      <c r="VDN87" s="19"/>
      <c r="VDO87" s="20"/>
      <c r="VDP87" s="20"/>
      <c r="VDQ87" s="20"/>
      <c r="VDR87" s="21"/>
      <c r="VDV87" s="12"/>
      <c r="VDW87" s="13"/>
      <c r="VDX87" s="14"/>
      <c r="VDY87" s="15"/>
      <c r="VDZ87" s="16"/>
      <c r="VEA87" s="17"/>
      <c r="VEB87" s="18"/>
      <c r="VEC87" s="18"/>
      <c r="VED87" s="19"/>
      <c r="VEE87" s="19"/>
      <c r="VEF87" s="20"/>
      <c r="VEG87" s="20"/>
      <c r="VEH87" s="20"/>
      <c r="VEI87" s="21"/>
      <c r="VEM87" s="12"/>
      <c r="VEN87" s="13"/>
      <c r="VEO87" s="14"/>
      <c r="VEP87" s="15"/>
      <c r="VEQ87" s="16"/>
      <c r="VER87" s="17"/>
      <c r="VES87" s="18"/>
      <c r="VET87" s="18"/>
      <c r="VEU87" s="19"/>
      <c r="VEV87" s="19"/>
      <c r="VEW87" s="20"/>
      <c r="VEX87" s="20"/>
      <c r="VEY87" s="20"/>
      <c r="VEZ87" s="21"/>
      <c r="VFD87" s="12"/>
      <c r="VFE87" s="13"/>
      <c r="VFF87" s="14"/>
      <c r="VFG87" s="15"/>
      <c r="VFH87" s="16"/>
      <c r="VFI87" s="17"/>
      <c r="VFJ87" s="18"/>
      <c r="VFK87" s="18"/>
      <c r="VFL87" s="19"/>
      <c r="VFM87" s="19"/>
      <c r="VFN87" s="20"/>
      <c r="VFO87" s="20"/>
      <c r="VFP87" s="20"/>
      <c r="VFQ87" s="21"/>
      <c r="VFU87" s="12"/>
      <c r="VFV87" s="13"/>
      <c r="VFW87" s="14"/>
      <c r="VFX87" s="15"/>
      <c r="VFY87" s="16"/>
      <c r="VFZ87" s="17"/>
      <c r="VGA87" s="18"/>
      <c r="VGB87" s="18"/>
      <c r="VGC87" s="19"/>
      <c r="VGD87" s="19"/>
      <c r="VGE87" s="20"/>
      <c r="VGF87" s="20"/>
      <c r="VGG87" s="20"/>
      <c r="VGH87" s="21"/>
      <c r="VGL87" s="12"/>
      <c r="VGM87" s="13"/>
      <c r="VGN87" s="14"/>
      <c r="VGO87" s="15"/>
      <c r="VGP87" s="16"/>
      <c r="VGQ87" s="17"/>
      <c r="VGR87" s="18"/>
      <c r="VGS87" s="18"/>
      <c r="VGT87" s="19"/>
      <c r="VGU87" s="19"/>
      <c r="VGV87" s="20"/>
      <c r="VGW87" s="20"/>
      <c r="VGX87" s="20"/>
      <c r="VGY87" s="21"/>
      <c r="VHC87" s="12"/>
      <c r="VHD87" s="13"/>
      <c r="VHE87" s="14"/>
      <c r="VHF87" s="15"/>
      <c r="VHG87" s="16"/>
      <c r="VHH87" s="17"/>
      <c r="VHI87" s="18"/>
      <c r="VHJ87" s="18"/>
      <c r="VHK87" s="19"/>
      <c r="VHL87" s="19"/>
      <c r="VHM87" s="20"/>
      <c r="VHN87" s="20"/>
      <c r="VHO87" s="20"/>
      <c r="VHP87" s="21"/>
      <c r="VHT87" s="12"/>
      <c r="VHU87" s="13"/>
      <c r="VHV87" s="14"/>
      <c r="VHW87" s="15"/>
      <c r="VHX87" s="16"/>
      <c r="VHY87" s="17"/>
      <c r="VHZ87" s="18"/>
      <c r="VIA87" s="18"/>
      <c r="VIB87" s="19"/>
      <c r="VIC87" s="19"/>
      <c r="VID87" s="20"/>
      <c r="VIE87" s="20"/>
      <c r="VIF87" s="20"/>
      <c r="VIG87" s="21"/>
      <c r="VIK87" s="12"/>
      <c r="VIL87" s="13"/>
      <c r="VIM87" s="14"/>
      <c r="VIN87" s="15"/>
      <c r="VIO87" s="16"/>
      <c r="VIP87" s="17"/>
      <c r="VIQ87" s="18"/>
      <c r="VIR87" s="18"/>
      <c r="VIS87" s="19"/>
      <c r="VIT87" s="19"/>
      <c r="VIU87" s="20"/>
      <c r="VIV87" s="20"/>
      <c r="VIW87" s="20"/>
      <c r="VIX87" s="21"/>
      <c r="VJB87" s="12"/>
      <c r="VJC87" s="13"/>
      <c r="VJD87" s="14"/>
      <c r="VJE87" s="15"/>
      <c r="VJF87" s="16"/>
      <c r="VJG87" s="17"/>
      <c r="VJH87" s="18"/>
      <c r="VJI87" s="18"/>
      <c r="VJJ87" s="19"/>
      <c r="VJK87" s="19"/>
      <c r="VJL87" s="20"/>
      <c r="VJM87" s="20"/>
      <c r="VJN87" s="20"/>
      <c r="VJO87" s="21"/>
      <c r="VJS87" s="12"/>
      <c r="VJT87" s="13"/>
      <c r="VJU87" s="14"/>
      <c r="VJV87" s="15"/>
      <c r="VJW87" s="16"/>
      <c r="VJX87" s="17"/>
      <c r="VJY87" s="18"/>
      <c r="VJZ87" s="18"/>
      <c r="VKA87" s="19"/>
      <c r="VKB87" s="19"/>
      <c r="VKC87" s="20"/>
      <c r="VKD87" s="20"/>
      <c r="VKE87" s="20"/>
      <c r="VKF87" s="21"/>
      <c r="VKJ87" s="12"/>
      <c r="VKK87" s="13"/>
      <c r="VKL87" s="14"/>
      <c r="VKM87" s="15"/>
      <c r="VKN87" s="16"/>
      <c r="VKO87" s="17"/>
      <c r="VKP87" s="18"/>
      <c r="VKQ87" s="18"/>
      <c r="VKR87" s="19"/>
      <c r="VKS87" s="19"/>
      <c r="VKT87" s="20"/>
      <c r="VKU87" s="20"/>
      <c r="VKV87" s="20"/>
      <c r="VKW87" s="21"/>
      <c r="VLA87" s="12"/>
      <c r="VLB87" s="13"/>
      <c r="VLC87" s="14"/>
      <c r="VLD87" s="15"/>
      <c r="VLE87" s="16"/>
      <c r="VLF87" s="17"/>
      <c r="VLG87" s="18"/>
      <c r="VLH87" s="18"/>
      <c r="VLI87" s="19"/>
      <c r="VLJ87" s="19"/>
      <c r="VLK87" s="20"/>
      <c r="VLL87" s="20"/>
      <c r="VLM87" s="20"/>
      <c r="VLN87" s="21"/>
      <c r="VLR87" s="12"/>
      <c r="VLS87" s="13"/>
      <c r="VLT87" s="14"/>
      <c r="VLU87" s="15"/>
      <c r="VLV87" s="16"/>
      <c r="VLW87" s="17"/>
      <c r="VLX87" s="18"/>
      <c r="VLY87" s="18"/>
      <c r="VLZ87" s="19"/>
      <c r="VMA87" s="19"/>
      <c r="VMB87" s="20"/>
      <c r="VMC87" s="20"/>
      <c r="VMD87" s="20"/>
      <c r="VME87" s="21"/>
      <c r="VMI87" s="12"/>
      <c r="VMJ87" s="13"/>
      <c r="VMK87" s="14"/>
      <c r="VML87" s="15"/>
      <c r="VMM87" s="16"/>
      <c r="VMN87" s="17"/>
      <c r="VMO87" s="18"/>
      <c r="VMP87" s="18"/>
      <c r="VMQ87" s="19"/>
      <c r="VMR87" s="19"/>
      <c r="VMS87" s="20"/>
      <c r="VMT87" s="20"/>
      <c r="VMU87" s="20"/>
      <c r="VMV87" s="21"/>
      <c r="VMZ87" s="12"/>
      <c r="VNA87" s="13"/>
      <c r="VNB87" s="14"/>
      <c r="VNC87" s="15"/>
      <c r="VND87" s="16"/>
      <c r="VNE87" s="17"/>
      <c r="VNF87" s="18"/>
      <c r="VNG87" s="18"/>
      <c r="VNH87" s="19"/>
      <c r="VNI87" s="19"/>
      <c r="VNJ87" s="20"/>
      <c r="VNK87" s="20"/>
      <c r="VNL87" s="20"/>
      <c r="VNM87" s="21"/>
      <c r="VNQ87" s="12"/>
      <c r="VNR87" s="13"/>
      <c r="VNS87" s="14"/>
      <c r="VNT87" s="15"/>
      <c r="VNU87" s="16"/>
      <c r="VNV87" s="17"/>
      <c r="VNW87" s="18"/>
      <c r="VNX87" s="18"/>
      <c r="VNY87" s="19"/>
      <c r="VNZ87" s="19"/>
      <c r="VOA87" s="20"/>
      <c r="VOB87" s="20"/>
      <c r="VOC87" s="20"/>
      <c r="VOD87" s="21"/>
      <c r="VOH87" s="12"/>
      <c r="VOI87" s="13"/>
      <c r="VOJ87" s="14"/>
      <c r="VOK87" s="15"/>
      <c r="VOL87" s="16"/>
      <c r="VOM87" s="17"/>
      <c r="VON87" s="18"/>
      <c r="VOO87" s="18"/>
      <c r="VOP87" s="19"/>
      <c r="VOQ87" s="19"/>
      <c r="VOR87" s="20"/>
      <c r="VOS87" s="20"/>
      <c r="VOT87" s="20"/>
      <c r="VOU87" s="21"/>
      <c r="VOY87" s="12"/>
      <c r="VOZ87" s="13"/>
      <c r="VPA87" s="14"/>
      <c r="VPB87" s="15"/>
      <c r="VPC87" s="16"/>
      <c r="VPD87" s="17"/>
      <c r="VPE87" s="18"/>
      <c r="VPF87" s="18"/>
      <c r="VPG87" s="19"/>
      <c r="VPH87" s="19"/>
      <c r="VPI87" s="20"/>
      <c r="VPJ87" s="20"/>
      <c r="VPK87" s="20"/>
      <c r="VPL87" s="21"/>
      <c r="VPP87" s="12"/>
      <c r="VPQ87" s="13"/>
      <c r="VPR87" s="14"/>
      <c r="VPS87" s="15"/>
      <c r="VPT87" s="16"/>
      <c r="VPU87" s="17"/>
      <c r="VPV87" s="18"/>
      <c r="VPW87" s="18"/>
      <c r="VPX87" s="19"/>
      <c r="VPY87" s="19"/>
      <c r="VPZ87" s="20"/>
      <c r="VQA87" s="20"/>
      <c r="VQB87" s="20"/>
      <c r="VQC87" s="21"/>
      <c r="VQG87" s="12"/>
      <c r="VQH87" s="13"/>
      <c r="VQI87" s="14"/>
      <c r="VQJ87" s="15"/>
      <c r="VQK87" s="16"/>
      <c r="VQL87" s="17"/>
      <c r="VQM87" s="18"/>
      <c r="VQN87" s="18"/>
      <c r="VQO87" s="19"/>
      <c r="VQP87" s="19"/>
      <c r="VQQ87" s="20"/>
      <c r="VQR87" s="20"/>
      <c r="VQS87" s="20"/>
      <c r="VQT87" s="21"/>
      <c r="VQX87" s="12"/>
      <c r="VQY87" s="13"/>
      <c r="VQZ87" s="14"/>
      <c r="VRA87" s="15"/>
      <c r="VRB87" s="16"/>
      <c r="VRC87" s="17"/>
      <c r="VRD87" s="18"/>
      <c r="VRE87" s="18"/>
      <c r="VRF87" s="19"/>
      <c r="VRG87" s="19"/>
      <c r="VRH87" s="20"/>
      <c r="VRI87" s="20"/>
      <c r="VRJ87" s="20"/>
      <c r="VRK87" s="21"/>
      <c r="VRO87" s="12"/>
      <c r="VRP87" s="13"/>
      <c r="VRQ87" s="14"/>
      <c r="VRR87" s="15"/>
      <c r="VRS87" s="16"/>
      <c r="VRT87" s="17"/>
      <c r="VRU87" s="18"/>
      <c r="VRV87" s="18"/>
      <c r="VRW87" s="19"/>
      <c r="VRX87" s="19"/>
      <c r="VRY87" s="20"/>
      <c r="VRZ87" s="20"/>
      <c r="VSA87" s="20"/>
      <c r="VSB87" s="21"/>
      <c r="VSF87" s="12"/>
      <c r="VSG87" s="13"/>
      <c r="VSH87" s="14"/>
      <c r="VSI87" s="15"/>
      <c r="VSJ87" s="16"/>
      <c r="VSK87" s="17"/>
      <c r="VSL87" s="18"/>
      <c r="VSM87" s="18"/>
      <c r="VSN87" s="19"/>
      <c r="VSO87" s="19"/>
      <c r="VSP87" s="20"/>
      <c r="VSQ87" s="20"/>
      <c r="VSR87" s="20"/>
      <c r="VSS87" s="21"/>
      <c r="VSW87" s="12"/>
      <c r="VSX87" s="13"/>
      <c r="VSY87" s="14"/>
      <c r="VSZ87" s="15"/>
      <c r="VTA87" s="16"/>
      <c r="VTB87" s="17"/>
      <c r="VTC87" s="18"/>
      <c r="VTD87" s="18"/>
      <c r="VTE87" s="19"/>
      <c r="VTF87" s="19"/>
      <c r="VTG87" s="20"/>
      <c r="VTH87" s="20"/>
      <c r="VTI87" s="20"/>
      <c r="VTJ87" s="21"/>
      <c r="VTN87" s="12"/>
      <c r="VTO87" s="13"/>
      <c r="VTP87" s="14"/>
      <c r="VTQ87" s="15"/>
      <c r="VTR87" s="16"/>
      <c r="VTS87" s="17"/>
      <c r="VTT87" s="18"/>
      <c r="VTU87" s="18"/>
      <c r="VTV87" s="19"/>
      <c r="VTW87" s="19"/>
      <c r="VTX87" s="20"/>
      <c r="VTY87" s="20"/>
      <c r="VTZ87" s="20"/>
      <c r="VUA87" s="21"/>
      <c r="VUE87" s="12"/>
      <c r="VUF87" s="13"/>
      <c r="VUG87" s="14"/>
      <c r="VUH87" s="15"/>
      <c r="VUI87" s="16"/>
      <c r="VUJ87" s="17"/>
      <c r="VUK87" s="18"/>
      <c r="VUL87" s="18"/>
      <c r="VUM87" s="19"/>
      <c r="VUN87" s="19"/>
      <c r="VUO87" s="20"/>
      <c r="VUP87" s="20"/>
      <c r="VUQ87" s="20"/>
      <c r="VUR87" s="21"/>
      <c r="VUV87" s="12"/>
      <c r="VUW87" s="13"/>
      <c r="VUX87" s="14"/>
      <c r="VUY87" s="15"/>
      <c r="VUZ87" s="16"/>
      <c r="VVA87" s="17"/>
      <c r="VVB87" s="18"/>
      <c r="VVC87" s="18"/>
      <c r="VVD87" s="19"/>
      <c r="VVE87" s="19"/>
      <c r="VVF87" s="20"/>
      <c r="VVG87" s="20"/>
      <c r="VVH87" s="20"/>
      <c r="VVI87" s="21"/>
      <c r="VVM87" s="12"/>
      <c r="VVN87" s="13"/>
      <c r="VVO87" s="14"/>
      <c r="VVP87" s="15"/>
      <c r="VVQ87" s="16"/>
      <c r="VVR87" s="17"/>
      <c r="VVS87" s="18"/>
      <c r="VVT87" s="18"/>
      <c r="VVU87" s="19"/>
      <c r="VVV87" s="19"/>
      <c r="VVW87" s="20"/>
      <c r="VVX87" s="20"/>
      <c r="VVY87" s="20"/>
      <c r="VVZ87" s="21"/>
      <c r="VWD87" s="12"/>
      <c r="VWE87" s="13"/>
      <c r="VWF87" s="14"/>
      <c r="VWG87" s="15"/>
      <c r="VWH87" s="16"/>
      <c r="VWI87" s="17"/>
      <c r="VWJ87" s="18"/>
      <c r="VWK87" s="18"/>
      <c r="VWL87" s="19"/>
      <c r="VWM87" s="19"/>
      <c r="VWN87" s="20"/>
      <c r="VWO87" s="20"/>
      <c r="VWP87" s="20"/>
      <c r="VWQ87" s="21"/>
      <c r="VWU87" s="12"/>
      <c r="VWV87" s="13"/>
      <c r="VWW87" s="14"/>
      <c r="VWX87" s="15"/>
      <c r="VWY87" s="16"/>
      <c r="VWZ87" s="17"/>
      <c r="VXA87" s="18"/>
      <c r="VXB87" s="18"/>
      <c r="VXC87" s="19"/>
      <c r="VXD87" s="19"/>
      <c r="VXE87" s="20"/>
      <c r="VXF87" s="20"/>
      <c r="VXG87" s="20"/>
      <c r="VXH87" s="21"/>
      <c r="VXL87" s="12"/>
      <c r="VXM87" s="13"/>
      <c r="VXN87" s="14"/>
      <c r="VXO87" s="15"/>
      <c r="VXP87" s="16"/>
      <c r="VXQ87" s="17"/>
      <c r="VXR87" s="18"/>
      <c r="VXS87" s="18"/>
      <c r="VXT87" s="19"/>
      <c r="VXU87" s="19"/>
      <c r="VXV87" s="20"/>
      <c r="VXW87" s="20"/>
      <c r="VXX87" s="20"/>
      <c r="VXY87" s="21"/>
      <c r="VYC87" s="12"/>
      <c r="VYD87" s="13"/>
      <c r="VYE87" s="14"/>
      <c r="VYF87" s="15"/>
      <c r="VYG87" s="16"/>
      <c r="VYH87" s="17"/>
      <c r="VYI87" s="18"/>
      <c r="VYJ87" s="18"/>
      <c r="VYK87" s="19"/>
      <c r="VYL87" s="19"/>
      <c r="VYM87" s="20"/>
      <c r="VYN87" s="20"/>
      <c r="VYO87" s="20"/>
      <c r="VYP87" s="21"/>
      <c r="VYT87" s="12"/>
      <c r="VYU87" s="13"/>
      <c r="VYV87" s="14"/>
      <c r="VYW87" s="15"/>
      <c r="VYX87" s="16"/>
      <c r="VYY87" s="17"/>
      <c r="VYZ87" s="18"/>
      <c r="VZA87" s="18"/>
      <c r="VZB87" s="19"/>
      <c r="VZC87" s="19"/>
      <c r="VZD87" s="20"/>
      <c r="VZE87" s="20"/>
      <c r="VZF87" s="20"/>
      <c r="VZG87" s="21"/>
      <c r="VZK87" s="12"/>
      <c r="VZL87" s="13"/>
      <c r="VZM87" s="14"/>
      <c r="VZN87" s="15"/>
      <c r="VZO87" s="16"/>
      <c r="VZP87" s="17"/>
      <c r="VZQ87" s="18"/>
      <c r="VZR87" s="18"/>
      <c r="VZS87" s="19"/>
      <c r="VZT87" s="19"/>
      <c r="VZU87" s="20"/>
      <c r="VZV87" s="20"/>
      <c r="VZW87" s="20"/>
      <c r="VZX87" s="21"/>
      <c r="WAB87" s="12"/>
      <c r="WAC87" s="13"/>
      <c r="WAD87" s="14"/>
      <c r="WAE87" s="15"/>
      <c r="WAF87" s="16"/>
      <c r="WAG87" s="17"/>
      <c r="WAH87" s="18"/>
      <c r="WAI87" s="18"/>
      <c r="WAJ87" s="19"/>
      <c r="WAK87" s="19"/>
      <c r="WAL87" s="20"/>
      <c r="WAM87" s="20"/>
      <c r="WAN87" s="20"/>
      <c r="WAO87" s="21"/>
      <c r="WAS87" s="12"/>
      <c r="WAT87" s="13"/>
      <c r="WAU87" s="14"/>
      <c r="WAV87" s="15"/>
      <c r="WAW87" s="16"/>
      <c r="WAX87" s="17"/>
      <c r="WAY87" s="18"/>
      <c r="WAZ87" s="18"/>
      <c r="WBA87" s="19"/>
      <c r="WBB87" s="19"/>
      <c r="WBC87" s="20"/>
      <c r="WBD87" s="20"/>
      <c r="WBE87" s="20"/>
      <c r="WBF87" s="21"/>
      <c r="WBJ87" s="12"/>
      <c r="WBK87" s="13"/>
      <c r="WBL87" s="14"/>
      <c r="WBM87" s="15"/>
      <c r="WBN87" s="16"/>
      <c r="WBO87" s="17"/>
      <c r="WBP87" s="18"/>
      <c r="WBQ87" s="18"/>
      <c r="WBR87" s="19"/>
      <c r="WBS87" s="19"/>
      <c r="WBT87" s="20"/>
      <c r="WBU87" s="20"/>
      <c r="WBV87" s="20"/>
      <c r="WBW87" s="21"/>
      <c r="WCA87" s="12"/>
      <c r="WCB87" s="13"/>
      <c r="WCC87" s="14"/>
      <c r="WCD87" s="15"/>
      <c r="WCE87" s="16"/>
      <c r="WCF87" s="17"/>
      <c r="WCG87" s="18"/>
      <c r="WCH87" s="18"/>
      <c r="WCI87" s="19"/>
      <c r="WCJ87" s="19"/>
      <c r="WCK87" s="20"/>
      <c r="WCL87" s="20"/>
      <c r="WCM87" s="20"/>
      <c r="WCN87" s="21"/>
      <c r="WCR87" s="12"/>
      <c r="WCS87" s="13"/>
      <c r="WCT87" s="14"/>
      <c r="WCU87" s="15"/>
      <c r="WCV87" s="16"/>
      <c r="WCW87" s="17"/>
      <c r="WCX87" s="18"/>
      <c r="WCY87" s="18"/>
      <c r="WCZ87" s="19"/>
      <c r="WDA87" s="19"/>
      <c r="WDB87" s="20"/>
      <c r="WDC87" s="20"/>
      <c r="WDD87" s="20"/>
      <c r="WDE87" s="21"/>
      <c r="WDI87" s="12"/>
      <c r="WDJ87" s="13"/>
      <c r="WDK87" s="14"/>
      <c r="WDL87" s="15"/>
      <c r="WDM87" s="16"/>
      <c r="WDN87" s="17"/>
      <c r="WDO87" s="18"/>
      <c r="WDP87" s="18"/>
      <c r="WDQ87" s="19"/>
      <c r="WDR87" s="19"/>
      <c r="WDS87" s="20"/>
      <c r="WDT87" s="20"/>
      <c r="WDU87" s="20"/>
      <c r="WDV87" s="21"/>
      <c r="WDZ87" s="12"/>
      <c r="WEA87" s="13"/>
      <c r="WEB87" s="14"/>
      <c r="WEC87" s="15"/>
      <c r="WED87" s="16"/>
      <c r="WEE87" s="17"/>
      <c r="WEF87" s="18"/>
      <c r="WEG87" s="18"/>
      <c r="WEH87" s="19"/>
      <c r="WEI87" s="19"/>
      <c r="WEJ87" s="20"/>
      <c r="WEK87" s="20"/>
      <c r="WEL87" s="20"/>
      <c r="WEM87" s="21"/>
      <c r="WEQ87" s="12"/>
      <c r="WER87" s="13"/>
      <c r="WES87" s="14"/>
      <c r="WET87" s="15"/>
      <c r="WEU87" s="16"/>
      <c r="WEV87" s="17"/>
      <c r="WEW87" s="18"/>
      <c r="WEX87" s="18"/>
      <c r="WEY87" s="19"/>
      <c r="WEZ87" s="19"/>
      <c r="WFA87" s="20"/>
      <c r="WFB87" s="20"/>
      <c r="WFC87" s="20"/>
      <c r="WFD87" s="21"/>
      <c r="WFH87" s="12"/>
      <c r="WFI87" s="13"/>
      <c r="WFJ87" s="14"/>
      <c r="WFK87" s="15"/>
      <c r="WFL87" s="16"/>
      <c r="WFM87" s="17"/>
      <c r="WFN87" s="18"/>
      <c r="WFO87" s="18"/>
      <c r="WFP87" s="19"/>
      <c r="WFQ87" s="19"/>
      <c r="WFR87" s="20"/>
      <c r="WFS87" s="20"/>
      <c r="WFT87" s="20"/>
      <c r="WFU87" s="21"/>
      <c r="WFY87" s="12"/>
      <c r="WFZ87" s="13"/>
      <c r="WGA87" s="14"/>
      <c r="WGB87" s="15"/>
      <c r="WGC87" s="16"/>
      <c r="WGD87" s="17"/>
      <c r="WGE87" s="18"/>
      <c r="WGF87" s="18"/>
      <c r="WGG87" s="19"/>
      <c r="WGH87" s="19"/>
      <c r="WGI87" s="20"/>
      <c r="WGJ87" s="20"/>
      <c r="WGK87" s="20"/>
      <c r="WGL87" s="21"/>
      <c r="WGP87" s="12"/>
      <c r="WGQ87" s="13"/>
      <c r="WGR87" s="14"/>
      <c r="WGS87" s="15"/>
      <c r="WGT87" s="16"/>
      <c r="WGU87" s="17"/>
      <c r="WGV87" s="18"/>
      <c r="WGW87" s="18"/>
      <c r="WGX87" s="19"/>
      <c r="WGY87" s="19"/>
      <c r="WGZ87" s="20"/>
      <c r="WHA87" s="20"/>
      <c r="WHB87" s="20"/>
      <c r="WHC87" s="21"/>
      <c r="WHG87" s="12"/>
      <c r="WHH87" s="13"/>
      <c r="WHI87" s="14"/>
      <c r="WHJ87" s="15"/>
      <c r="WHK87" s="16"/>
      <c r="WHL87" s="17"/>
      <c r="WHM87" s="18"/>
      <c r="WHN87" s="18"/>
      <c r="WHO87" s="19"/>
      <c r="WHP87" s="19"/>
      <c r="WHQ87" s="20"/>
      <c r="WHR87" s="20"/>
      <c r="WHS87" s="20"/>
      <c r="WHT87" s="21"/>
      <c r="WHX87" s="12"/>
      <c r="WHY87" s="13"/>
      <c r="WHZ87" s="14"/>
      <c r="WIA87" s="15"/>
      <c r="WIB87" s="16"/>
      <c r="WIC87" s="17"/>
      <c r="WID87" s="18"/>
      <c r="WIE87" s="18"/>
      <c r="WIF87" s="19"/>
      <c r="WIG87" s="19"/>
      <c r="WIH87" s="20"/>
      <c r="WII87" s="20"/>
      <c r="WIJ87" s="20"/>
      <c r="WIK87" s="21"/>
      <c r="WIO87" s="12"/>
      <c r="WIP87" s="13"/>
      <c r="WIQ87" s="14"/>
      <c r="WIR87" s="15"/>
      <c r="WIS87" s="16"/>
      <c r="WIT87" s="17"/>
      <c r="WIU87" s="18"/>
      <c r="WIV87" s="18"/>
      <c r="WIW87" s="19"/>
      <c r="WIX87" s="19"/>
      <c r="WIY87" s="20"/>
      <c r="WIZ87" s="20"/>
      <c r="WJA87" s="20"/>
      <c r="WJB87" s="21"/>
      <c r="WJF87" s="12"/>
      <c r="WJG87" s="13"/>
      <c r="WJH87" s="14"/>
      <c r="WJI87" s="15"/>
      <c r="WJJ87" s="16"/>
      <c r="WJK87" s="17"/>
      <c r="WJL87" s="18"/>
      <c r="WJM87" s="18"/>
      <c r="WJN87" s="19"/>
      <c r="WJO87" s="19"/>
      <c r="WJP87" s="20"/>
      <c r="WJQ87" s="20"/>
      <c r="WJR87" s="20"/>
      <c r="WJS87" s="21"/>
      <c r="WJW87" s="12"/>
      <c r="WJX87" s="13"/>
      <c r="WJY87" s="14"/>
      <c r="WJZ87" s="15"/>
      <c r="WKA87" s="16"/>
      <c r="WKB87" s="17"/>
      <c r="WKC87" s="18"/>
      <c r="WKD87" s="18"/>
      <c r="WKE87" s="19"/>
      <c r="WKF87" s="19"/>
      <c r="WKG87" s="20"/>
      <c r="WKH87" s="20"/>
      <c r="WKI87" s="20"/>
      <c r="WKJ87" s="21"/>
      <c r="WKN87" s="12"/>
      <c r="WKO87" s="13"/>
      <c r="WKP87" s="14"/>
      <c r="WKQ87" s="15"/>
      <c r="WKR87" s="16"/>
      <c r="WKS87" s="17"/>
      <c r="WKT87" s="18"/>
      <c r="WKU87" s="18"/>
      <c r="WKV87" s="19"/>
      <c r="WKW87" s="19"/>
      <c r="WKX87" s="20"/>
      <c r="WKY87" s="20"/>
      <c r="WKZ87" s="20"/>
      <c r="WLA87" s="21"/>
      <c r="WLE87" s="12"/>
      <c r="WLF87" s="13"/>
      <c r="WLG87" s="14"/>
      <c r="WLH87" s="15"/>
      <c r="WLI87" s="16"/>
      <c r="WLJ87" s="17"/>
      <c r="WLK87" s="18"/>
      <c r="WLL87" s="18"/>
      <c r="WLM87" s="19"/>
      <c r="WLN87" s="19"/>
      <c r="WLO87" s="20"/>
      <c r="WLP87" s="20"/>
      <c r="WLQ87" s="20"/>
      <c r="WLR87" s="21"/>
      <c r="WLV87" s="12"/>
      <c r="WLW87" s="13"/>
      <c r="WLX87" s="14"/>
      <c r="WLY87" s="15"/>
      <c r="WLZ87" s="16"/>
      <c r="WMA87" s="17"/>
      <c r="WMB87" s="18"/>
      <c r="WMC87" s="18"/>
      <c r="WMD87" s="19"/>
      <c r="WME87" s="19"/>
      <c r="WMF87" s="20"/>
      <c r="WMG87" s="20"/>
      <c r="WMH87" s="20"/>
      <c r="WMI87" s="21"/>
      <c r="WMM87" s="12"/>
      <c r="WMN87" s="13"/>
      <c r="WMO87" s="14"/>
      <c r="WMP87" s="15"/>
      <c r="WMQ87" s="16"/>
      <c r="WMR87" s="17"/>
      <c r="WMS87" s="18"/>
      <c r="WMT87" s="18"/>
      <c r="WMU87" s="19"/>
      <c r="WMV87" s="19"/>
      <c r="WMW87" s="20"/>
      <c r="WMX87" s="20"/>
      <c r="WMY87" s="20"/>
      <c r="WMZ87" s="21"/>
      <c r="WND87" s="12"/>
      <c r="WNE87" s="13"/>
      <c r="WNF87" s="14"/>
      <c r="WNG87" s="15"/>
      <c r="WNH87" s="16"/>
      <c r="WNI87" s="17"/>
      <c r="WNJ87" s="18"/>
      <c r="WNK87" s="18"/>
      <c r="WNL87" s="19"/>
      <c r="WNM87" s="19"/>
      <c r="WNN87" s="20"/>
      <c r="WNO87" s="20"/>
      <c r="WNP87" s="20"/>
      <c r="WNQ87" s="21"/>
      <c r="WNU87" s="12"/>
      <c r="WNV87" s="13"/>
      <c r="WNW87" s="14"/>
      <c r="WNX87" s="15"/>
      <c r="WNY87" s="16"/>
      <c r="WNZ87" s="17"/>
      <c r="WOA87" s="18"/>
      <c r="WOB87" s="18"/>
      <c r="WOC87" s="19"/>
      <c r="WOD87" s="19"/>
      <c r="WOE87" s="20"/>
      <c r="WOF87" s="20"/>
      <c r="WOG87" s="20"/>
      <c r="WOH87" s="21"/>
      <c r="WOL87" s="12"/>
      <c r="WOM87" s="13"/>
      <c r="WON87" s="14"/>
      <c r="WOO87" s="15"/>
      <c r="WOP87" s="16"/>
      <c r="WOQ87" s="17"/>
      <c r="WOR87" s="18"/>
      <c r="WOS87" s="18"/>
      <c r="WOT87" s="19"/>
      <c r="WOU87" s="19"/>
      <c r="WOV87" s="20"/>
      <c r="WOW87" s="20"/>
      <c r="WOX87" s="20"/>
      <c r="WOY87" s="21"/>
      <c r="WPC87" s="12"/>
      <c r="WPD87" s="13"/>
      <c r="WPE87" s="14"/>
      <c r="WPF87" s="15"/>
      <c r="WPG87" s="16"/>
      <c r="WPH87" s="17"/>
      <c r="WPI87" s="18"/>
      <c r="WPJ87" s="18"/>
      <c r="WPK87" s="19"/>
      <c r="WPL87" s="19"/>
      <c r="WPM87" s="20"/>
      <c r="WPN87" s="20"/>
      <c r="WPO87" s="20"/>
      <c r="WPP87" s="21"/>
      <c r="WPT87" s="12"/>
      <c r="WPU87" s="13"/>
      <c r="WPV87" s="14"/>
      <c r="WPW87" s="15"/>
      <c r="WPX87" s="16"/>
      <c r="WPY87" s="17"/>
      <c r="WPZ87" s="18"/>
      <c r="WQA87" s="18"/>
      <c r="WQB87" s="19"/>
      <c r="WQC87" s="19"/>
      <c r="WQD87" s="20"/>
      <c r="WQE87" s="20"/>
      <c r="WQF87" s="20"/>
      <c r="WQG87" s="21"/>
      <c r="WQK87" s="12"/>
      <c r="WQL87" s="13"/>
      <c r="WQM87" s="14"/>
      <c r="WQN87" s="15"/>
      <c r="WQO87" s="16"/>
      <c r="WQP87" s="17"/>
      <c r="WQQ87" s="18"/>
      <c r="WQR87" s="18"/>
      <c r="WQS87" s="19"/>
      <c r="WQT87" s="19"/>
      <c r="WQU87" s="20"/>
      <c r="WQV87" s="20"/>
      <c r="WQW87" s="20"/>
      <c r="WQX87" s="21"/>
      <c r="WRB87" s="12"/>
      <c r="WRC87" s="13"/>
      <c r="WRD87" s="14"/>
      <c r="WRE87" s="15"/>
      <c r="WRF87" s="16"/>
      <c r="WRG87" s="17"/>
      <c r="WRH87" s="18"/>
      <c r="WRI87" s="18"/>
      <c r="WRJ87" s="19"/>
      <c r="WRK87" s="19"/>
      <c r="WRL87" s="20"/>
      <c r="WRM87" s="20"/>
      <c r="WRN87" s="20"/>
      <c r="WRO87" s="21"/>
      <c r="WRS87" s="12"/>
      <c r="WRT87" s="13"/>
      <c r="WRU87" s="14"/>
      <c r="WRV87" s="15"/>
      <c r="WRW87" s="16"/>
      <c r="WRX87" s="17"/>
      <c r="WRY87" s="18"/>
      <c r="WRZ87" s="18"/>
      <c r="WSA87" s="19"/>
      <c r="WSB87" s="19"/>
      <c r="WSC87" s="20"/>
      <c r="WSD87" s="20"/>
      <c r="WSE87" s="20"/>
      <c r="WSF87" s="21"/>
      <c r="WSJ87" s="12"/>
      <c r="WSK87" s="13"/>
      <c r="WSL87" s="14"/>
      <c r="WSM87" s="15"/>
      <c r="WSN87" s="16"/>
      <c r="WSO87" s="17"/>
      <c r="WSP87" s="18"/>
      <c r="WSQ87" s="18"/>
      <c r="WSR87" s="19"/>
      <c r="WSS87" s="19"/>
      <c r="WST87" s="20"/>
      <c r="WSU87" s="20"/>
      <c r="WSV87" s="20"/>
      <c r="WSW87" s="21"/>
      <c r="WTA87" s="12"/>
      <c r="WTB87" s="13"/>
      <c r="WTC87" s="14"/>
      <c r="WTD87" s="15"/>
      <c r="WTE87" s="16"/>
      <c r="WTF87" s="17"/>
      <c r="WTG87" s="18"/>
      <c r="WTH87" s="18"/>
      <c r="WTI87" s="19"/>
      <c r="WTJ87" s="19"/>
      <c r="WTK87" s="20"/>
      <c r="WTL87" s="20"/>
      <c r="WTM87" s="20"/>
      <c r="WTN87" s="21"/>
      <c r="WTR87" s="12"/>
      <c r="WTS87" s="13"/>
      <c r="WTT87" s="14"/>
      <c r="WTU87" s="15"/>
      <c r="WTV87" s="16"/>
      <c r="WTW87" s="17"/>
      <c r="WTX87" s="18"/>
      <c r="WTY87" s="18"/>
      <c r="WTZ87" s="19"/>
      <c r="WUA87" s="19"/>
      <c r="WUB87" s="20"/>
      <c r="WUC87" s="20"/>
      <c r="WUD87" s="20"/>
      <c r="WUE87" s="21"/>
      <c r="WUI87" s="12"/>
      <c r="WUJ87" s="13"/>
      <c r="WUK87" s="14"/>
      <c r="WUL87" s="15"/>
      <c r="WUM87" s="16"/>
      <c r="WUN87" s="17"/>
      <c r="WUO87" s="18"/>
      <c r="WUP87" s="18"/>
      <c r="WUQ87" s="19"/>
      <c r="WUR87" s="19"/>
      <c r="WUS87" s="20"/>
      <c r="WUT87" s="20"/>
      <c r="WUU87" s="20"/>
      <c r="WUV87" s="21"/>
      <c r="WUZ87" s="12"/>
      <c r="WVA87" s="13"/>
      <c r="WVB87" s="14"/>
      <c r="WVC87" s="15"/>
      <c r="WVD87" s="16"/>
      <c r="WVE87" s="17"/>
      <c r="WVF87" s="18"/>
      <c r="WVG87" s="18"/>
      <c r="WVH87" s="19"/>
      <c r="WVI87" s="19"/>
      <c r="WVJ87" s="20"/>
      <c r="WVK87" s="20"/>
      <c r="WVL87" s="20"/>
      <c r="WVM87" s="21"/>
      <c r="WVQ87" s="12"/>
      <c r="WVR87" s="13"/>
      <c r="WVS87" s="14"/>
      <c r="WVT87" s="15"/>
      <c r="WVU87" s="16"/>
      <c r="WVV87" s="17"/>
      <c r="WVW87" s="18"/>
      <c r="WVX87" s="18"/>
      <c r="WVY87" s="19"/>
      <c r="WVZ87" s="19"/>
      <c r="WWA87" s="20"/>
      <c r="WWB87" s="20"/>
      <c r="WWC87" s="20"/>
      <c r="WWD87" s="21"/>
      <c r="WWH87" s="12"/>
      <c r="WWI87" s="13"/>
      <c r="WWJ87" s="14"/>
      <c r="WWK87" s="15"/>
      <c r="WWL87" s="16"/>
      <c r="WWM87" s="17"/>
      <c r="WWN87" s="18"/>
      <c r="WWO87" s="18"/>
      <c r="WWP87" s="19"/>
      <c r="WWQ87" s="19"/>
      <c r="WWR87" s="20"/>
      <c r="WWS87" s="20"/>
      <c r="WWT87" s="20"/>
      <c r="WWU87" s="21"/>
      <c r="WWY87" s="12"/>
      <c r="WWZ87" s="13"/>
      <c r="WXA87" s="14"/>
      <c r="WXB87" s="15"/>
      <c r="WXC87" s="16"/>
      <c r="WXD87" s="17"/>
      <c r="WXE87" s="18"/>
      <c r="WXF87" s="18"/>
      <c r="WXG87" s="19"/>
      <c r="WXH87" s="19"/>
      <c r="WXI87" s="20"/>
      <c r="WXJ87" s="20"/>
      <c r="WXK87" s="20"/>
      <c r="WXL87" s="21"/>
      <c r="WXP87" s="12"/>
      <c r="WXQ87" s="13"/>
      <c r="WXR87" s="14"/>
      <c r="WXS87" s="15"/>
      <c r="WXT87" s="16"/>
      <c r="WXU87" s="17"/>
      <c r="WXV87" s="18"/>
      <c r="WXW87" s="18"/>
      <c r="WXX87" s="19"/>
      <c r="WXY87" s="19"/>
      <c r="WXZ87" s="20"/>
      <c r="WYA87" s="20"/>
      <c r="WYB87" s="20"/>
      <c r="WYC87" s="21"/>
      <c r="WYG87" s="12"/>
      <c r="WYH87" s="13"/>
      <c r="WYI87" s="14"/>
      <c r="WYJ87" s="15"/>
      <c r="WYK87" s="16"/>
      <c r="WYL87" s="17"/>
      <c r="WYM87" s="18"/>
      <c r="WYN87" s="18"/>
      <c r="WYO87" s="19"/>
      <c r="WYP87" s="19"/>
      <c r="WYQ87" s="20"/>
      <c r="WYR87" s="20"/>
      <c r="WYS87" s="20"/>
      <c r="WYT87" s="21"/>
      <c r="WYX87" s="12"/>
      <c r="WYY87" s="13"/>
      <c r="WYZ87" s="14"/>
      <c r="WZA87" s="15"/>
      <c r="WZB87" s="16"/>
      <c r="WZC87" s="17"/>
      <c r="WZD87" s="18"/>
      <c r="WZE87" s="18"/>
      <c r="WZF87" s="19"/>
      <c r="WZG87" s="19"/>
      <c r="WZH87" s="20"/>
      <c r="WZI87" s="20"/>
      <c r="WZJ87" s="20"/>
      <c r="WZK87" s="21"/>
      <c r="WZO87" s="12"/>
      <c r="WZP87" s="13"/>
      <c r="WZQ87" s="14"/>
      <c r="WZR87" s="15"/>
      <c r="WZS87" s="16"/>
      <c r="WZT87" s="17"/>
      <c r="WZU87" s="18"/>
      <c r="WZV87" s="18"/>
      <c r="WZW87" s="19"/>
      <c r="WZX87" s="19"/>
      <c r="WZY87" s="20"/>
      <c r="WZZ87" s="20"/>
      <c r="XAA87" s="20"/>
      <c r="XAB87" s="21"/>
      <c r="XAF87" s="12"/>
      <c r="XAG87" s="13"/>
      <c r="XAH87" s="14"/>
      <c r="XAI87" s="15"/>
      <c r="XAJ87" s="16"/>
      <c r="XAK87" s="17"/>
      <c r="XAL87" s="18"/>
      <c r="XAM87" s="18"/>
      <c r="XAN87" s="19"/>
      <c r="XAO87" s="19"/>
      <c r="XAP87" s="20"/>
      <c r="XAQ87" s="20"/>
      <c r="XAR87" s="20"/>
      <c r="XAS87" s="21"/>
      <c r="XAW87" s="12"/>
      <c r="XAX87" s="13"/>
      <c r="XAY87" s="14"/>
      <c r="XAZ87" s="15"/>
      <c r="XBA87" s="16"/>
      <c r="XBB87" s="17"/>
      <c r="XBC87" s="18"/>
      <c r="XBD87" s="18"/>
      <c r="XBE87" s="19"/>
      <c r="XBF87" s="19"/>
      <c r="XBG87" s="20"/>
      <c r="XBH87" s="20"/>
      <c r="XBI87" s="20"/>
      <c r="XBJ87" s="21"/>
      <c r="XBN87" s="12"/>
      <c r="XBO87" s="13"/>
      <c r="XBP87" s="14"/>
      <c r="XBQ87" s="15"/>
      <c r="XBR87" s="16"/>
      <c r="XBS87" s="17"/>
      <c r="XBT87" s="18"/>
      <c r="XBU87" s="18"/>
      <c r="XBV87" s="19"/>
      <c r="XBW87" s="19"/>
      <c r="XBX87" s="20"/>
      <c r="XBY87" s="20"/>
      <c r="XBZ87" s="20"/>
      <c r="XCA87" s="21"/>
      <c r="XCE87" s="12"/>
      <c r="XCF87" s="13"/>
      <c r="XCG87" s="14"/>
      <c r="XCH87" s="15"/>
      <c r="XCI87" s="16"/>
      <c r="XCJ87" s="17"/>
      <c r="XCK87" s="18"/>
      <c r="XCL87" s="18"/>
      <c r="XCM87" s="19"/>
      <c r="XCN87" s="19"/>
      <c r="XCO87" s="20"/>
      <c r="XCP87" s="20"/>
      <c r="XCQ87" s="20"/>
      <c r="XCR87" s="21"/>
      <c r="XCV87" s="12"/>
      <c r="XCW87" s="13"/>
      <c r="XCX87" s="14"/>
      <c r="XCY87" s="15"/>
      <c r="XCZ87" s="16"/>
      <c r="XDA87" s="17"/>
      <c r="XDB87" s="18"/>
      <c r="XDC87" s="18"/>
      <c r="XDD87" s="19"/>
      <c r="XDE87" s="19"/>
      <c r="XDF87" s="20"/>
      <c r="XDG87" s="20"/>
      <c r="XDH87" s="20"/>
      <c r="XDI87" s="21"/>
      <c r="XDM87" s="12"/>
      <c r="XDN87" s="13"/>
      <c r="XDO87" s="14"/>
      <c r="XDP87" s="15"/>
      <c r="XDQ87" s="16"/>
      <c r="XDR87" s="17"/>
      <c r="XDS87" s="18"/>
      <c r="XDT87" s="18"/>
      <c r="XDU87" s="19"/>
      <c r="XDV87" s="19"/>
      <c r="XDW87" s="20"/>
      <c r="XDX87" s="20"/>
      <c r="XDY87" s="20"/>
      <c r="XDZ87" s="21"/>
      <c r="XED87" s="12"/>
      <c r="XEE87" s="13"/>
      <c r="XEF87" s="14"/>
      <c r="XEG87" s="15"/>
      <c r="XEH87" s="16"/>
      <c r="XEI87" s="17"/>
      <c r="XEJ87" s="18"/>
      <c r="XEK87" s="18"/>
      <c r="XEL87" s="19"/>
      <c r="XEM87" s="19"/>
      <c r="XEN87" s="20"/>
      <c r="XEO87" s="20"/>
      <c r="XEP87" s="20"/>
      <c r="XEQ87" s="21"/>
      <c r="XEU87" s="12"/>
      <c r="XEV87" s="13"/>
      <c r="XEW87" s="14"/>
      <c r="XEX87" s="15"/>
      <c r="XEY87" s="16"/>
      <c r="XEZ87" s="17"/>
      <c r="XFA87" s="18"/>
      <c r="XFB87" s="18"/>
      <c r="XFC87" s="19"/>
    </row>
    <row r="88" spans="1:5117 5121:9214 9218:13311 13315:16383" ht="23.25" customHeight="1" x14ac:dyDescent="0.35">
      <c r="A88" s="40">
        <f>+A87+1</f>
        <v>65</v>
      </c>
      <c r="B88" s="152" t="s">
        <v>159</v>
      </c>
      <c r="C88" s="152" t="s">
        <v>54</v>
      </c>
      <c r="D88" s="152" t="s">
        <v>156</v>
      </c>
      <c r="E88" s="154" t="s">
        <v>88</v>
      </c>
      <c r="F88" s="155" t="s">
        <v>158</v>
      </c>
      <c r="G88" s="156">
        <v>43000</v>
      </c>
      <c r="H88" s="55"/>
      <c r="I88" s="158">
        <v>608.74</v>
      </c>
      <c r="J88" s="126">
        <f t="shared" ref="J88:J91" si="79">G88*2.87/100</f>
        <v>1234.0999999999999</v>
      </c>
      <c r="K88" s="131">
        <f t="shared" ref="K88:K91" si="80">G88*7.1/100</f>
        <v>3053</v>
      </c>
      <c r="L88" s="159">
        <f>+G88*1.1%</f>
        <v>473.00000000000006</v>
      </c>
      <c r="M88" s="132">
        <f t="shared" ref="M88:M91" si="81">G88*3.04/100</f>
        <v>1307.2</v>
      </c>
      <c r="N88" s="127">
        <f t="shared" ref="N88:N91" si="82">+G88*7.09%</f>
        <v>3048.7000000000003</v>
      </c>
      <c r="O88" s="150">
        <v>1715.46</v>
      </c>
      <c r="P88" s="160">
        <f>I88+J88+M88+O88</f>
        <v>4865.5</v>
      </c>
      <c r="Q88" s="160">
        <f>K88+L88+N88</f>
        <v>6574.7000000000007</v>
      </c>
      <c r="R88" s="129">
        <f t="shared" ref="R88:R91" si="83">G88-P88</f>
        <v>38134.5</v>
      </c>
    </row>
    <row r="89" spans="1:5117 5121:9214 9218:13311 13315:16383" ht="30" customHeight="1" x14ac:dyDescent="0.35">
      <c r="A89" s="40">
        <f>+A88+1</f>
        <v>66</v>
      </c>
      <c r="B89" s="145" t="s">
        <v>160</v>
      </c>
      <c r="C89" s="145" t="s">
        <v>54</v>
      </c>
      <c r="D89" s="152" t="s">
        <v>156</v>
      </c>
      <c r="E89" s="154" t="s">
        <v>88</v>
      </c>
      <c r="F89" s="143" t="s">
        <v>69</v>
      </c>
      <c r="G89" s="144">
        <v>43000</v>
      </c>
      <c r="H89" s="48"/>
      <c r="I89" s="129">
        <v>866.06</v>
      </c>
      <c r="J89" s="126">
        <f t="shared" si="79"/>
        <v>1234.0999999999999</v>
      </c>
      <c r="K89" s="131">
        <f t="shared" si="80"/>
        <v>3053</v>
      </c>
      <c r="L89" s="159">
        <f t="shared" ref="L89:L91" si="84">+G89*1.1%</f>
        <v>473.00000000000006</v>
      </c>
      <c r="M89" s="132">
        <f t="shared" si="81"/>
        <v>1307.2</v>
      </c>
      <c r="N89" s="127">
        <f t="shared" si="82"/>
        <v>3048.7000000000003</v>
      </c>
      <c r="O89" s="150">
        <v>0</v>
      </c>
      <c r="P89" s="129">
        <f>I89+J89+M89+O89</f>
        <v>3407.3599999999997</v>
      </c>
      <c r="Q89" s="129">
        <f>K89+L89+N89</f>
        <v>6574.7000000000007</v>
      </c>
      <c r="R89" s="129">
        <f t="shared" si="83"/>
        <v>39592.639999999999</v>
      </c>
    </row>
    <row r="90" spans="1:5117 5121:9214 9218:13311 13315:16383" ht="30" customHeight="1" x14ac:dyDescent="0.35">
      <c r="A90" s="40">
        <f>+A89+1</f>
        <v>67</v>
      </c>
      <c r="B90" s="145" t="s">
        <v>161</v>
      </c>
      <c r="C90" s="145" t="s">
        <v>49</v>
      </c>
      <c r="D90" s="152" t="s">
        <v>156</v>
      </c>
      <c r="E90" s="157" t="s">
        <v>162</v>
      </c>
      <c r="F90" s="143" t="s">
        <v>52</v>
      </c>
      <c r="G90" s="144">
        <v>60000</v>
      </c>
      <c r="H90" s="38"/>
      <c r="I90" s="130">
        <v>3486.68</v>
      </c>
      <c r="J90" s="126">
        <f t="shared" si="79"/>
        <v>1722</v>
      </c>
      <c r="K90" s="131">
        <f t="shared" si="80"/>
        <v>4260</v>
      </c>
      <c r="L90" s="159">
        <f t="shared" si="84"/>
        <v>660.00000000000011</v>
      </c>
      <c r="M90" s="132">
        <f t="shared" si="81"/>
        <v>1824</v>
      </c>
      <c r="N90" s="127">
        <f t="shared" si="82"/>
        <v>4254</v>
      </c>
      <c r="O90" s="150">
        <v>0</v>
      </c>
      <c r="P90" s="129">
        <f>I90+J90+M90+O90</f>
        <v>7032.68</v>
      </c>
      <c r="Q90" s="129">
        <f>K90+L90+N90</f>
        <v>9174</v>
      </c>
      <c r="R90" s="129">
        <f t="shared" si="83"/>
        <v>52967.32</v>
      </c>
    </row>
    <row r="91" spans="1:5117 5121:9214 9218:13311 13315:16383" ht="44.25" customHeight="1" x14ac:dyDescent="0.35">
      <c r="A91" s="40">
        <f>+A90+1</f>
        <v>68</v>
      </c>
      <c r="B91" s="151" t="s">
        <v>163</v>
      </c>
      <c r="C91" s="151" t="s">
        <v>54</v>
      </c>
      <c r="D91" s="151" t="s">
        <v>156</v>
      </c>
      <c r="E91" s="151" t="s">
        <v>164</v>
      </c>
      <c r="F91" s="123" t="s">
        <v>52</v>
      </c>
      <c r="G91" s="144">
        <v>60000</v>
      </c>
      <c r="H91" s="48"/>
      <c r="I91" s="130">
        <v>3486.68</v>
      </c>
      <c r="J91" s="126">
        <f t="shared" si="79"/>
        <v>1722</v>
      </c>
      <c r="K91" s="131">
        <f t="shared" si="80"/>
        <v>4260</v>
      </c>
      <c r="L91" s="159">
        <f t="shared" si="84"/>
        <v>660.00000000000011</v>
      </c>
      <c r="M91" s="132">
        <f t="shared" si="81"/>
        <v>1824</v>
      </c>
      <c r="N91" s="127">
        <f t="shared" si="82"/>
        <v>4254</v>
      </c>
      <c r="O91" s="127">
        <v>0</v>
      </c>
      <c r="P91" s="129">
        <f>I91+J91+M91+O91</f>
        <v>7032.68</v>
      </c>
      <c r="Q91" s="129">
        <f>K91+L91+N91</f>
        <v>9174</v>
      </c>
      <c r="R91" s="129">
        <f t="shared" si="83"/>
        <v>52967.32</v>
      </c>
    </row>
    <row r="92" spans="1:5117 5121:9214 9218:13311 13315:16383" ht="26.25" customHeight="1" x14ac:dyDescent="0.25">
      <c r="A92" s="191" t="s">
        <v>25</v>
      </c>
      <c r="B92" s="191"/>
      <c r="C92" s="191"/>
      <c r="D92" s="191"/>
      <c r="E92" s="192"/>
      <c r="F92" s="57"/>
      <c r="G92" s="58">
        <f t="shared" ref="G92:R92" si="85">SUM(G87:G91)</f>
        <v>366000</v>
      </c>
      <c r="H92" s="58">
        <f t="shared" si="85"/>
        <v>0</v>
      </c>
      <c r="I92" s="58">
        <f t="shared" si="85"/>
        <v>34667.03</v>
      </c>
      <c r="J92" s="58">
        <f t="shared" si="85"/>
        <v>10504.2</v>
      </c>
      <c r="K92" s="58">
        <f t="shared" si="85"/>
        <v>25986</v>
      </c>
      <c r="L92" s="58">
        <f t="shared" si="85"/>
        <v>3117.51</v>
      </c>
      <c r="M92" s="58">
        <f t="shared" si="85"/>
        <v>11126.4</v>
      </c>
      <c r="N92" s="58">
        <f t="shared" si="85"/>
        <v>25949.4</v>
      </c>
      <c r="O92" s="58">
        <f t="shared" si="85"/>
        <v>1715.46</v>
      </c>
      <c r="P92" s="58">
        <f t="shared" si="85"/>
        <v>58013.09</v>
      </c>
      <c r="Q92" s="58">
        <f t="shared" si="85"/>
        <v>55052.91</v>
      </c>
      <c r="R92" s="58">
        <f t="shared" si="85"/>
        <v>307986.91000000003</v>
      </c>
    </row>
    <row r="93" spans="1:5117 5121:9214 9218:13311 13315:16383" ht="16.5" customHeight="1" x14ac:dyDescent="0.25">
      <c r="A93" s="56"/>
      <c r="B93" s="59"/>
      <c r="C93" s="59"/>
      <c r="D93" s="59"/>
      <c r="E93" s="59"/>
      <c r="F93" s="60"/>
      <c r="G93" s="61"/>
      <c r="H93" s="61"/>
      <c r="I93" s="62"/>
      <c r="J93" s="63"/>
      <c r="K93" s="64"/>
      <c r="L93" s="58"/>
      <c r="M93" s="64"/>
      <c r="N93" s="64"/>
      <c r="O93" s="64"/>
      <c r="P93" s="65"/>
      <c r="Q93" s="66"/>
      <c r="R93" s="66"/>
    </row>
    <row r="94" spans="1:5117 5121:9214 9218:13311 13315:16383" ht="43.5" customHeight="1" x14ac:dyDescent="0.25">
      <c r="A94" s="185" t="s">
        <v>31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5117 5121:9214 9218:13311 13315:16383" ht="26.25" customHeight="1" x14ac:dyDescent="0.35">
      <c r="A95" s="40">
        <f>+A91+1</f>
        <v>69</v>
      </c>
      <c r="B95" s="122" t="s">
        <v>165</v>
      </c>
      <c r="C95" s="122" t="s">
        <v>54</v>
      </c>
      <c r="D95" s="122" t="s">
        <v>31</v>
      </c>
      <c r="E95" s="122" t="s">
        <v>166</v>
      </c>
      <c r="F95" s="123" t="s">
        <v>52</v>
      </c>
      <c r="G95" s="144">
        <v>210000</v>
      </c>
      <c r="H95" s="48"/>
      <c r="I95" s="130">
        <v>38105.33</v>
      </c>
      <c r="J95" s="126">
        <f>+G95*2.87%</f>
        <v>6027</v>
      </c>
      <c r="K95" s="131">
        <f>G95*7.1/100</f>
        <v>14910</v>
      </c>
      <c r="L95" s="128">
        <f t="shared" ref="L95:L100" si="86">77410*1.1%</f>
        <v>851.5100000000001</v>
      </c>
      <c r="M95" s="127">
        <f>193525*3.04%</f>
        <v>5883.16</v>
      </c>
      <c r="N95" s="127">
        <f>193525*7.09%</f>
        <v>13720.922500000001</v>
      </c>
      <c r="O95" s="127">
        <v>0</v>
      </c>
      <c r="P95" s="129">
        <f>I95+J95+M95+O95</f>
        <v>50015.490000000005</v>
      </c>
      <c r="Q95" s="129">
        <f>K95+L95+N95</f>
        <v>29482.432500000003</v>
      </c>
      <c r="R95" s="129">
        <f>G95-P95</f>
        <v>159984.51</v>
      </c>
    </row>
    <row r="96" spans="1:5117 5121:9214 9218:13311 13315:16383" ht="26.25" customHeight="1" x14ac:dyDescent="0.35">
      <c r="A96" s="40">
        <f t="shared" ref="A96:A132" si="87">+A95+1</f>
        <v>70</v>
      </c>
      <c r="B96" s="122" t="s">
        <v>167</v>
      </c>
      <c r="C96" s="122" t="s">
        <v>54</v>
      </c>
      <c r="D96" s="122" t="s">
        <v>31</v>
      </c>
      <c r="E96" s="122" t="s">
        <v>168</v>
      </c>
      <c r="F96" s="123" t="s">
        <v>56</v>
      </c>
      <c r="G96" s="144">
        <v>160000</v>
      </c>
      <c r="H96" s="48"/>
      <c r="I96" s="130">
        <v>26218.87</v>
      </c>
      <c r="J96" s="126">
        <f t="shared" ref="J96:J133" si="88">+G96*2.87%</f>
        <v>4592</v>
      </c>
      <c r="K96" s="131">
        <f t="shared" ref="K96:K133" si="89">G96*7.1/100</f>
        <v>11360</v>
      </c>
      <c r="L96" s="128">
        <f t="shared" si="86"/>
        <v>851.5100000000001</v>
      </c>
      <c r="M96" s="127">
        <f>+G96*3.04%</f>
        <v>4864</v>
      </c>
      <c r="N96" s="127">
        <f>+G96*7.09%</f>
        <v>11344</v>
      </c>
      <c r="O96" s="127">
        <v>0</v>
      </c>
      <c r="P96" s="129">
        <f>I96+J96+M96+O96</f>
        <v>35674.869999999995</v>
      </c>
      <c r="Q96" s="129">
        <f>K96+L96+N96</f>
        <v>23555.510000000002</v>
      </c>
      <c r="R96" s="129">
        <f t="shared" ref="R96:R133" si="90">G96-P96</f>
        <v>124325.13</v>
      </c>
    </row>
    <row r="97" spans="1:18" ht="54.75" customHeight="1" x14ac:dyDescent="0.35">
      <c r="A97" s="40">
        <f t="shared" si="87"/>
        <v>71</v>
      </c>
      <c r="B97" s="122" t="s">
        <v>169</v>
      </c>
      <c r="C97" s="122" t="s">
        <v>54</v>
      </c>
      <c r="D97" s="122" t="s">
        <v>31</v>
      </c>
      <c r="E97" s="122" t="s">
        <v>170</v>
      </c>
      <c r="F97" s="123" t="s">
        <v>56</v>
      </c>
      <c r="G97" s="144">
        <v>160000</v>
      </c>
      <c r="H97" s="48"/>
      <c r="I97" s="130">
        <v>26218.87</v>
      </c>
      <c r="J97" s="126">
        <f t="shared" si="88"/>
        <v>4592</v>
      </c>
      <c r="K97" s="131">
        <f t="shared" si="89"/>
        <v>11360</v>
      </c>
      <c r="L97" s="128">
        <f t="shared" si="86"/>
        <v>851.5100000000001</v>
      </c>
      <c r="M97" s="127">
        <f t="shared" ref="M97:M133" si="91">+G97*3.04%</f>
        <v>4864</v>
      </c>
      <c r="N97" s="127">
        <f t="shared" ref="N97:N133" si="92">+G97*7.09%</f>
        <v>11344</v>
      </c>
      <c r="O97" s="127">
        <v>0</v>
      </c>
      <c r="P97" s="129">
        <f>I97+J97+M97+O97</f>
        <v>35674.869999999995</v>
      </c>
      <c r="Q97" s="129">
        <f>K97+L97+N97</f>
        <v>23555.510000000002</v>
      </c>
      <c r="R97" s="129">
        <f t="shared" si="90"/>
        <v>124325.13</v>
      </c>
    </row>
    <row r="98" spans="1:18" ht="39.75" customHeight="1" x14ac:dyDescent="0.35">
      <c r="A98" s="40">
        <f t="shared" si="87"/>
        <v>72</v>
      </c>
      <c r="B98" s="122" t="s">
        <v>171</v>
      </c>
      <c r="C98" s="122" t="s">
        <v>54</v>
      </c>
      <c r="D98" s="122" t="s">
        <v>31</v>
      </c>
      <c r="E98" s="122" t="s">
        <v>172</v>
      </c>
      <c r="F98" s="123" t="s">
        <v>52</v>
      </c>
      <c r="G98" s="144">
        <v>140000</v>
      </c>
      <c r="H98" s="48"/>
      <c r="I98" s="130">
        <v>21085.5</v>
      </c>
      <c r="J98" s="126">
        <f t="shared" si="88"/>
        <v>4018</v>
      </c>
      <c r="K98" s="131">
        <f t="shared" si="89"/>
        <v>9940</v>
      </c>
      <c r="L98" s="128">
        <f t="shared" si="86"/>
        <v>851.5100000000001</v>
      </c>
      <c r="M98" s="127">
        <f t="shared" si="91"/>
        <v>4256</v>
      </c>
      <c r="N98" s="127">
        <f t="shared" si="92"/>
        <v>9926</v>
      </c>
      <c r="O98" s="150">
        <v>1715.46</v>
      </c>
      <c r="P98" s="129">
        <f>I98+J98+M98+O98</f>
        <v>31074.959999999999</v>
      </c>
      <c r="Q98" s="129">
        <f>K98+L98+N98</f>
        <v>20717.510000000002</v>
      </c>
      <c r="R98" s="129">
        <f t="shared" si="90"/>
        <v>108925.04000000001</v>
      </c>
    </row>
    <row r="99" spans="1:18" ht="26.25" customHeight="1" x14ac:dyDescent="0.35">
      <c r="A99" s="40">
        <f t="shared" si="87"/>
        <v>73</v>
      </c>
      <c r="B99" s="122" t="s">
        <v>173</v>
      </c>
      <c r="C99" s="122" t="s">
        <v>49</v>
      </c>
      <c r="D99" s="122" t="s">
        <v>31</v>
      </c>
      <c r="E99" s="122" t="s">
        <v>174</v>
      </c>
      <c r="F99" s="123" t="s">
        <v>52</v>
      </c>
      <c r="G99" s="144">
        <v>90000</v>
      </c>
      <c r="H99" s="48"/>
      <c r="I99" s="130">
        <v>9753.1200000000008</v>
      </c>
      <c r="J99" s="126">
        <f t="shared" si="88"/>
        <v>2583</v>
      </c>
      <c r="K99" s="131">
        <f t="shared" si="89"/>
        <v>6390</v>
      </c>
      <c r="L99" s="128">
        <f t="shared" si="86"/>
        <v>851.5100000000001</v>
      </c>
      <c r="M99" s="127">
        <f t="shared" si="91"/>
        <v>2736</v>
      </c>
      <c r="N99" s="127">
        <f t="shared" si="92"/>
        <v>6381</v>
      </c>
      <c r="O99" s="127">
        <v>0</v>
      </c>
      <c r="P99" s="129">
        <f>I99+J99+M99+O99</f>
        <v>15072.12</v>
      </c>
      <c r="Q99" s="129">
        <f>K99+L99+N99</f>
        <v>13622.51</v>
      </c>
      <c r="R99" s="129">
        <f t="shared" si="90"/>
        <v>74927.88</v>
      </c>
    </row>
    <row r="100" spans="1:18" ht="26.25" customHeight="1" x14ac:dyDescent="0.35">
      <c r="A100" s="40">
        <f t="shared" si="87"/>
        <v>74</v>
      </c>
      <c r="B100" s="122" t="s">
        <v>175</v>
      </c>
      <c r="C100" s="122" t="s">
        <v>49</v>
      </c>
      <c r="D100" s="122" t="s">
        <v>31</v>
      </c>
      <c r="E100" s="122" t="s">
        <v>176</v>
      </c>
      <c r="F100" s="123" t="s">
        <v>52</v>
      </c>
      <c r="G100" s="144">
        <v>90000</v>
      </c>
      <c r="H100" s="48"/>
      <c r="I100" s="130">
        <v>9324.25</v>
      </c>
      <c r="J100" s="126">
        <f t="shared" si="88"/>
        <v>2583</v>
      </c>
      <c r="K100" s="131">
        <f t="shared" si="89"/>
        <v>6390</v>
      </c>
      <c r="L100" s="128">
        <f t="shared" si="86"/>
        <v>851.5100000000001</v>
      </c>
      <c r="M100" s="127">
        <f t="shared" si="91"/>
        <v>2736</v>
      </c>
      <c r="N100" s="127">
        <f t="shared" si="92"/>
        <v>6381</v>
      </c>
      <c r="O100" s="150">
        <v>1715.46</v>
      </c>
      <c r="P100" s="129">
        <f t="shared" ref="P100:P132" si="93">I100+J100+M100+O100</f>
        <v>16358.71</v>
      </c>
      <c r="Q100" s="129">
        <f t="shared" ref="Q100:Q133" si="94">K100+L100+N100</f>
        <v>13622.51</v>
      </c>
      <c r="R100" s="129">
        <f t="shared" si="90"/>
        <v>73641.290000000008</v>
      </c>
    </row>
    <row r="101" spans="1:18" ht="26.25" customHeight="1" x14ac:dyDescent="0.35">
      <c r="A101" s="40">
        <f t="shared" si="87"/>
        <v>75</v>
      </c>
      <c r="B101" s="122" t="s">
        <v>177</v>
      </c>
      <c r="C101" s="122" t="s">
        <v>49</v>
      </c>
      <c r="D101" s="122" t="s">
        <v>31</v>
      </c>
      <c r="E101" s="122" t="s">
        <v>178</v>
      </c>
      <c r="F101" s="123" t="s">
        <v>52</v>
      </c>
      <c r="G101" s="144">
        <v>60000</v>
      </c>
      <c r="H101" s="48"/>
      <c r="I101" s="130">
        <v>3486.68</v>
      </c>
      <c r="J101" s="126">
        <f t="shared" si="88"/>
        <v>1722</v>
      </c>
      <c r="K101" s="131">
        <f t="shared" si="89"/>
        <v>4260</v>
      </c>
      <c r="L101" s="132">
        <f>+G101*1.1%</f>
        <v>660.00000000000011</v>
      </c>
      <c r="M101" s="127">
        <f t="shared" si="91"/>
        <v>1824</v>
      </c>
      <c r="N101" s="127">
        <f t="shared" si="92"/>
        <v>4254</v>
      </c>
      <c r="O101" s="127">
        <v>0</v>
      </c>
      <c r="P101" s="129">
        <f t="shared" si="93"/>
        <v>7032.68</v>
      </c>
      <c r="Q101" s="129">
        <f t="shared" si="94"/>
        <v>9174</v>
      </c>
      <c r="R101" s="129">
        <f t="shared" si="90"/>
        <v>52967.32</v>
      </c>
    </row>
    <row r="102" spans="1:18" ht="26.25" customHeight="1" x14ac:dyDescent="0.35">
      <c r="A102" s="40">
        <f t="shared" si="87"/>
        <v>76</v>
      </c>
      <c r="B102" s="122" t="s">
        <v>179</v>
      </c>
      <c r="C102" s="122" t="s">
        <v>49</v>
      </c>
      <c r="D102" s="122" t="s">
        <v>31</v>
      </c>
      <c r="E102" s="122" t="s">
        <v>180</v>
      </c>
      <c r="F102" s="123" t="s">
        <v>69</v>
      </c>
      <c r="G102" s="144">
        <v>34000</v>
      </c>
      <c r="H102" s="48"/>
      <c r="I102" s="130">
        <v>0</v>
      </c>
      <c r="J102" s="126">
        <f t="shared" si="88"/>
        <v>975.8</v>
      </c>
      <c r="K102" s="131">
        <f t="shared" si="89"/>
        <v>2414</v>
      </c>
      <c r="L102" s="132">
        <f>+G102*1.1%</f>
        <v>374.00000000000006</v>
      </c>
      <c r="M102" s="127">
        <f t="shared" si="91"/>
        <v>1033.5999999999999</v>
      </c>
      <c r="N102" s="127">
        <f t="shared" si="92"/>
        <v>2410.6000000000004</v>
      </c>
      <c r="O102" s="127">
        <v>0</v>
      </c>
      <c r="P102" s="129">
        <f t="shared" si="93"/>
        <v>2009.3999999999999</v>
      </c>
      <c r="Q102" s="129">
        <f t="shared" si="94"/>
        <v>5198.6000000000004</v>
      </c>
      <c r="R102" s="129">
        <f t="shared" si="90"/>
        <v>31990.6</v>
      </c>
    </row>
    <row r="103" spans="1:18" ht="26.25" customHeight="1" x14ac:dyDescent="0.35">
      <c r="A103" s="40">
        <f t="shared" si="87"/>
        <v>77</v>
      </c>
      <c r="B103" s="122" t="s">
        <v>181</v>
      </c>
      <c r="C103" s="122" t="s">
        <v>54</v>
      </c>
      <c r="D103" s="122" t="s">
        <v>31</v>
      </c>
      <c r="E103" s="122" t="s">
        <v>182</v>
      </c>
      <c r="F103" s="123" t="s">
        <v>69</v>
      </c>
      <c r="G103" s="144">
        <v>105000</v>
      </c>
      <c r="H103" s="48"/>
      <c r="I103" s="130">
        <f>12415.43+866.06</f>
        <v>13281.49</v>
      </c>
      <c r="J103" s="126">
        <f t="shared" si="88"/>
        <v>3013.5</v>
      </c>
      <c r="K103" s="131">
        <f t="shared" si="89"/>
        <v>7455</v>
      </c>
      <c r="L103" s="128">
        <f t="shared" ref="L103:L104" si="95">77410*1.1%</f>
        <v>851.5100000000001</v>
      </c>
      <c r="M103" s="127">
        <f t="shared" si="91"/>
        <v>3192</v>
      </c>
      <c r="N103" s="127">
        <f t="shared" si="92"/>
        <v>7444.5000000000009</v>
      </c>
      <c r="O103" s="127">
        <v>0</v>
      </c>
      <c r="P103" s="129">
        <f t="shared" si="93"/>
        <v>19486.989999999998</v>
      </c>
      <c r="Q103" s="129">
        <f t="shared" si="94"/>
        <v>15751.010000000002</v>
      </c>
      <c r="R103" s="129">
        <f t="shared" si="90"/>
        <v>85513.010000000009</v>
      </c>
    </row>
    <row r="104" spans="1:18" ht="26.25" customHeight="1" x14ac:dyDescent="0.35">
      <c r="A104" s="40">
        <f t="shared" si="87"/>
        <v>78</v>
      </c>
      <c r="B104" s="122" t="s">
        <v>183</v>
      </c>
      <c r="C104" s="122" t="s">
        <v>54</v>
      </c>
      <c r="D104" s="122" t="s">
        <v>31</v>
      </c>
      <c r="E104" s="122" t="s">
        <v>184</v>
      </c>
      <c r="F104" s="123" t="s">
        <v>69</v>
      </c>
      <c r="G104" s="144">
        <v>90000</v>
      </c>
      <c r="H104" s="48"/>
      <c r="I104" s="130">
        <v>9324.25</v>
      </c>
      <c r="J104" s="126">
        <f t="shared" si="88"/>
        <v>2583</v>
      </c>
      <c r="K104" s="131">
        <f t="shared" si="89"/>
        <v>6390</v>
      </c>
      <c r="L104" s="128">
        <f t="shared" si="95"/>
        <v>851.5100000000001</v>
      </c>
      <c r="M104" s="127">
        <f t="shared" si="91"/>
        <v>2736</v>
      </c>
      <c r="N104" s="127">
        <f t="shared" si="92"/>
        <v>6381</v>
      </c>
      <c r="O104" s="150">
        <v>1715.46</v>
      </c>
      <c r="P104" s="129">
        <f t="shared" si="93"/>
        <v>16358.71</v>
      </c>
      <c r="Q104" s="129">
        <f t="shared" si="94"/>
        <v>13622.51</v>
      </c>
      <c r="R104" s="129">
        <f t="shared" si="90"/>
        <v>73641.290000000008</v>
      </c>
    </row>
    <row r="105" spans="1:18" ht="47.25" customHeight="1" x14ac:dyDescent="0.35">
      <c r="A105" s="40">
        <f t="shared" si="87"/>
        <v>79</v>
      </c>
      <c r="B105" s="122" t="s">
        <v>185</v>
      </c>
      <c r="C105" s="122" t="s">
        <v>54</v>
      </c>
      <c r="D105" s="122" t="s">
        <v>31</v>
      </c>
      <c r="E105" s="122" t="s">
        <v>186</v>
      </c>
      <c r="F105" s="123" t="s">
        <v>69</v>
      </c>
      <c r="G105" s="144">
        <v>43000</v>
      </c>
      <c r="H105" s="48"/>
      <c r="I105" s="130">
        <v>866.06</v>
      </c>
      <c r="J105" s="126">
        <f t="shared" si="88"/>
        <v>1234.0999999999999</v>
      </c>
      <c r="K105" s="131">
        <f t="shared" si="89"/>
        <v>3053</v>
      </c>
      <c r="L105" s="132">
        <f t="shared" ref="L105:L117" si="96">+G105*1.1%</f>
        <v>473.00000000000006</v>
      </c>
      <c r="M105" s="127">
        <f t="shared" si="91"/>
        <v>1307.2</v>
      </c>
      <c r="N105" s="127">
        <f t="shared" si="92"/>
        <v>3048.7000000000003</v>
      </c>
      <c r="O105" s="127">
        <v>0</v>
      </c>
      <c r="P105" s="129">
        <f t="shared" si="93"/>
        <v>3407.3599999999997</v>
      </c>
      <c r="Q105" s="129">
        <f t="shared" si="94"/>
        <v>6574.7000000000007</v>
      </c>
      <c r="R105" s="129">
        <f t="shared" si="90"/>
        <v>39592.639999999999</v>
      </c>
    </row>
    <row r="106" spans="1:18" ht="45" customHeight="1" x14ac:dyDescent="0.35">
      <c r="A106" s="40">
        <f t="shared" si="87"/>
        <v>80</v>
      </c>
      <c r="B106" s="122" t="s">
        <v>187</v>
      </c>
      <c r="C106" s="122" t="s">
        <v>49</v>
      </c>
      <c r="D106" s="122" t="s">
        <v>31</v>
      </c>
      <c r="E106" s="122" t="s">
        <v>188</v>
      </c>
      <c r="F106" s="123" t="s">
        <v>69</v>
      </c>
      <c r="G106" s="144">
        <v>30000</v>
      </c>
      <c r="H106" s="48"/>
      <c r="I106" s="130">
        <v>0</v>
      </c>
      <c r="J106" s="126">
        <f t="shared" si="88"/>
        <v>861</v>
      </c>
      <c r="K106" s="131">
        <f t="shared" si="89"/>
        <v>2130</v>
      </c>
      <c r="L106" s="132">
        <f t="shared" si="96"/>
        <v>330.00000000000006</v>
      </c>
      <c r="M106" s="127">
        <f t="shared" si="91"/>
        <v>912</v>
      </c>
      <c r="N106" s="127">
        <f t="shared" si="92"/>
        <v>2127</v>
      </c>
      <c r="O106" s="127">
        <v>0</v>
      </c>
      <c r="P106" s="129">
        <f t="shared" si="93"/>
        <v>1773</v>
      </c>
      <c r="Q106" s="129">
        <f t="shared" si="94"/>
        <v>4587</v>
      </c>
      <c r="R106" s="129">
        <f t="shared" si="90"/>
        <v>28227</v>
      </c>
    </row>
    <row r="107" spans="1:18" ht="26.25" customHeight="1" x14ac:dyDescent="0.35">
      <c r="A107" s="40">
        <f t="shared" si="87"/>
        <v>81</v>
      </c>
      <c r="B107" s="122" t="s">
        <v>189</v>
      </c>
      <c r="C107" s="122" t="s">
        <v>49</v>
      </c>
      <c r="D107" s="122" t="s">
        <v>31</v>
      </c>
      <c r="E107" s="122" t="s">
        <v>190</v>
      </c>
      <c r="F107" s="123" t="s">
        <v>69</v>
      </c>
      <c r="G107" s="144">
        <v>30000</v>
      </c>
      <c r="H107" s="48"/>
      <c r="I107" s="130">
        <v>0</v>
      </c>
      <c r="J107" s="126">
        <f t="shared" si="88"/>
        <v>861</v>
      </c>
      <c r="K107" s="131">
        <f t="shared" si="89"/>
        <v>2130</v>
      </c>
      <c r="L107" s="132">
        <f t="shared" si="96"/>
        <v>330.00000000000006</v>
      </c>
      <c r="M107" s="127">
        <f t="shared" si="91"/>
        <v>912</v>
      </c>
      <c r="N107" s="127">
        <f t="shared" si="92"/>
        <v>2127</v>
      </c>
      <c r="O107" s="127">
        <v>0</v>
      </c>
      <c r="P107" s="129">
        <f t="shared" si="93"/>
        <v>1773</v>
      </c>
      <c r="Q107" s="129">
        <f t="shared" si="94"/>
        <v>4587</v>
      </c>
      <c r="R107" s="129">
        <f t="shared" si="90"/>
        <v>28227</v>
      </c>
    </row>
    <row r="108" spans="1:18" ht="26.25" customHeight="1" x14ac:dyDescent="0.35">
      <c r="A108" s="40">
        <f t="shared" si="87"/>
        <v>82</v>
      </c>
      <c r="B108" s="122" t="s">
        <v>191</v>
      </c>
      <c r="C108" s="122" t="s">
        <v>49</v>
      </c>
      <c r="D108" s="122" t="s">
        <v>31</v>
      </c>
      <c r="E108" s="122" t="s">
        <v>192</v>
      </c>
      <c r="F108" s="123" t="s">
        <v>69</v>
      </c>
      <c r="G108" s="144">
        <v>34000</v>
      </c>
      <c r="H108" s="48"/>
      <c r="I108" s="130">
        <v>0</v>
      </c>
      <c r="J108" s="126">
        <f t="shared" si="88"/>
        <v>975.8</v>
      </c>
      <c r="K108" s="131">
        <f t="shared" si="89"/>
        <v>2414</v>
      </c>
      <c r="L108" s="132">
        <f t="shared" si="96"/>
        <v>374.00000000000006</v>
      </c>
      <c r="M108" s="127">
        <f t="shared" si="91"/>
        <v>1033.5999999999999</v>
      </c>
      <c r="N108" s="127">
        <f t="shared" si="92"/>
        <v>2410.6000000000004</v>
      </c>
      <c r="O108" s="127">
        <v>0</v>
      </c>
      <c r="P108" s="129">
        <f t="shared" si="93"/>
        <v>2009.3999999999999</v>
      </c>
      <c r="Q108" s="129">
        <f t="shared" si="94"/>
        <v>5198.6000000000004</v>
      </c>
      <c r="R108" s="129">
        <f t="shared" si="90"/>
        <v>31990.6</v>
      </c>
    </row>
    <row r="109" spans="1:18" ht="26.25" customHeight="1" x14ac:dyDescent="0.35">
      <c r="A109" s="40">
        <f t="shared" si="87"/>
        <v>83</v>
      </c>
      <c r="B109" s="122" t="s">
        <v>193</v>
      </c>
      <c r="C109" s="122" t="s">
        <v>49</v>
      </c>
      <c r="D109" s="122" t="s">
        <v>31</v>
      </c>
      <c r="E109" s="122" t="s">
        <v>429</v>
      </c>
      <c r="F109" s="123" t="s">
        <v>69</v>
      </c>
      <c r="G109" s="144">
        <v>43000</v>
      </c>
      <c r="H109" s="48"/>
      <c r="I109" s="130">
        <v>608.74</v>
      </c>
      <c r="J109" s="126">
        <f t="shared" si="88"/>
        <v>1234.0999999999999</v>
      </c>
      <c r="K109" s="131">
        <f t="shared" si="89"/>
        <v>3053</v>
      </c>
      <c r="L109" s="132">
        <f t="shared" si="96"/>
        <v>473.00000000000006</v>
      </c>
      <c r="M109" s="127">
        <f t="shared" si="91"/>
        <v>1307.2</v>
      </c>
      <c r="N109" s="127">
        <f t="shared" si="92"/>
        <v>3048.7000000000003</v>
      </c>
      <c r="O109" s="150">
        <v>1715.46</v>
      </c>
      <c r="P109" s="129">
        <f t="shared" si="93"/>
        <v>4865.5</v>
      </c>
      <c r="Q109" s="129">
        <f t="shared" si="94"/>
        <v>6574.7000000000007</v>
      </c>
      <c r="R109" s="129">
        <f t="shared" si="90"/>
        <v>38134.5</v>
      </c>
    </row>
    <row r="110" spans="1:18" ht="26.25" customHeight="1" x14ac:dyDescent="0.35">
      <c r="A110" s="40">
        <f t="shared" si="87"/>
        <v>84</v>
      </c>
      <c r="B110" s="122" t="s">
        <v>194</v>
      </c>
      <c r="C110" s="122" t="s">
        <v>49</v>
      </c>
      <c r="D110" s="122" t="s">
        <v>31</v>
      </c>
      <c r="E110" s="122" t="s">
        <v>192</v>
      </c>
      <c r="F110" s="123" t="s">
        <v>69</v>
      </c>
      <c r="G110" s="144">
        <v>34000</v>
      </c>
      <c r="H110" s="48"/>
      <c r="I110" s="130">
        <v>0</v>
      </c>
      <c r="J110" s="126">
        <f t="shared" si="88"/>
        <v>975.8</v>
      </c>
      <c r="K110" s="131">
        <f t="shared" si="89"/>
        <v>2414</v>
      </c>
      <c r="L110" s="132">
        <f t="shared" si="96"/>
        <v>374.00000000000006</v>
      </c>
      <c r="M110" s="127">
        <f t="shared" si="91"/>
        <v>1033.5999999999999</v>
      </c>
      <c r="N110" s="127">
        <f t="shared" si="92"/>
        <v>2410.6000000000004</v>
      </c>
      <c r="O110" s="127">
        <v>0</v>
      </c>
      <c r="P110" s="129">
        <f t="shared" si="93"/>
        <v>2009.3999999999999</v>
      </c>
      <c r="Q110" s="129">
        <f t="shared" si="94"/>
        <v>5198.6000000000004</v>
      </c>
      <c r="R110" s="129">
        <f t="shared" si="90"/>
        <v>31990.6</v>
      </c>
    </row>
    <row r="111" spans="1:18" ht="26.25" customHeight="1" x14ac:dyDescent="0.35">
      <c r="A111" s="40">
        <f t="shared" si="87"/>
        <v>85</v>
      </c>
      <c r="B111" s="145" t="s">
        <v>195</v>
      </c>
      <c r="C111" s="145" t="s">
        <v>49</v>
      </c>
      <c r="D111" s="161" t="s">
        <v>196</v>
      </c>
      <c r="E111" s="153" t="s">
        <v>197</v>
      </c>
      <c r="F111" s="123" t="s">
        <v>69</v>
      </c>
      <c r="G111" s="144">
        <v>35000</v>
      </c>
      <c r="H111" s="48"/>
      <c r="I111" s="130">
        <v>0</v>
      </c>
      <c r="J111" s="126">
        <f t="shared" si="88"/>
        <v>1004.5</v>
      </c>
      <c r="K111" s="131">
        <f t="shared" si="89"/>
        <v>2485</v>
      </c>
      <c r="L111" s="132">
        <f t="shared" si="96"/>
        <v>385.00000000000006</v>
      </c>
      <c r="M111" s="127">
        <f t="shared" si="91"/>
        <v>1064</v>
      </c>
      <c r="N111" s="127">
        <f t="shared" si="92"/>
        <v>2481.5</v>
      </c>
      <c r="O111" s="127">
        <v>0</v>
      </c>
      <c r="P111" s="129">
        <f t="shared" si="93"/>
        <v>2068.5</v>
      </c>
      <c r="Q111" s="129">
        <f t="shared" si="94"/>
        <v>5351.5</v>
      </c>
      <c r="R111" s="129">
        <f t="shared" si="90"/>
        <v>32931.5</v>
      </c>
    </row>
    <row r="112" spans="1:18" ht="26.25" customHeight="1" x14ac:dyDescent="0.35">
      <c r="A112" s="40">
        <f t="shared" si="87"/>
        <v>86</v>
      </c>
      <c r="B112" s="145" t="s">
        <v>198</v>
      </c>
      <c r="C112" s="145" t="s">
        <v>54</v>
      </c>
      <c r="D112" s="161" t="s">
        <v>196</v>
      </c>
      <c r="E112" s="153" t="s">
        <v>197</v>
      </c>
      <c r="F112" s="123" t="s">
        <v>69</v>
      </c>
      <c r="G112" s="144">
        <v>35000</v>
      </c>
      <c r="H112" s="48"/>
      <c r="I112" s="130">
        <v>0</v>
      </c>
      <c r="J112" s="126">
        <f t="shared" si="88"/>
        <v>1004.5</v>
      </c>
      <c r="K112" s="131">
        <f t="shared" si="89"/>
        <v>2485</v>
      </c>
      <c r="L112" s="132">
        <f t="shared" si="96"/>
        <v>385.00000000000006</v>
      </c>
      <c r="M112" s="127">
        <f t="shared" si="91"/>
        <v>1064</v>
      </c>
      <c r="N112" s="127">
        <f t="shared" si="92"/>
        <v>2481.5</v>
      </c>
      <c r="O112" s="150">
        <v>0</v>
      </c>
      <c r="P112" s="129">
        <f t="shared" si="93"/>
        <v>2068.5</v>
      </c>
      <c r="Q112" s="129">
        <f t="shared" si="94"/>
        <v>5351.5</v>
      </c>
      <c r="R112" s="129">
        <f t="shared" si="90"/>
        <v>32931.5</v>
      </c>
    </row>
    <row r="113" spans="1:18" ht="26.25" customHeight="1" x14ac:dyDescent="0.35">
      <c r="A113" s="40">
        <f t="shared" si="87"/>
        <v>87</v>
      </c>
      <c r="B113" s="145" t="s">
        <v>199</v>
      </c>
      <c r="C113" s="145" t="s">
        <v>49</v>
      </c>
      <c r="D113" s="162" t="s">
        <v>196</v>
      </c>
      <c r="E113" s="163" t="s">
        <v>197</v>
      </c>
      <c r="F113" s="123" t="s">
        <v>69</v>
      </c>
      <c r="G113" s="144">
        <v>35000</v>
      </c>
      <c r="H113" s="48"/>
      <c r="I113" s="130">
        <v>0</v>
      </c>
      <c r="J113" s="126">
        <f t="shared" si="88"/>
        <v>1004.5</v>
      </c>
      <c r="K113" s="131">
        <f t="shared" si="89"/>
        <v>2485</v>
      </c>
      <c r="L113" s="132">
        <f t="shared" si="96"/>
        <v>385.00000000000006</v>
      </c>
      <c r="M113" s="127">
        <f t="shared" si="91"/>
        <v>1064</v>
      </c>
      <c r="N113" s="127">
        <f t="shared" si="92"/>
        <v>2481.5</v>
      </c>
      <c r="O113" s="127">
        <v>0</v>
      </c>
      <c r="P113" s="129">
        <f t="shared" si="93"/>
        <v>2068.5</v>
      </c>
      <c r="Q113" s="129">
        <f t="shared" si="94"/>
        <v>5351.5</v>
      </c>
      <c r="R113" s="129">
        <f t="shared" si="90"/>
        <v>32931.5</v>
      </c>
    </row>
    <row r="114" spans="1:18" ht="42" customHeight="1" x14ac:dyDescent="0.35">
      <c r="A114" s="40">
        <f t="shared" si="87"/>
        <v>88</v>
      </c>
      <c r="B114" s="145" t="s">
        <v>200</v>
      </c>
      <c r="C114" s="145" t="s">
        <v>49</v>
      </c>
      <c r="D114" s="161" t="s">
        <v>196</v>
      </c>
      <c r="E114" s="163" t="s">
        <v>201</v>
      </c>
      <c r="F114" s="123" t="s">
        <v>69</v>
      </c>
      <c r="G114" s="144">
        <v>60000</v>
      </c>
      <c r="H114" s="48"/>
      <c r="I114" s="130">
        <v>3486.68</v>
      </c>
      <c r="J114" s="126">
        <f t="shared" si="88"/>
        <v>1722</v>
      </c>
      <c r="K114" s="131">
        <f t="shared" si="89"/>
        <v>4260</v>
      </c>
      <c r="L114" s="132">
        <f t="shared" si="96"/>
        <v>660.00000000000011</v>
      </c>
      <c r="M114" s="127">
        <f t="shared" si="91"/>
        <v>1824</v>
      </c>
      <c r="N114" s="127">
        <f t="shared" si="92"/>
        <v>4254</v>
      </c>
      <c r="O114" s="127">
        <v>0</v>
      </c>
      <c r="P114" s="129">
        <f t="shared" si="93"/>
        <v>7032.68</v>
      </c>
      <c r="Q114" s="129">
        <f t="shared" si="94"/>
        <v>9174</v>
      </c>
      <c r="R114" s="129">
        <f t="shared" si="90"/>
        <v>52967.32</v>
      </c>
    </row>
    <row r="115" spans="1:18" ht="42" customHeight="1" x14ac:dyDescent="0.35">
      <c r="A115" s="40">
        <f t="shared" si="87"/>
        <v>89</v>
      </c>
      <c r="B115" s="145" t="s">
        <v>202</v>
      </c>
      <c r="C115" s="145" t="s">
        <v>54</v>
      </c>
      <c r="D115" s="162" t="s">
        <v>196</v>
      </c>
      <c r="E115" s="163" t="s">
        <v>197</v>
      </c>
      <c r="F115" s="123" t="s">
        <v>69</v>
      </c>
      <c r="G115" s="144">
        <v>35000</v>
      </c>
      <c r="H115" s="48"/>
      <c r="I115" s="130">
        <v>0</v>
      </c>
      <c r="J115" s="126">
        <f t="shared" si="88"/>
        <v>1004.5</v>
      </c>
      <c r="K115" s="131">
        <f t="shared" si="89"/>
        <v>2485</v>
      </c>
      <c r="L115" s="132">
        <f t="shared" si="96"/>
        <v>385.00000000000006</v>
      </c>
      <c r="M115" s="127">
        <f t="shared" si="91"/>
        <v>1064</v>
      </c>
      <c r="N115" s="127">
        <f t="shared" si="92"/>
        <v>2481.5</v>
      </c>
      <c r="O115" s="127">
        <v>0</v>
      </c>
      <c r="P115" s="129">
        <f t="shared" si="93"/>
        <v>2068.5</v>
      </c>
      <c r="Q115" s="129">
        <f t="shared" si="94"/>
        <v>5351.5</v>
      </c>
      <c r="R115" s="129">
        <f t="shared" si="90"/>
        <v>32931.5</v>
      </c>
    </row>
    <row r="116" spans="1:18" ht="42" customHeight="1" x14ac:dyDescent="0.35">
      <c r="A116" s="40">
        <f t="shared" si="87"/>
        <v>90</v>
      </c>
      <c r="B116" s="145" t="s">
        <v>203</v>
      </c>
      <c r="C116" s="145" t="s">
        <v>49</v>
      </c>
      <c r="D116" s="161" t="s">
        <v>196</v>
      </c>
      <c r="E116" s="153" t="s">
        <v>197</v>
      </c>
      <c r="F116" s="123" t="s">
        <v>69</v>
      </c>
      <c r="G116" s="144">
        <v>35000</v>
      </c>
      <c r="H116" s="48"/>
      <c r="I116" s="130">
        <v>0</v>
      </c>
      <c r="J116" s="126">
        <f t="shared" si="88"/>
        <v>1004.5</v>
      </c>
      <c r="K116" s="131">
        <f t="shared" si="89"/>
        <v>2485</v>
      </c>
      <c r="L116" s="132">
        <f t="shared" si="96"/>
        <v>385.00000000000006</v>
      </c>
      <c r="M116" s="127">
        <f t="shared" si="91"/>
        <v>1064</v>
      </c>
      <c r="N116" s="127">
        <f t="shared" si="92"/>
        <v>2481.5</v>
      </c>
      <c r="O116" s="127">
        <v>0</v>
      </c>
      <c r="P116" s="129">
        <f t="shared" si="93"/>
        <v>2068.5</v>
      </c>
      <c r="Q116" s="129">
        <f t="shared" si="94"/>
        <v>5351.5</v>
      </c>
      <c r="R116" s="129">
        <f t="shared" si="90"/>
        <v>32931.5</v>
      </c>
    </row>
    <row r="117" spans="1:18" ht="51" customHeight="1" x14ac:dyDescent="0.35">
      <c r="A117" s="40">
        <f t="shared" si="87"/>
        <v>91</v>
      </c>
      <c r="B117" s="145" t="s">
        <v>204</v>
      </c>
      <c r="C117" s="145" t="s">
        <v>49</v>
      </c>
      <c r="D117" s="161" t="s">
        <v>196</v>
      </c>
      <c r="E117" s="153" t="s">
        <v>190</v>
      </c>
      <c r="F117" s="123" t="s">
        <v>69</v>
      </c>
      <c r="G117" s="144">
        <v>27000</v>
      </c>
      <c r="H117" s="48"/>
      <c r="I117" s="130">
        <v>0</v>
      </c>
      <c r="J117" s="126">
        <f t="shared" si="88"/>
        <v>774.9</v>
      </c>
      <c r="K117" s="131">
        <f t="shared" si="89"/>
        <v>1917</v>
      </c>
      <c r="L117" s="132">
        <f t="shared" si="96"/>
        <v>297.00000000000006</v>
      </c>
      <c r="M117" s="127">
        <f t="shared" si="91"/>
        <v>820.8</v>
      </c>
      <c r="N117" s="127">
        <f t="shared" si="92"/>
        <v>1914.3000000000002</v>
      </c>
      <c r="O117" s="127">
        <v>0</v>
      </c>
      <c r="P117" s="129">
        <f t="shared" si="93"/>
        <v>1595.6999999999998</v>
      </c>
      <c r="Q117" s="129">
        <f t="shared" si="94"/>
        <v>4128.3</v>
      </c>
      <c r="R117" s="129">
        <f t="shared" si="90"/>
        <v>25404.3</v>
      </c>
    </row>
    <row r="118" spans="1:18" ht="51" customHeight="1" x14ac:dyDescent="0.35">
      <c r="A118" s="40">
        <f>+A117+1</f>
        <v>92</v>
      </c>
      <c r="B118" s="145" t="s">
        <v>205</v>
      </c>
      <c r="C118" s="145" t="s">
        <v>54</v>
      </c>
      <c r="D118" s="161" t="s">
        <v>196</v>
      </c>
      <c r="E118" s="153" t="s">
        <v>206</v>
      </c>
      <c r="F118" s="123" t="s">
        <v>61</v>
      </c>
      <c r="G118" s="144">
        <v>115000</v>
      </c>
      <c r="H118" s="48"/>
      <c r="I118" s="128">
        <v>15633.74</v>
      </c>
      <c r="J118" s="126">
        <f t="shared" si="88"/>
        <v>3300.5</v>
      </c>
      <c r="K118" s="131">
        <f t="shared" si="89"/>
        <v>8165</v>
      </c>
      <c r="L118" s="128">
        <f t="shared" ref="L118" si="97">77410*1.1%</f>
        <v>851.5100000000001</v>
      </c>
      <c r="M118" s="127">
        <f t="shared" si="91"/>
        <v>3496</v>
      </c>
      <c r="N118" s="127">
        <f t="shared" si="92"/>
        <v>8153.5000000000009</v>
      </c>
      <c r="O118" s="127">
        <v>0</v>
      </c>
      <c r="P118" s="129">
        <f t="shared" si="93"/>
        <v>22430.239999999998</v>
      </c>
      <c r="Q118" s="129">
        <f t="shared" si="94"/>
        <v>17170.010000000002</v>
      </c>
      <c r="R118" s="129">
        <f t="shared" si="90"/>
        <v>92569.760000000009</v>
      </c>
    </row>
    <row r="119" spans="1:18" ht="51" customHeight="1" x14ac:dyDescent="0.35">
      <c r="A119" s="40">
        <f>+A118+1</f>
        <v>93</v>
      </c>
      <c r="B119" s="145" t="s">
        <v>207</v>
      </c>
      <c r="C119" s="145" t="s">
        <v>54</v>
      </c>
      <c r="D119" s="161" t="s">
        <v>196</v>
      </c>
      <c r="E119" s="153" t="s">
        <v>208</v>
      </c>
      <c r="F119" s="123" t="s">
        <v>69</v>
      </c>
      <c r="G119" s="144">
        <v>43000</v>
      </c>
      <c r="H119" s="48"/>
      <c r="I119" s="128">
        <v>866.06</v>
      </c>
      <c r="J119" s="126">
        <f t="shared" si="88"/>
        <v>1234.0999999999999</v>
      </c>
      <c r="K119" s="131">
        <f t="shared" si="89"/>
        <v>3053</v>
      </c>
      <c r="L119" s="132">
        <f t="shared" ref="L119:L125" si="98">+G119*1.1%</f>
        <v>473.00000000000006</v>
      </c>
      <c r="M119" s="127">
        <f t="shared" si="91"/>
        <v>1307.2</v>
      </c>
      <c r="N119" s="127">
        <f t="shared" si="92"/>
        <v>3048.7000000000003</v>
      </c>
      <c r="O119" s="127">
        <v>0</v>
      </c>
      <c r="P119" s="144">
        <f t="shared" si="93"/>
        <v>3407.3599999999997</v>
      </c>
      <c r="Q119" s="144">
        <f t="shared" si="94"/>
        <v>6574.7000000000007</v>
      </c>
      <c r="R119" s="129">
        <f t="shared" si="90"/>
        <v>39592.639999999999</v>
      </c>
    </row>
    <row r="120" spans="1:18" ht="51" customHeight="1" x14ac:dyDescent="0.35">
      <c r="A120" s="40">
        <f t="shared" si="87"/>
        <v>94</v>
      </c>
      <c r="B120" s="145" t="s">
        <v>209</v>
      </c>
      <c r="C120" s="145" t="s">
        <v>49</v>
      </c>
      <c r="D120" s="161" t="s">
        <v>196</v>
      </c>
      <c r="E120" s="153" t="s">
        <v>180</v>
      </c>
      <c r="F120" s="123" t="s">
        <v>69</v>
      </c>
      <c r="G120" s="144">
        <v>34000</v>
      </c>
      <c r="H120" s="48"/>
      <c r="I120" s="130">
        <v>0</v>
      </c>
      <c r="J120" s="126">
        <f t="shared" si="88"/>
        <v>975.8</v>
      </c>
      <c r="K120" s="131">
        <f t="shared" si="89"/>
        <v>2414</v>
      </c>
      <c r="L120" s="132">
        <f t="shared" si="98"/>
        <v>374.00000000000006</v>
      </c>
      <c r="M120" s="127">
        <f t="shared" si="91"/>
        <v>1033.5999999999999</v>
      </c>
      <c r="N120" s="127">
        <f t="shared" si="92"/>
        <v>2410.6000000000004</v>
      </c>
      <c r="O120" s="127">
        <v>0</v>
      </c>
      <c r="P120" s="144">
        <f t="shared" si="93"/>
        <v>2009.3999999999999</v>
      </c>
      <c r="Q120" s="144">
        <f t="shared" si="94"/>
        <v>5198.6000000000004</v>
      </c>
      <c r="R120" s="129">
        <f t="shared" si="90"/>
        <v>31990.6</v>
      </c>
    </row>
    <row r="121" spans="1:18" ht="51" customHeight="1" x14ac:dyDescent="0.35">
      <c r="A121" s="40">
        <f t="shared" si="87"/>
        <v>95</v>
      </c>
      <c r="B121" s="145" t="s">
        <v>210</v>
      </c>
      <c r="C121" s="145" t="s">
        <v>54</v>
      </c>
      <c r="D121" s="161" t="s">
        <v>196</v>
      </c>
      <c r="E121" s="153" t="s">
        <v>211</v>
      </c>
      <c r="F121" s="123" t="s">
        <v>69</v>
      </c>
      <c r="G121" s="144">
        <v>40000</v>
      </c>
      <c r="H121" s="48"/>
      <c r="I121" s="130">
        <v>442.65</v>
      </c>
      <c r="J121" s="126">
        <f t="shared" si="88"/>
        <v>1148</v>
      </c>
      <c r="K121" s="131">
        <f t="shared" si="89"/>
        <v>2840</v>
      </c>
      <c r="L121" s="132">
        <f t="shared" si="98"/>
        <v>440.00000000000006</v>
      </c>
      <c r="M121" s="127">
        <f t="shared" si="91"/>
        <v>1216</v>
      </c>
      <c r="N121" s="127">
        <f t="shared" si="92"/>
        <v>2836</v>
      </c>
      <c r="O121" s="127">
        <v>0</v>
      </c>
      <c r="P121" s="129">
        <f t="shared" si="93"/>
        <v>2806.65</v>
      </c>
      <c r="Q121" s="129">
        <f t="shared" si="94"/>
        <v>6116</v>
      </c>
      <c r="R121" s="129">
        <f t="shared" si="90"/>
        <v>37193.35</v>
      </c>
    </row>
    <row r="122" spans="1:18" ht="51" customHeight="1" x14ac:dyDescent="0.35">
      <c r="A122" s="40">
        <f t="shared" si="87"/>
        <v>96</v>
      </c>
      <c r="B122" s="145" t="s">
        <v>212</v>
      </c>
      <c r="C122" s="145" t="s">
        <v>49</v>
      </c>
      <c r="D122" s="161" t="s">
        <v>196</v>
      </c>
      <c r="E122" s="153" t="s">
        <v>192</v>
      </c>
      <c r="F122" s="123" t="s">
        <v>69</v>
      </c>
      <c r="G122" s="144">
        <v>34000</v>
      </c>
      <c r="H122" s="48"/>
      <c r="I122" s="130">
        <v>0</v>
      </c>
      <c r="J122" s="126">
        <f t="shared" si="88"/>
        <v>975.8</v>
      </c>
      <c r="K122" s="131">
        <f t="shared" si="89"/>
        <v>2414</v>
      </c>
      <c r="L122" s="132">
        <f t="shared" si="98"/>
        <v>374.00000000000006</v>
      </c>
      <c r="M122" s="127">
        <f t="shared" si="91"/>
        <v>1033.5999999999999</v>
      </c>
      <c r="N122" s="127">
        <f t="shared" si="92"/>
        <v>2410.6000000000004</v>
      </c>
      <c r="O122" s="127">
        <v>0</v>
      </c>
      <c r="P122" s="129">
        <f t="shared" si="93"/>
        <v>2009.3999999999999</v>
      </c>
      <c r="Q122" s="129">
        <f t="shared" si="94"/>
        <v>5198.6000000000004</v>
      </c>
      <c r="R122" s="129">
        <f t="shared" si="90"/>
        <v>31990.6</v>
      </c>
    </row>
    <row r="123" spans="1:18" ht="51" customHeight="1" x14ac:dyDescent="0.35">
      <c r="A123" s="40">
        <f t="shared" si="87"/>
        <v>97</v>
      </c>
      <c r="B123" s="145" t="s">
        <v>213</v>
      </c>
      <c r="C123" s="145" t="s">
        <v>49</v>
      </c>
      <c r="D123" s="161" t="s">
        <v>196</v>
      </c>
      <c r="E123" s="122" t="s">
        <v>188</v>
      </c>
      <c r="F123" s="123" t="s">
        <v>69</v>
      </c>
      <c r="G123" s="144">
        <v>30000</v>
      </c>
      <c r="H123" s="48"/>
      <c r="I123" s="130">
        <v>0</v>
      </c>
      <c r="J123" s="126">
        <f t="shared" si="88"/>
        <v>861</v>
      </c>
      <c r="K123" s="131">
        <f t="shared" si="89"/>
        <v>2130</v>
      </c>
      <c r="L123" s="132">
        <f t="shared" si="98"/>
        <v>330.00000000000006</v>
      </c>
      <c r="M123" s="127">
        <f t="shared" si="91"/>
        <v>912</v>
      </c>
      <c r="N123" s="127">
        <f t="shared" si="92"/>
        <v>2127</v>
      </c>
      <c r="O123" s="127">
        <v>0</v>
      </c>
      <c r="P123" s="129">
        <f t="shared" si="93"/>
        <v>1773</v>
      </c>
      <c r="Q123" s="129">
        <f t="shared" si="94"/>
        <v>4587</v>
      </c>
      <c r="R123" s="129">
        <f t="shared" si="90"/>
        <v>28227</v>
      </c>
    </row>
    <row r="124" spans="1:18" ht="51" customHeight="1" x14ac:dyDescent="0.35">
      <c r="A124" s="40">
        <f t="shared" si="87"/>
        <v>98</v>
      </c>
      <c r="B124" s="145" t="s">
        <v>214</v>
      </c>
      <c r="C124" s="145" t="s">
        <v>54</v>
      </c>
      <c r="D124" s="161" t="s">
        <v>196</v>
      </c>
      <c r="E124" s="122" t="s">
        <v>211</v>
      </c>
      <c r="F124" s="123" t="s">
        <v>69</v>
      </c>
      <c r="G124" s="144">
        <v>40000</v>
      </c>
      <c r="H124" s="48"/>
      <c r="I124" s="130">
        <v>442.65</v>
      </c>
      <c r="J124" s="126">
        <f t="shared" si="88"/>
        <v>1148</v>
      </c>
      <c r="K124" s="131">
        <f t="shared" si="89"/>
        <v>2840</v>
      </c>
      <c r="L124" s="132">
        <f t="shared" si="98"/>
        <v>440.00000000000006</v>
      </c>
      <c r="M124" s="127">
        <f t="shared" si="91"/>
        <v>1216</v>
      </c>
      <c r="N124" s="127">
        <f t="shared" si="92"/>
        <v>2836</v>
      </c>
      <c r="O124" s="127">
        <v>0</v>
      </c>
      <c r="P124" s="129">
        <f t="shared" si="93"/>
        <v>2806.65</v>
      </c>
      <c r="Q124" s="129">
        <f t="shared" si="94"/>
        <v>6116</v>
      </c>
      <c r="R124" s="129">
        <f t="shared" si="90"/>
        <v>37193.35</v>
      </c>
    </row>
    <row r="125" spans="1:18" ht="51" customHeight="1" x14ac:dyDescent="0.35">
      <c r="A125" s="40">
        <f t="shared" si="87"/>
        <v>99</v>
      </c>
      <c r="B125" s="145" t="s">
        <v>215</v>
      </c>
      <c r="C125" s="145" t="s">
        <v>54</v>
      </c>
      <c r="D125" s="161" t="s">
        <v>196</v>
      </c>
      <c r="E125" s="122" t="s">
        <v>197</v>
      </c>
      <c r="F125" s="123" t="s">
        <v>69</v>
      </c>
      <c r="G125" s="144">
        <v>2333.33</v>
      </c>
      <c r="H125" s="48"/>
      <c r="I125" s="130">
        <v>0</v>
      </c>
      <c r="J125" s="126">
        <f t="shared" si="88"/>
        <v>66.966571000000002</v>
      </c>
      <c r="K125" s="131">
        <f t="shared" si="89"/>
        <v>165.66642999999999</v>
      </c>
      <c r="L125" s="132">
        <f t="shared" si="98"/>
        <v>25.666630000000001</v>
      </c>
      <c r="M125" s="127">
        <f t="shared" si="91"/>
        <v>70.933232000000004</v>
      </c>
      <c r="N125" s="127">
        <f t="shared" si="92"/>
        <v>165.433097</v>
      </c>
      <c r="O125" s="127">
        <v>0</v>
      </c>
      <c r="P125" s="129">
        <f t="shared" si="93"/>
        <v>137.89980300000002</v>
      </c>
      <c r="Q125" s="129">
        <f t="shared" si="94"/>
        <v>356.76615700000002</v>
      </c>
      <c r="R125" s="129">
        <f t="shared" si="90"/>
        <v>2195.4301969999997</v>
      </c>
    </row>
    <row r="126" spans="1:18" ht="51" customHeight="1" x14ac:dyDescent="0.35">
      <c r="A126" s="40">
        <f t="shared" si="87"/>
        <v>100</v>
      </c>
      <c r="B126" s="145" t="s">
        <v>216</v>
      </c>
      <c r="C126" s="145" t="s">
        <v>54</v>
      </c>
      <c r="D126" s="161" t="s">
        <v>196</v>
      </c>
      <c r="E126" s="122" t="s">
        <v>217</v>
      </c>
      <c r="F126" s="123" t="s">
        <v>56</v>
      </c>
      <c r="G126" s="144">
        <v>90000</v>
      </c>
      <c r="H126" s="48"/>
      <c r="I126" s="130">
        <v>8895.39</v>
      </c>
      <c r="J126" s="126">
        <f t="shared" si="88"/>
        <v>2583</v>
      </c>
      <c r="K126" s="131">
        <f t="shared" si="89"/>
        <v>6390</v>
      </c>
      <c r="L126" s="128">
        <f t="shared" ref="L126:L127" si="99">77410*1.1%</f>
        <v>851.5100000000001</v>
      </c>
      <c r="M126" s="127">
        <f t="shared" si="91"/>
        <v>2736</v>
      </c>
      <c r="N126" s="127">
        <f t="shared" si="92"/>
        <v>6381</v>
      </c>
      <c r="O126" s="127">
        <f>1715.46*2</f>
        <v>3430.92</v>
      </c>
      <c r="P126" s="129">
        <f t="shared" si="93"/>
        <v>17645.309999999998</v>
      </c>
      <c r="Q126" s="129">
        <f t="shared" si="94"/>
        <v>13622.51</v>
      </c>
      <c r="R126" s="129">
        <f t="shared" si="90"/>
        <v>72354.69</v>
      </c>
    </row>
    <row r="127" spans="1:18" ht="51" customHeight="1" x14ac:dyDescent="0.35">
      <c r="A127" s="40">
        <f t="shared" si="87"/>
        <v>101</v>
      </c>
      <c r="B127" s="145" t="s">
        <v>218</v>
      </c>
      <c r="C127" s="145" t="s">
        <v>49</v>
      </c>
      <c r="D127" s="161" t="s">
        <v>196</v>
      </c>
      <c r="E127" s="122" t="s">
        <v>217</v>
      </c>
      <c r="F127" s="123" t="s">
        <v>56</v>
      </c>
      <c r="G127" s="144">
        <v>90000</v>
      </c>
      <c r="H127" s="48"/>
      <c r="I127" s="130">
        <v>9753.1200000000008</v>
      </c>
      <c r="J127" s="126">
        <f t="shared" si="88"/>
        <v>2583</v>
      </c>
      <c r="K127" s="131">
        <f t="shared" si="89"/>
        <v>6390</v>
      </c>
      <c r="L127" s="128">
        <f t="shared" si="99"/>
        <v>851.5100000000001</v>
      </c>
      <c r="M127" s="127">
        <f t="shared" si="91"/>
        <v>2736</v>
      </c>
      <c r="N127" s="127">
        <f t="shared" si="92"/>
        <v>6381</v>
      </c>
      <c r="O127" s="127">
        <v>0</v>
      </c>
      <c r="P127" s="129">
        <f t="shared" si="93"/>
        <v>15072.12</v>
      </c>
      <c r="Q127" s="129">
        <f t="shared" si="94"/>
        <v>13622.51</v>
      </c>
      <c r="R127" s="129">
        <f t="shared" si="90"/>
        <v>74927.88</v>
      </c>
    </row>
    <row r="128" spans="1:18" ht="51" customHeight="1" x14ac:dyDescent="0.35">
      <c r="A128" s="40">
        <f t="shared" si="87"/>
        <v>102</v>
      </c>
      <c r="B128" s="145" t="s">
        <v>219</v>
      </c>
      <c r="C128" s="145" t="s">
        <v>49</v>
      </c>
      <c r="D128" s="161" t="s">
        <v>196</v>
      </c>
      <c r="E128" s="122" t="s">
        <v>190</v>
      </c>
      <c r="F128" s="123" t="s">
        <v>69</v>
      </c>
      <c r="G128" s="144">
        <v>27000</v>
      </c>
      <c r="H128" s="48"/>
      <c r="I128" s="130">
        <v>0</v>
      </c>
      <c r="J128" s="126">
        <f t="shared" si="88"/>
        <v>774.9</v>
      </c>
      <c r="K128" s="131">
        <f t="shared" si="89"/>
        <v>1917</v>
      </c>
      <c r="L128" s="132">
        <f t="shared" ref="L128:L133" si="100">+G128*1.1%</f>
        <v>297.00000000000006</v>
      </c>
      <c r="M128" s="127">
        <f t="shared" si="91"/>
        <v>820.8</v>
      </c>
      <c r="N128" s="127">
        <f t="shared" si="92"/>
        <v>1914.3000000000002</v>
      </c>
      <c r="O128" s="127">
        <v>0</v>
      </c>
      <c r="P128" s="129">
        <f t="shared" si="93"/>
        <v>1595.6999999999998</v>
      </c>
      <c r="Q128" s="129">
        <f t="shared" si="94"/>
        <v>4128.3</v>
      </c>
      <c r="R128" s="129">
        <f t="shared" si="90"/>
        <v>25404.3</v>
      </c>
    </row>
    <row r="129" spans="1:18" ht="51" customHeight="1" x14ac:dyDescent="0.35">
      <c r="A129" s="40">
        <f t="shared" si="87"/>
        <v>103</v>
      </c>
      <c r="B129" s="145" t="s">
        <v>220</v>
      </c>
      <c r="C129" s="145" t="s">
        <v>49</v>
      </c>
      <c r="D129" s="161" t="s">
        <v>196</v>
      </c>
      <c r="E129" s="153" t="s">
        <v>208</v>
      </c>
      <c r="F129" s="123" t="s">
        <v>69</v>
      </c>
      <c r="G129" s="144">
        <v>43000</v>
      </c>
      <c r="H129" s="48"/>
      <c r="I129" s="130">
        <v>866.06</v>
      </c>
      <c r="J129" s="126">
        <f t="shared" si="88"/>
        <v>1234.0999999999999</v>
      </c>
      <c r="K129" s="131">
        <f t="shared" si="89"/>
        <v>3053</v>
      </c>
      <c r="L129" s="132">
        <f t="shared" si="100"/>
        <v>473.00000000000006</v>
      </c>
      <c r="M129" s="127">
        <f t="shared" si="91"/>
        <v>1307.2</v>
      </c>
      <c r="N129" s="127">
        <f t="shared" si="92"/>
        <v>3048.7000000000003</v>
      </c>
      <c r="O129" s="127">
        <v>0</v>
      </c>
      <c r="P129" s="129">
        <f t="shared" si="93"/>
        <v>3407.3599999999997</v>
      </c>
      <c r="Q129" s="129">
        <f t="shared" si="94"/>
        <v>6574.7000000000007</v>
      </c>
      <c r="R129" s="129">
        <f t="shared" si="90"/>
        <v>39592.639999999999</v>
      </c>
    </row>
    <row r="130" spans="1:18" ht="51" customHeight="1" x14ac:dyDescent="0.35">
      <c r="A130" s="40">
        <f t="shared" si="87"/>
        <v>104</v>
      </c>
      <c r="B130" s="145" t="s">
        <v>221</v>
      </c>
      <c r="C130" s="145" t="s">
        <v>49</v>
      </c>
      <c r="D130" s="161" t="s">
        <v>196</v>
      </c>
      <c r="E130" s="153" t="s">
        <v>180</v>
      </c>
      <c r="F130" s="123" t="s">
        <v>69</v>
      </c>
      <c r="G130" s="144">
        <v>34000</v>
      </c>
      <c r="H130" s="48"/>
      <c r="I130" s="130">
        <v>0</v>
      </c>
      <c r="J130" s="126">
        <f t="shared" si="88"/>
        <v>975.8</v>
      </c>
      <c r="K130" s="131">
        <f t="shared" si="89"/>
        <v>2414</v>
      </c>
      <c r="L130" s="132">
        <f t="shared" si="100"/>
        <v>374.00000000000006</v>
      </c>
      <c r="M130" s="127">
        <f t="shared" si="91"/>
        <v>1033.5999999999999</v>
      </c>
      <c r="N130" s="127">
        <f t="shared" si="92"/>
        <v>2410.6000000000004</v>
      </c>
      <c r="O130" s="127">
        <v>0</v>
      </c>
      <c r="P130" s="129">
        <f t="shared" si="93"/>
        <v>2009.3999999999999</v>
      </c>
      <c r="Q130" s="129">
        <f t="shared" si="94"/>
        <v>5198.6000000000004</v>
      </c>
      <c r="R130" s="129">
        <f t="shared" si="90"/>
        <v>31990.6</v>
      </c>
    </row>
    <row r="131" spans="1:18" ht="51" customHeight="1" x14ac:dyDescent="0.35">
      <c r="A131" s="40">
        <f t="shared" si="87"/>
        <v>105</v>
      </c>
      <c r="B131" s="145" t="s">
        <v>222</v>
      </c>
      <c r="C131" s="145" t="s">
        <v>49</v>
      </c>
      <c r="D131" s="161" t="s">
        <v>196</v>
      </c>
      <c r="E131" s="153" t="s">
        <v>192</v>
      </c>
      <c r="F131" s="123" t="s">
        <v>69</v>
      </c>
      <c r="G131" s="144">
        <v>2266.67</v>
      </c>
      <c r="H131" s="48"/>
      <c r="I131" s="130">
        <v>0</v>
      </c>
      <c r="J131" s="126">
        <f t="shared" si="88"/>
        <v>65.053429000000008</v>
      </c>
      <c r="K131" s="131">
        <f t="shared" si="89"/>
        <v>160.93357</v>
      </c>
      <c r="L131" s="132">
        <f t="shared" si="100"/>
        <v>24.933370000000004</v>
      </c>
      <c r="M131" s="127">
        <f t="shared" si="91"/>
        <v>68.906768</v>
      </c>
      <c r="N131" s="127">
        <f t="shared" si="92"/>
        <v>160.70690300000001</v>
      </c>
      <c r="O131" s="127">
        <v>0</v>
      </c>
      <c r="P131" s="129">
        <f t="shared" si="93"/>
        <v>133.96019699999999</v>
      </c>
      <c r="Q131" s="129">
        <f t="shared" si="94"/>
        <v>346.57384300000001</v>
      </c>
      <c r="R131" s="129">
        <f t="shared" si="90"/>
        <v>2132.7098030000002</v>
      </c>
    </row>
    <row r="132" spans="1:18" ht="51" customHeight="1" x14ac:dyDescent="0.35">
      <c r="A132" s="40">
        <f t="shared" si="87"/>
        <v>106</v>
      </c>
      <c r="B132" s="145" t="s">
        <v>223</v>
      </c>
      <c r="C132" s="145"/>
      <c r="D132" s="161"/>
      <c r="E132" s="153" t="s">
        <v>192</v>
      </c>
      <c r="F132" s="123" t="s">
        <v>69</v>
      </c>
      <c r="G132" s="144">
        <v>34000</v>
      </c>
      <c r="H132" s="48"/>
      <c r="I132" s="130">
        <v>0</v>
      </c>
      <c r="J132" s="126">
        <f t="shared" si="88"/>
        <v>975.8</v>
      </c>
      <c r="K132" s="131">
        <f t="shared" si="89"/>
        <v>2414</v>
      </c>
      <c r="L132" s="132">
        <f t="shared" si="100"/>
        <v>374.00000000000006</v>
      </c>
      <c r="M132" s="127">
        <f t="shared" si="91"/>
        <v>1033.5999999999999</v>
      </c>
      <c r="N132" s="127">
        <f t="shared" si="92"/>
        <v>2410.6000000000004</v>
      </c>
      <c r="O132" s="127">
        <v>0</v>
      </c>
      <c r="P132" s="129">
        <f t="shared" si="93"/>
        <v>2009.3999999999999</v>
      </c>
      <c r="Q132" s="129">
        <f t="shared" si="94"/>
        <v>5198.6000000000004</v>
      </c>
      <c r="R132" s="129">
        <f t="shared" si="90"/>
        <v>31990.6</v>
      </c>
    </row>
    <row r="133" spans="1:18" ht="51" customHeight="1" x14ac:dyDescent="0.35">
      <c r="A133" s="40">
        <f>+A132+1</f>
        <v>107</v>
      </c>
      <c r="B133" s="122" t="s">
        <v>224</v>
      </c>
      <c r="C133" s="122" t="s">
        <v>49</v>
      </c>
      <c r="D133" s="161" t="s">
        <v>196</v>
      </c>
      <c r="E133" s="122" t="s">
        <v>188</v>
      </c>
      <c r="F133" s="123" t="s">
        <v>69</v>
      </c>
      <c r="G133" s="144">
        <v>30000</v>
      </c>
      <c r="H133" s="48"/>
      <c r="I133" s="130">
        <v>0</v>
      </c>
      <c r="J133" s="126">
        <f t="shared" si="88"/>
        <v>861</v>
      </c>
      <c r="K133" s="131">
        <f t="shared" si="89"/>
        <v>2130</v>
      </c>
      <c r="L133" s="132">
        <f t="shared" si="100"/>
        <v>330.00000000000006</v>
      </c>
      <c r="M133" s="127">
        <f t="shared" si="91"/>
        <v>912</v>
      </c>
      <c r="N133" s="127">
        <f t="shared" si="92"/>
        <v>2127</v>
      </c>
      <c r="O133" s="127">
        <v>0</v>
      </c>
      <c r="P133" s="129">
        <f>I133+J133+M133+O133</f>
        <v>1773</v>
      </c>
      <c r="Q133" s="129">
        <f t="shared" si="94"/>
        <v>4587</v>
      </c>
      <c r="R133" s="129">
        <f t="shared" si="90"/>
        <v>28227</v>
      </c>
    </row>
    <row r="134" spans="1:18" ht="24.75" customHeight="1" x14ac:dyDescent="0.25">
      <c r="A134" s="184" t="s">
        <v>25</v>
      </c>
      <c r="B134" s="184"/>
      <c r="C134" s="184"/>
      <c r="D134" s="184"/>
      <c r="E134" s="184"/>
      <c r="F134" s="41"/>
      <c r="G134" s="49">
        <f t="shared" ref="G134:R134" si="101">SUM(G95:G133)</f>
        <v>2303600</v>
      </c>
      <c r="H134" s="49">
        <f t="shared" si="101"/>
        <v>0</v>
      </c>
      <c r="I134" s="49">
        <f t="shared" si="101"/>
        <v>198659.50999999995</v>
      </c>
      <c r="J134" s="49">
        <f t="shared" si="101"/>
        <v>66113.320000000007</v>
      </c>
      <c r="K134" s="49">
        <f t="shared" si="101"/>
        <v>163555.6</v>
      </c>
      <c r="L134" s="49">
        <f t="shared" si="101"/>
        <v>19966.21</v>
      </c>
      <c r="M134" s="49">
        <f t="shared" si="101"/>
        <v>69528.600000000006</v>
      </c>
      <c r="N134" s="49">
        <f t="shared" si="101"/>
        <v>162157.16250000003</v>
      </c>
      <c r="O134" s="49">
        <f t="shared" si="101"/>
        <v>10292.76</v>
      </c>
      <c r="P134" s="49">
        <f t="shared" si="101"/>
        <v>344594.19</v>
      </c>
      <c r="Q134" s="49">
        <f t="shared" si="101"/>
        <v>345678.97249999997</v>
      </c>
      <c r="R134" s="49">
        <f t="shared" si="101"/>
        <v>1959005.8100000005</v>
      </c>
    </row>
    <row r="135" spans="1:18" ht="43.5" customHeight="1" x14ac:dyDescent="0.25">
      <c r="A135" s="185" t="s">
        <v>32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</row>
    <row r="136" spans="1:18" ht="30.75" customHeight="1" x14ac:dyDescent="0.35">
      <c r="A136" s="40">
        <f>+A133+1</f>
        <v>108</v>
      </c>
      <c r="B136" s="145" t="s">
        <v>225</v>
      </c>
      <c r="C136" s="145" t="s">
        <v>54</v>
      </c>
      <c r="D136" s="122" t="s">
        <v>32</v>
      </c>
      <c r="E136" s="157" t="s">
        <v>226</v>
      </c>
      <c r="F136" s="143" t="s">
        <v>52</v>
      </c>
      <c r="G136" s="144">
        <v>210000</v>
      </c>
      <c r="H136" s="48"/>
      <c r="I136" s="129">
        <v>37676.46</v>
      </c>
      <c r="J136" s="126">
        <f>G136*2.87/100</f>
        <v>6027</v>
      </c>
      <c r="K136" s="131">
        <f>G136*7.1/100</f>
        <v>14910</v>
      </c>
      <c r="L136" s="128">
        <f t="shared" ref="L136:L145" si="102">77410*1.1%</f>
        <v>851.5100000000001</v>
      </c>
      <c r="M136" s="127">
        <f>193525*3.04%</f>
        <v>5883.16</v>
      </c>
      <c r="N136" s="127">
        <f>193525*7.09%</f>
        <v>13720.922500000001</v>
      </c>
      <c r="O136" s="150">
        <v>1715.46</v>
      </c>
      <c r="P136" s="129">
        <f t="shared" ref="P136:P198" si="103">I136+J136+M136+O136</f>
        <v>51302.079999999994</v>
      </c>
      <c r="Q136" s="129">
        <f t="shared" ref="Q136:Q198" si="104">K136+L136+N136</f>
        <v>29482.432500000003</v>
      </c>
      <c r="R136" s="129">
        <f>G136-P136</f>
        <v>158697.92000000001</v>
      </c>
    </row>
    <row r="137" spans="1:18" ht="48" customHeight="1" x14ac:dyDescent="0.35">
      <c r="A137" s="40">
        <f t="shared" ref="A137:A198" si="105">+A136+1</f>
        <v>109</v>
      </c>
      <c r="B137" s="145" t="s">
        <v>227</v>
      </c>
      <c r="C137" s="145" t="s">
        <v>54</v>
      </c>
      <c r="D137" s="122" t="s">
        <v>32</v>
      </c>
      <c r="E137" s="157" t="s">
        <v>228</v>
      </c>
      <c r="F137" s="143" t="s">
        <v>52</v>
      </c>
      <c r="G137" s="144">
        <v>140000</v>
      </c>
      <c r="H137" s="48"/>
      <c r="I137" s="129">
        <v>21085.5</v>
      </c>
      <c r="J137" s="126">
        <f t="shared" ref="J137:J198" si="106">G137*2.87/100</f>
        <v>4018</v>
      </c>
      <c r="K137" s="131">
        <f t="shared" ref="K137:K198" si="107">G137*7.1/100</f>
        <v>9940</v>
      </c>
      <c r="L137" s="128">
        <f t="shared" si="102"/>
        <v>851.5100000000001</v>
      </c>
      <c r="M137" s="132">
        <f>G137*3.04/100</f>
        <v>4256</v>
      </c>
      <c r="N137" s="127">
        <f>+G137*7.09%</f>
        <v>9926</v>
      </c>
      <c r="O137" s="150">
        <v>1715.46</v>
      </c>
      <c r="P137" s="129">
        <f t="shared" si="103"/>
        <v>31074.959999999999</v>
      </c>
      <c r="Q137" s="129">
        <f t="shared" si="104"/>
        <v>20717.510000000002</v>
      </c>
      <c r="R137" s="129">
        <f t="shared" ref="R137:R198" si="108">G137-P137</f>
        <v>108925.04000000001</v>
      </c>
    </row>
    <row r="138" spans="1:18" ht="45" customHeight="1" x14ac:dyDescent="0.35">
      <c r="A138" s="40">
        <f t="shared" si="105"/>
        <v>110</v>
      </c>
      <c r="B138" s="145" t="s">
        <v>229</v>
      </c>
      <c r="C138" s="145" t="s">
        <v>54</v>
      </c>
      <c r="D138" s="122" t="s">
        <v>32</v>
      </c>
      <c r="E138" s="157" t="s">
        <v>230</v>
      </c>
      <c r="F138" s="143" t="s">
        <v>52</v>
      </c>
      <c r="G138" s="144">
        <v>100000</v>
      </c>
      <c r="H138" s="48"/>
      <c r="I138" s="129">
        <v>12105.37</v>
      </c>
      <c r="J138" s="126">
        <f t="shared" si="106"/>
        <v>2870</v>
      </c>
      <c r="K138" s="131">
        <f t="shared" si="107"/>
        <v>7100</v>
      </c>
      <c r="L138" s="128">
        <f t="shared" si="102"/>
        <v>851.5100000000001</v>
      </c>
      <c r="M138" s="132">
        <f t="shared" ref="M138:M198" si="109">G138*3.04/100</f>
        <v>3040</v>
      </c>
      <c r="N138" s="127">
        <f t="shared" ref="N138:N198" si="110">+G138*7.09%</f>
        <v>7090.0000000000009</v>
      </c>
      <c r="O138" s="150">
        <v>0</v>
      </c>
      <c r="P138" s="129">
        <f t="shared" si="103"/>
        <v>18015.370000000003</v>
      </c>
      <c r="Q138" s="129">
        <f t="shared" si="104"/>
        <v>15041.510000000002</v>
      </c>
      <c r="R138" s="129">
        <f t="shared" si="108"/>
        <v>81984.63</v>
      </c>
    </row>
    <row r="139" spans="1:18" ht="47.25" customHeight="1" x14ac:dyDescent="0.35">
      <c r="A139" s="40">
        <f t="shared" si="105"/>
        <v>111</v>
      </c>
      <c r="B139" s="145" t="s">
        <v>231</v>
      </c>
      <c r="C139" s="145" t="s">
        <v>54</v>
      </c>
      <c r="D139" s="122" t="s">
        <v>32</v>
      </c>
      <c r="E139" s="157" t="s">
        <v>230</v>
      </c>
      <c r="F139" s="143" t="s">
        <v>52</v>
      </c>
      <c r="G139" s="144">
        <v>100000</v>
      </c>
      <c r="H139" s="48"/>
      <c r="I139" s="129">
        <v>11247.64</v>
      </c>
      <c r="J139" s="126">
        <f t="shared" si="106"/>
        <v>2870</v>
      </c>
      <c r="K139" s="131">
        <f t="shared" si="107"/>
        <v>7100</v>
      </c>
      <c r="L139" s="128">
        <f t="shared" si="102"/>
        <v>851.5100000000001</v>
      </c>
      <c r="M139" s="132">
        <f t="shared" si="109"/>
        <v>3040</v>
      </c>
      <c r="N139" s="127">
        <f t="shared" si="110"/>
        <v>7090.0000000000009</v>
      </c>
      <c r="O139" s="150">
        <f>1715.46*2</f>
        <v>3430.92</v>
      </c>
      <c r="P139" s="129">
        <f t="shared" si="103"/>
        <v>20588.559999999998</v>
      </c>
      <c r="Q139" s="129">
        <f t="shared" si="104"/>
        <v>15041.510000000002</v>
      </c>
      <c r="R139" s="129">
        <f t="shared" si="108"/>
        <v>79411.44</v>
      </c>
    </row>
    <row r="140" spans="1:18" ht="51" customHeight="1" x14ac:dyDescent="0.35">
      <c r="A140" s="40">
        <f t="shared" si="105"/>
        <v>112</v>
      </c>
      <c r="B140" s="145" t="s">
        <v>232</v>
      </c>
      <c r="C140" s="145" t="s">
        <v>54</v>
      </c>
      <c r="D140" s="122" t="s">
        <v>32</v>
      </c>
      <c r="E140" s="157" t="s">
        <v>233</v>
      </c>
      <c r="F140" s="143" t="s">
        <v>56</v>
      </c>
      <c r="G140" s="144">
        <v>100000</v>
      </c>
      <c r="H140" s="48"/>
      <c r="I140" s="129">
        <v>12105.37</v>
      </c>
      <c r="J140" s="126">
        <f t="shared" si="106"/>
        <v>2870</v>
      </c>
      <c r="K140" s="131">
        <f t="shared" si="107"/>
        <v>7100</v>
      </c>
      <c r="L140" s="128">
        <f t="shared" si="102"/>
        <v>851.5100000000001</v>
      </c>
      <c r="M140" s="132">
        <f t="shared" si="109"/>
        <v>3040</v>
      </c>
      <c r="N140" s="127">
        <f t="shared" si="110"/>
        <v>7090.0000000000009</v>
      </c>
      <c r="O140" s="150">
        <v>0</v>
      </c>
      <c r="P140" s="129">
        <f t="shared" si="103"/>
        <v>18015.370000000003</v>
      </c>
      <c r="Q140" s="129">
        <f t="shared" si="104"/>
        <v>15041.510000000002</v>
      </c>
      <c r="R140" s="129">
        <f t="shared" si="108"/>
        <v>81984.63</v>
      </c>
    </row>
    <row r="141" spans="1:18" ht="30" customHeight="1" x14ac:dyDescent="0.35">
      <c r="A141" s="40">
        <f t="shared" si="105"/>
        <v>113</v>
      </c>
      <c r="B141" s="145" t="s">
        <v>234</v>
      </c>
      <c r="C141" s="145" t="s">
        <v>54</v>
      </c>
      <c r="D141" s="122" t="s">
        <v>32</v>
      </c>
      <c r="E141" s="157" t="s">
        <v>235</v>
      </c>
      <c r="F141" s="143" t="s">
        <v>52</v>
      </c>
      <c r="G141" s="144">
        <v>100000</v>
      </c>
      <c r="H141" s="48"/>
      <c r="I141" s="129">
        <f>5795.99+6309.38</f>
        <v>12105.369999999999</v>
      </c>
      <c r="J141" s="126">
        <f t="shared" si="106"/>
        <v>2870</v>
      </c>
      <c r="K141" s="131">
        <f t="shared" si="107"/>
        <v>7100</v>
      </c>
      <c r="L141" s="128">
        <f t="shared" si="102"/>
        <v>851.5100000000001</v>
      </c>
      <c r="M141" s="132">
        <f t="shared" si="109"/>
        <v>3040</v>
      </c>
      <c r="N141" s="127">
        <f t="shared" si="110"/>
        <v>7090.0000000000009</v>
      </c>
      <c r="O141" s="150">
        <v>0</v>
      </c>
      <c r="P141" s="129">
        <f t="shared" si="103"/>
        <v>18015.37</v>
      </c>
      <c r="Q141" s="129">
        <f t="shared" si="104"/>
        <v>15041.510000000002</v>
      </c>
      <c r="R141" s="129">
        <f t="shared" si="108"/>
        <v>81984.63</v>
      </c>
    </row>
    <row r="142" spans="1:18" ht="30" customHeight="1" x14ac:dyDescent="0.35">
      <c r="A142" s="40">
        <f t="shared" si="105"/>
        <v>114</v>
      </c>
      <c r="B142" s="145" t="s">
        <v>236</v>
      </c>
      <c r="C142" s="145" t="s">
        <v>54</v>
      </c>
      <c r="D142" s="122" t="s">
        <v>32</v>
      </c>
      <c r="E142" s="157" t="s">
        <v>237</v>
      </c>
      <c r="F142" s="143" t="s">
        <v>52</v>
      </c>
      <c r="G142" s="144">
        <v>90000</v>
      </c>
      <c r="H142" s="48"/>
      <c r="I142" s="129">
        <v>9324.25</v>
      </c>
      <c r="J142" s="126">
        <f t="shared" si="106"/>
        <v>2583</v>
      </c>
      <c r="K142" s="131">
        <f t="shared" si="107"/>
        <v>6390</v>
      </c>
      <c r="L142" s="128">
        <f t="shared" si="102"/>
        <v>851.5100000000001</v>
      </c>
      <c r="M142" s="132">
        <f t="shared" si="109"/>
        <v>2736</v>
      </c>
      <c r="N142" s="127">
        <f t="shared" si="110"/>
        <v>6381</v>
      </c>
      <c r="O142" s="150">
        <v>1715.46</v>
      </c>
      <c r="P142" s="129">
        <f t="shared" si="103"/>
        <v>16358.71</v>
      </c>
      <c r="Q142" s="129">
        <f t="shared" si="104"/>
        <v>13622.51</v>
      </c>
      <c r="R142" s="129">
        <f t="shared" si="108"/>
        <v>73641.290000000008</v>
      </c>
    </row>
    <row r="143" spans="1:18" ht="45" customHeight="1" x14ac:dyDescent="0.35">
      <c r="A143" s="40">
        <f>+A142+1</f>
        <v>115</v>
      </c>
      <c r="B143" s="145" t="s">
        <v>238</v>
      </c>
      <c r="C143" s="145" t="s">
        <v>54</v>
      </c>
      <c r="D143" s="122" t="s">
        <v>32</v>
      </c>
      <c r="E143" s="157" t="s">
        <v>239</v>
      </c>
      <c r="F143" s="143" t="s">
        <v>56</v>
      </c>
      <c r="G143" s="144">
        <v>90000</v>
      </c>
      <c r="H143" s="48"/>
      <c r="I143" s="129">
        <v>9753.1200000000008</v>
      </c>
      <c r="J143" s="126">
        <f t="shared" si="106"/>
        <v>2583</v>
      </c>
      <c r="K143" s="131">
        <f t="shared" si="107"/>
        <v>6390</v>
      </c>
      <c r="L143" s="128">
        <f t="shared" si="102"/>
        <v>851.5100000000001</v>
      </c>
      <c r="M143" s="132">
        <f t="shared" si="109"/>
        <v>2736</v>
      </c>
      <c r="N143" s="127">
        <f t="shared" si="110"/>
        <v>6381</v>
      </c>
      <c r="O143" s="150">
        <v>0</v>
      </c>
      <c r="P143" s="129">
        <f t="shared" si="103"/>
        <v>15072.12</v>
      </c>
      <c r="Q143" s="129">
        <f t="shared" si="104"/>
        <v>13622.51</v>
      </c>
      <c r="R143" s="129">
        <f t="shared" si="108"/>
        <v>74927.88</v>
      </c>
    </row>
    <row r="144" spans="1:18" ht="30" customHeight="1" x14ac:dyDescent="0.35">
      <c r="A144" s="40">
        <f t="shared" si="105"/>
        <v>116</v>
      </c>
      <c r="B144" s="145" t="s">
        <v>240</v>
      </c>
      <c r="C144" s="145" t="s">
        <v>54</v>
      </c>
      <c r="D144" s="122" t="s">
        <v>32</v>
      </c>
      <c r="E144" s="157" t="s">
        <v>239</v>
      </c>
      <c r="F144" s="143" t="s">
        <v>56</v>
      </c>
      <c r="G144" s="144">
        <v>90000</v>
      </c>
      <c r="H144" s="48"/>
      <c r="I144" s="129">
        <v>9324.25</v>
      </c>
      <c r="J144" s="126">
        <f t="shared" si="106"/>
        <v>2583</v>
      </c>
      <c r="K144" s="131">
        <f t="shared" si="107"/>
        <v>6390</v>
      </c>
      <c r="L144" s="128">
        <f t="shared" si="102"/>
        <v>851.5100000000001</v>
      </c>
      <c r="M144" s="132">
        <f t="shared" si="109"/>
        <v>2736</v>
      </c>
      <c r="N144" s="127">
        <f t="shared" si="110"/>
        <v>6381</v>
      </c>
      <c r="O144" s="150">
        <v>1715.46</v>
      </c>
      <c r="P144" s="129">
        <f t="shared" si="103"/>
        <v>16358.71</v>
      </c>
      <c r="Q144" s="129">
        <f t="shared" si="104"/>
        <v>13622.51</v>
      </c>
      <c r="R144" s="129">
        <f t="shared" si="108"/>
        <v>73641.290000000008</v>
      </c>
    </row>
    <row r="145" spans="1:18" ht="47.25" customHeight="1" x14ac:dyDescent="0.35">
      <c r="A145" s="40">
        <f t="shared" si="105"/>
        <v>117</v>
      </c>
      <c r="B145" s="145" t="s">
        <v>241</v>
      </c>
      <c r="C145" s="145" t="s">
        <v>54</v>
      </c>
      <c r="D145" s="122" t="s">
        <v>32</v>
      </c>
      <c r="E145" s="157" t="s">
        <v>239</v>
      </c>
      <c r="F145" s="143" t="s">
        <v>56</v>
      </c>
      <c r="G145" s="144">
        <v>90000</v>
      </c>
      <c r="H145" s="48"/>
      <c r="I145" s="129">
        <v>9753.1200000000008</v>
      </c>
      <c r="J145" s="126">
        <f t="shared" si="106"/>
        <v>2583</v>
      </c>
      <c r="K145" s="131">
        <f t="shared" si="107"/>
        <v>6390</v>
      </c>
      <c r="L145" s="128">
        <f t="shared" si="102"/>
        <v>851.5100000000001</v>
      </c>
      <c r="M145" s="132">
        <f t="shared" si="109"/>
        <v>2736</v>
      </c>
      <c r="N145" s="127">
        <f t="shared" si="110"/>
        <v>6381</v>
      </c>
      <c r="O145" s="150">
        <v>0</v>
      </c>
      <c r="P145" s="129">
        <f t="shared" si="103"/>
        <v>15072.12</v>
      </c>
      <c r="Q145" s="129">
        <f t="shared" si="104"/>
        <v>13622.51</v>
      </c>
      <c r="R145" s="129">
        <f t="shared" si="108"/>
        <v>74927.88</v>
      </c>
    </row>
    <row r="146" spans="1:18" ht="30" customHeight="1" x14ac:dyDescent="0.35">
      <c r="A146" s="40">
        <f t="shared" si="105"/>
        <v>118</v>
      </c>
      <c r="B146" s="145" t="s">
        <v>242</v>
      </c>
      <c r="C146" s="145" t="s">
        <v>54</v>
      </c>
      <c r="D146" s="122" t="s">
        <v>32</v>
      </c>
      <c r="E146" s="157" t="s">
        <v>243</v>
      </c>
      <c r="F146" s="143" t="s">
        <v>52</v>
      </c>
      <c r="G146" s="144">
        <v>40000</v>
      </c>
      <c r="H146" s="48"/>
      <c r="I146" s="129">
        <v>442.65</v>
      </c>
      <c r="J146" s="126">
        <f t="shared" si="106"/>
        <v>1148</v>
      </c>
      <c r="K146" s="131">
        <f t="shared" si="107"/>
        <v>2840</v>
      </c>
      <c r="L146" s="132">
        <f>+G146*1.1%</f>
        <v>440.00000000000006</v>
      </c>
      <c r="M146" s="132">
        <f t="shared" si="109"/>
        <v>1216</v>
      </c>
      <c r="N146" s="127">
        <f t="shared" si="110"/>
        <v>2836</v>
      </c>
      <c r="O146" s="150">
        <v>0</v>
      </c>
      <c r="P146" s="129">
        <f t="shared" si="103"/>
        <v>2806.65</v>
      </c>
      <c r="Q146" s="129">
        <f t="shared" si="104"/>
        <v>6116</v>
      </c>
      <c r="R146" s="129">
        <f t="shared" si="108"/>
        <v>37193.35</v>
      </c>
    </row>
    <row r="147" spans="1:18" ht="45" customHeight="1" x14ac:dyDescent="0.35">
      <c r="A147" s="40">
        <f>+A146+1</f>
        <v>119</v>
      </c>
      <c r="B147" s="145" t="s">
        <v>244</v>
      </c>
      <c r="C147" s="145" t="s">
        <v>54</v>
      </c>
      <c r="D147" s="122" t="s">
        <v>32</v>
      </c>
      <c r="E147" s="157" t="s">
        <v>245</v>
      </c>
      <c r="F147" s="143" t="s">
        <v>52</v>
      </c>
      <c r="G147" s="144">
        <v>60000</v>
      </c>
      <c r="H147" s="48"/>
      <c r="I147" s="129">
        <v>3486.68</v>
      </c>
      <c r="J147" s="126">
        <f t="shared" si="106"/>
        <v>1722</v>
      </c>
      <c r="K147" s="131">
        <f t="shared" si="107"/>
        <v>4260</v>
      </c>
      <c r="L147" s="132">
        <f t="shared" ref="L147:L156" si="111">+G147*1.1%</f>
        <v>660.00000000000011</v>
      </c>
      <c r="M147" s="132">
        <f t="shared" si="109"/>
        <v>1824</v>
      </c>
      <c r="N147" s="127">
        <f t="shared" si="110"/>
        <v>4254</v>
      </c>
      <c r="O147" s="150">
        <v>0</v>
      </c>
      <c r="P147" s="129">
        <f t="shared" si="103"/>
        <v>7032.68</v>
      </c>
      <c r="Q147" s="129">
        <f t="shared" si="104"/>
        <v>9174</v>
      </c>
      <c r="R147" s="129">
        <f t="shared" si="108"/>
        <v>52967.32</v>
      </c>
    </row>
    <row r="148" spans="1:18" ht="48.75" customHeight="1" x14ac:dyDescent="0.35">
      <c r="A148" s="40">
        <f t="shared" si="105"/>
        <v>120</v>
      </c>
      <c r="B148" s="145" t="s">
        <v>246</v>
      </c>
      <c r="C148" s="145" t="s">
        <v>54</v>
      </c>
      <c r="D148" s="122" t="s">
        <v>32</v>
      </c>
      <c r="E148" s="157" t="s">
        <v>247</v>
      </c>
      <c r="F148" s="143" t="s">
        <v>52</v>
      </c>
      <c r="G148" s="144">
        <v>43000</v>
      </c>
      <c r="H148" s="48"/>
      <c r="I148" s="129">
        <v>866.06</v>
      </c>
      <c r="J148" s="126">
        <f t="shared" si="106"/>
        <v>1234.0999999999999</v>
      </c>
      <c r="K148" s="131">
        <f t="shared" si="107"/>
        <v>3053</v>
      </c>
      <c r="L148" s="132">
        <f t="shared" si="111"/>
        <v>473.00000000000006</v>
      </c>
      <c r="M148" s="132">
        <f t="shared" si="109"/>
        <v>1307.2</v>
      </c>
      <c r="N148" s="127">
        <f t="shared" si="110"/>
        <v>3048.7000000000003</v>
      </c>
      <c r="O148" s="150">
        <v>0</v>
      </c>
      <c r="P148" s="129">
        <f t="shared" si="103"/>
        <v>3407.3599999999997</v>
      </c>
      <c r="Q148" s="129">
        <f t="shared" si="104"/>
        <v>6574.7000000000007</v>
      </c>
      <c r="R148" s="129">
        <f t="shared" si="108"/>
        <v>39592.639999999999</v>
      </c>
    </row>
    <row r="149" spans="1:18" ht="30" customHeight="1" x14ac:dyDescent="0.35">
      <c r="A149" s="40">
        <f t="shared" si="105"/>
        <v>121</v>
      </c>
      <c r="B149" s="145" t="s">
        <v>248</v>
      </c>
      <c r="C149" s="145" t="s">
        <v>54</v>
      </c>
      <c r="D149" s="122" t="s">
        <v>32</v>
      </c>
      <c r="E149" s="157" t="s">
        <v>249</v>
      </c>
      <c r="F149" s="143" t="s">
        <v>52</v>
      </c>
      <c r="G149" s="144">
        <v>43000</v>
      </c>
      <c r="H149" s="48"/>
      <c r="I149" s="129">
        <v>866.06</v>
      </c>
      <c r="J149" s="126">
        <f t="shared" si="106"/>
        <v>1234.0999999999999</v>
      </c>
      <c r="K149" s="131">
        <f t="shared" si="107"/>
        <v>3053</v>
      </c>
      <c r="L149" s="132">
        <f t="shared" si="111"/>
        <v>473.00000000000006</v>
      </c>
      <c r="M149" s="132">
        <f t="shared" si="109"/>
        <v>1307.2</v>
      </c>
      <c r="N149" s="127">
        <f t="shared" si="110"/>
        <v>3048.7000000000003</v>
      </c>
      <c r="O149" s="150">
        <v>0</v>
      </c>
      <c r="P149" s="129">
        <f t="shared" si="103"/>
        <v>3407.3599999999997</v>
      </c>
      <c r="Q149" s="129">
        <f t="shared" si="104"/>
        <v>6574.7000000000007</v>
      </c>
      <c r="R149" s="129">
        <f t="shared" si="108"/>
        <v>39592.639999999999</v>
      </c>
    </row>
    <row r="150" spans="1:18" ht="30" customHeight="1" x14ac:dyDescent="0.35">
      <c r="A150" s="40">
        <f t="shared" si="105"/>
        <v>122</v>
      </c>
      <c r="B150" s="145" t="s">
        <v>250</v>
      </c>
      <c r="C150" s="145" t="s">
        <v>54</v>
      </c>
      <c r="D150" s="122" t="s">
        <v>32</v>
      </c>
      <c r="E150" s="157" t="s">
        <v>245</v>
      </c>
      <c r="F150" s="143" t="s">
        <v>56</v>
      </c>
      <c r="G150" s="144">
        <v>60000</v>
      </c>
      <c r="H150" s="48"/>
      <c r="I150" s="129">
        <v>2800.49</v>
      </c>
      <c r="J150" s="126">
        <f t="shared" si="106"/>
        <v>1722</v>
      </c>
      <c r="K150" s="131">
        <f t="shared" si="107"/>
        <v>4260</v>
      </c>
      <c r="L150" s="132">
        <f t="shared" si="111"/>
        <v>660.00000000000011</v>
      </c>
      <c r="M150" s="132">
        <f t="shared" si="109"/>
        <v>1824</v>
      </c>
      <c r="N150" s="127">
        <f t="shared" si="110"/>
        <v>4254</v>
      </c>
      <c r="O150" s="150">
        <f>1715.46*2</f>
        <v>3430.92</v>
      </c>
      <c r="P150" s="129">
        <f t="shared" si="103"/>
        <v>9777.41</v>
      </c>
      <c r="Q150" s="129">
        <f t="shared" si="104"/>
        <v>9174</v>
      </c>
      <c r="R150" s="129">
        <f t="shared" si="108"/>
        <v>50222.59</v>
      </c>
    </row>
    <row r="151" spans="1:18" ht="30" customHeight="1" x14ac:dyDescent="0.35">
      <c r="A151" s="40">
        <f t="shared" si="105"/>
        <v>123</v>
      </c>
      <c r="B151" s="145" t="s">
        <v>251</v>
      </c>
      <c r="C151" s="145" t="s">
        <v>49</v>
      </c>
      <c r="D151" s="122" t="s">
        <v>32</v>
      </c>
      <c r="E151" s="157" t="s">
        <v>245</v>
      </c>
      <c r="F151" s="143" t="s">
        <v>56</v>
      </c>
      <c r="G151" s="144">
        <v>60000</v>
      </c>
      <c r="H151" s="48"/>
      <c r="I151" s="129">
        <v>3486.68</v>
      </c>
      <c r="J151" s="126">
        <f t="shared" si="106"/>
        <v>1722</v>
      </c>
      <c r="K151" s="131">
        <f t="shared" si="107"/>
        <v>4260</v>
      </c>
      <c r="L151" s="132">
        <f t="shared" si="111"/>
        <v>660.00000000000011</v>
      </c>
      <c r="M151" s="132">
        <f t="shared" si="109"/>
        <v>1824</v>
      </c>
      <c r="N151" s="127">
        <f t="shared" si="110"/>
        <v>4254</v>
      </c>
      <c r="O151" s="150">
        <v>0</v>
      </c>
      <c r="P151" s="129">
        <f t="shared" si="103"/>
        <v>7032.68</v>
      </c>
      <c r="Q151" s="129">
        <f t="shared" si="104"/>
        <v>9174</v>
      </c>
      <c r="R151" s="129">
        <f t="shared" si="108"/>
        <v>52967.32</v>
      </c>
    </row>
    <row r="152" spans="1:18" ht="30" customHeight="1" x14ac:dyDescent="0.35">
      <c r="A152" s="40">
        <f t="shared" si="105"/>
        <v>124</v>
      </c>
      <c r="B152" s="145" t="s">
        <v>252</v>
      </c>
      <c r="C152" s="145" t="s">
        <v>54</v>
      </c>
      <c r="D152" s="122" t="s">
        <v>32</v>
      </c>
      <c r="E152" s="157" t="s">
        <v>245</v>
      </c>
      <c r="F152" s="143" t="s">
        <v>56</v>
      </c>
      <c r="G152" s="144">
        <v>60000</v>
      </c>
      <c r="H152" s="48"/>
      <c r="I152" s="129">
        <v>3486.68</v>
      </c>
      <c r="J152" s="126">
        <f t="shared" si="106"/>
        <v>1722</v>
      </c>
      <c r="K152" s="131">
        <f t="shared" si="107"/>
        <v>4260</v>
      </c>
      <c r="L152" s="132">
        <f t="shared" si="111"/>
        <v>660.00000000000011</v>
      </c>
      <c r="M152" s="132">
        <f t="shared" si="109"/>
        <v>1824</v>
      </c>
      <c r="N152" s="127">
        <f t="shared" si="110"/>
        <v>4254</v>
      </c>
      <c r="O152" s="150">
        <v>0</v>
      </c>
      <c r="P152" s="129">
        <f t="shared" si="103"/>
        <v>7032.68</v>
      </c>
      <c r="Q152" s="129">
        <f t="shared" si="104"/>
        <v>9174</v>
      </c>
      <c r="R152" s="129">
        <f t="shared" si="108"/>
        <v>52967.32</v>
      </c>
    </row>
    <row r="153" spans="1:18" ht="35.25" customHeight="1" x14ac:dyDescent="0.35">
      <c r="A153" s="40">
        <f t="shared" si="105"/>
        <v>125</v>
      </c>
      <c r="B153" s="145" t="s">
        <v>253</v>
      </c>
      <c r="C153" s="145" t="s">
        <v>54</v>
      </c>
      <c r="D153" s="122" t="s">
        <v>32</v>
      </c>
      <c r="E153" s="157" t="s">
        <v>245</v>
      </c>
      <c r="F153" s="143" t="s">
        <v>56</v>
      </c>
      <c r="G153" s="144">
        <v>60000</v>
      </c>
      <c r="H153" s="48"/>
      <c r="I153" s="129">
        <v>3486.68</v>
      </c>
      <c r="J153" s="126">
        <f t="shared" si="106"/>
        <v>1722</v>
      </c>
      <c r="K153" s="131">
        <f t="shared" si="107"/>
        <v>4260</v>
      </c>
      <c r="L153" s="132">
        <f t="shared" si="111"/>
        <v>660.00000000000011</v>
      </c>
      <c r="M153" s="132">
        <f t="shared" si="109"/>
        <v>1824</v>
      </c>
      <c r="N153" s="127">
        <f t="shared" si="110"/>
        <v>4254</v>
      </c>
      <c r="O153" s="150">
        <v>0</v>
      </c>
      <c r="P153" s="129">
        <f t="shared" si="103"/>
        <v>7032.68</v>
      </c>
      <c r="Q153" s="129">
        <f t="shared" si="104"/>
        <v>9174</v>
      </c>
      <c r="R153" s="129">
        <f t="shared" si="108"/>
        <v>52967.32</v>
      </c>
    </row>
    <row r="154" spans="1:18" ht="39.75" customHeight="1" x14ac:dyDescent="0.35">
      <c r="A154" s="40">
        <f t="shared" si="105"/>
        <v>126</v>
      </c>
      <c r="B154" s="145" t="s">
        <v>254</v>
      </c>
      <c r="C154" s="145" t="s">
        <v>54</v>
      </c>
      <c r="D154" s="122" t="s">
        <v>32</v>
      </c>
      <c r="E154" s="157" t="s">
        <v>245</v>
      </c>
      <c r="F154" s="143" t="s">
        <v>56</v>
      </c>
      <c r="G154" s="144">
        <v>60000</v>
      </c>
      <c r="H154" s="48"/>
      <c r="I154" s="129">
        <v>3143.58</v>
      </c>
      <c r="J154" s="126">
        <f t="shared" si="106"/>
        <v>1722</v>
      </c>
      <c r="K154" s="131">
        <f t="shared" si="107"/>
        <v>4260</v>
      </c>
      <c r="L154" s="132">
        <f t="shared" si="111"/>
        <v>660.00000000000011</v>
      </c>
      <c r="M154" s="132">
        <f t="shared" si="109"/>
        <v>1824</v>
      </c>
      <c r="N154" s="127">
        <f t="shared" si="110"/>
        <v>4254</v>
      </c>
      <c r="O154" s="150">
        <v>1715.46</v>
      </c>
      <c r="P154" s="129">
        <f t="shared" si="103"/>
        <v>8405.0400000000009</v>
      </c>
      <c r="Q154" s="129">
        <f t="shared" si="104"/>
        <v>9174</v>
      </c>
      <c r="R154" s="129">
        <f t="shared" si="108"/>
        <v>51594.96</v>
      </c>
    </row>
    <row r="155" spans="1:18" ht="30" customHeight="1" x14ac:dyDescent="0.35">
      <c r="A155" s="40">
        <f t="shared" si="105"/>
        <v>127</v>
      </c>
      <c r="B155" s="145" t="s">
        <v>255</v>
      </c>
      <c r="C155" s="145" t="s">
        <v>49</v>
      </c>
      <c r="D155" s="122" t="s">
        <v>32</v>
      </c>
      <c r="E155" s="157" t="s">
        <v>245</v>
      </c>
      <c r="F155" s="143" t="s">
        <v>56</v>
      </c>
      <c r="G155" s="144">
        <v>60000</v>
      </c>
      <c r="H155" s="48"/>
      <c r="I155" s="129">
        <v>3486.68</v>
      </c>
      <c r="J155" s="126">
        <f t="shared" si="106"/>
        <v>1722</v>
      </c>
      <c r="K155" s="131">
        <f t="shared" si="107"/>
        <v>4260</v>
      </c>
      <c r="L155" s="132">
        <f t="shared" si="111"/>
        <v>660.00000000000011</v>
      </c>
      <c r="M155" s="132">
        <f t="shared" si="109"/>
        <v>1824</v>
      </c>
      <c r="N155" s="127">
        <f t="shared" si="110"/>
        <v>4254</v>
      </c>
      <c r="O155" s="150">
        <v>0</v>
      </c>
      <c r="P155" s="129">
        <f t="shared" si="103"/>
        <v>7032.68</v>
      </c>
      <c r="Q155" s="129">
        <f t="shared" si="104"/>
        <v>9174</v>
      </c>
      <c r="R155" s="129">
        <f t="shared" si="108"/>
        <v>52967.32</v>
      </c>
    </row>
    <row r="156" spans="1:18" ht="30" customHeight="1" x14ac:dyDescent="0.35">
      <c r="A156" s="40">
        <f t="shared" si="105"/>
        <v>128</v>
      </c>
      <c r="B156" s="145" t="s">
        <v>256</v>
      </c>
      <c r="C156" s="145" t="s">
        <v>49</v>
      </c>
      <c r="D156" s="122" t="s">
        <v>32</v>
      </c>
      <c r="E156" s="157" t="s">
        <v>257</v>
      </c>
      <c r="F156" s="143" t="s">
        <v>69</v>
      </c>
      <c r="G156" s="144">
        <v>43000</v>
      </c>
      <c r="H156" s="48"/>
      <c r="I156" s="129">
        <v>351.42</v>
      </c>
      <c r="J156" s="126">
        <f t="shared" si="106"/>
        <v>1234.0999999999999</v>
      </c>
      <c r="K156" s="131">
        <f t="shared" si="107"/>
        <v>3053</v>
      </c>
      <c r="L156" s="132">
        <f t="shared" si="111"/>
        <v>473.00000000000006</v>
      </c>
      <c r="M156" s="132">
        <f t="shared" si="109"/>
        <v>1307.2</v>
      </c>
      <c r="N156" s="127">
        <f t="shared" si="110"/>
        <v>3048.7000000000003</v>
      </c>
      <c r="O156" s="150">
        <f>1715.46*2</f>
        <v>3430.92</v>
      </c>
      <c r="P156" s="129">
        <f t="shared" si="103"/>
        <v>6323.64</v>
      </c>
      <c r="Q156" s="129">
        <f t="shared" si="104"/>
        <v>6574.7000000000007</v>
      </c>
      <c r="R156" s="129">
        <f t="shared" si="108"/>
        <v>36676.36</v>
      </c>
    </row>
    <row r="157" spans="1:18" ht="30" customHeight="1" x14ac:dyDescent="0.35">
      <c r="A157" s="40">
        <f t="shared" si="105"/>
        <v>129</v>
      </c>
      <c r="B157" s="145" t="s">
        <v>258</v>
      </c>
      <c r="C157" s="145" t="s">
        <v>54</v>
      </c>
      <c r="D157" s="122" t="s">
        <v>32</v>
      </c>
      <c r="E157" s="157" t="s">
        <v>259</v>
      </c>
      <c r="F157" s="143" t="s">
        <v>69</v>
      </c>
      <c r="G157" s="144">
        <v>90000</v>
      </c>
      <c r="H157" s="48"/>
      <c r="I157" s="129">
        <f>19.25+9733.87</f>
        <v>9753.1200000000008</v>
      </c>
      <c r="J157" s="126">
        <f t="shared" si="106"/>
        <v>2583</v>
      </c>
      <c r="K157" s="131">
        <f t="shared" si="107"/>
        <v>6390</v>
      </c>
      <c r="L157" s="128">
        <f t="shared" ref="L157" si="112">77410*1.1%</f>
        <v>851.5100000000001</v>
      </c>
      <c r="M157" s="132">
        <f t="shared" si="109"/>
        <v>2736</v>
      </c>
      <c r="N157" s="127">
        <f t="shared" si="110"/>
        <v>6381</v>
      </c>
      <c r="O157" s="150">
        <v>0</v>
      </c>
      <c r="P157" s="129">
        <f t="shared" si="103"/>
        <v>15072.12</v>
      </c>
      <c r="Q157" s="129">
        <f t="shared" si="104"/>
        <v>13622.51</v>
      </c>
      <c r="R157" s="129">
        <f t="shared" si="108"/>
        <v>74927.88</v>
      </c>
    </row>
    <row r="158" spans="1:18" ht="30" customHeight="1" x14ac:dyDescent="0.35">
      <c r="A158" s="40">
        <f t="shared" si="105"/>
        <v>130</v>
      </c>
      <c r="B158" s="145" t="s">
        <v>260</v>
      </c>
      <c r="C158" s="145" t="s">
        <v>54</v>
      </c>
      <c r="D158" s="122" t="s">
        <v>32</v>
      </c>
      <c r="E158" s="157" t="s">
        <v>249</v>
      </c>
      <c r="F158" s="143" t="s">
        <v>69</v>
      </c>
      <c r="G158" s="144">
        <v>43000</v>
      </c>
      <c r="H158" s="48"/>
      <c r="I158" s="129">
        <v>866.06</v>
      </c>
      <c r="J158" s="126">
        <f t="shared" si="106"/>
        <v>1234.0999999999999</v>
      </c>
      <c r="K158" s="131">
        <f t="shared" si="107"/>
        <v>3053</v>
      </c>
      <c r="L158" s="132">
        <f>+G158*1.1%</f>
        <v>473.00000000000006</v>
      </c>
      <c r="M158" s="132">
        <f t="shared" si="109"/>
        <v>1307.2</v>
      </c>
      <c r="N158" s="127">
        <f t="shared" si="110"/>
        <v>3048.7000000000003</v>
      </c>
      <c r="O158" s="150">
        <v>0</v>
      </c>
      <c r="P158" s="129">
        <f t="shared" si="103"/>
        <v>3407.3599999999997</v>
      </c>
      <c r="Q158" s="129">
        <f t="shared" si="104"/>
        <v>6574.7000000000007</v>
      </c>
      <c r="R158" s="129">
        <f t="shared" si="108"/>
        <v>39592.639999999999</v>
      </c>
    </row>
    <row r="159" spans="1:18" ht="30" customHeight="1" x14ac:dyDescent="0.35">
      <c r="A159" s="40">
        <f t="shared" si="105"/>
        <v>131</v>
      </c>
      <c r="B159" s="145" t="s">
        <v>261</v>
      </c>
      <c r="C159" s="145" t="s">
        <v>54</v>
      </c>
      <c r="D159" s="122" t="s">
        <v>32</v>
      </c>
      <c r="E159" s="157" t="s">
        <v>259</v>
      </c>
      <c r="F159" s="143" t="s">
        <v>69</v>
      </c>
      <c r="G159" s="144">
        <v>90000</v>
      </c>
      <c r="H159" s="48"/>
      <c r="I159" s="129">
        <v>9324.25</v>
      </c>
      <c r="J159" s="126">
        <f t="shared" si="106"/>
        <v>2583</v>
      </c>
      <c r="K159" s="131">
        <f t="shared" si="107"/>
        <v>6390</v>
      </c>
      <c r="L159" s="128">
        <f t="shared" ref="L159" si="113">77410*1.1%</f>
        <v>851.5100000000001</v>
      </c>
      <c r="M159" s="132">
        <f t="shared" si="109"/>
        <v>2736</v>
      </c>
      <c r="N159" s="127">
        <f t="shared" si="110"/>
        <v>6381</v>
      </c>
      <c r="O159" s="150">
        <v>1715.46</v>
      </c>
      <c r="P159" s="129">
        <f t="shared" si="103"/>
        <v>16358.71</v>
      </c>
      <c r="Q159" s="129">
        <f t="shared" si="104"/>
        <v>13622.51</v>
      </c>
      <c r="R159" s="129">
        <f t="shared" si="108"/>
        <v>73641.290000000008</v>
      </c>
    </row>
    <row r="160" spans="1:18" ht="30" customHeight="1" x14ac:dyDescent="0.35">
      <c r="A160" s="40">
        <f t="shared" si="105"/>
        <v>132</v>
      </c>
      <c r="B160" s="145" t="s">
        <v>262</v>
      </c>
      <c r="C160" s="145" t="s">
        <v>54</v>
      </c>
      <c r="D160" s="122" t="s">
        <v>32</v>
      </c>
      <c r="E160" s="157" t="s">
        <v>263</v>
      </c>
      <c r="F160" s="143" t="s">
        <v>69</v>
      </c>
      <c r="G160" s="144">
        <v>40000</v>
      </c>
      <c r="H160" s="48"/>
      <c r="I160" s="129">
        <v>185.33</v>
      </c>
      <c r="J160" s="126">
        <f t="shared" si="106"/>
        <v>1148</v>
      </c>
      <c r="K160" s="131">
        <f t="shared" si="107"/>
        <v>2840</v>
      </c>
      <c r="L160" s="132">
        <f t="shared" ref="L160:L161" si="114">+G160*1.1%</f>
        <v>440.00000000000006</v>
      </c>
      <c r="M160" s="132">
        <f t="shared" si="109"/>
        <v>1216</v>
      </c>
      <c r="N160" s="127">
        <f t="shared" si="110"/>
        <v>2836</v>
      </c>
      <c r="O160" s="150">
        <v>1715.46</v>
      </c>
      <c r="P160" s="129">
        <f t="shared" si="103"/>
        <v>4264.79</v>
      </c>
      <c r="Q160" s="129">
        <f t="shared" si="104"/>
        <v>6116</v>
      </c>
      <c r="R160" s="129">
        <f t="shared" si="108"/>
        <v>35735.21</v>
      </c>
    </row>
    <row r="161" spans="1:18" ht="30" customHeight="1" x14ac:dyDescent="0.35">
      <c r="A161" s="40">
        <f t="shared" si="105"/>
        <v>133</v>
      </c>
      <c r="B161" s="145" t="s">
        <v>264</v>
      </c>
      <c r="C161" s="145" t="s">
        <v>49</v>
      </c>
      <c r="D161" s="122" t="s">
        <v>32</v>
      </c>
      <c r="E161" s="157" t="s">
        <v>247</v>
      </c>
      <c r="F161" s="143" t="s">
        <v>69</v>
      </c>
      <c r="G161" s="144">
        <v>43000</v>
      </c>
      <c r="H161" s="48"/>
      <c r="I161" s="129">
        <v>866.06</v>
      </c>
      <c r="J161" s="126">
        <f t="shared" si="106"/>
        <v>1234.0999999999999</v>
      </c>
      <c r="K161" s="131">
        <f t="shared" si="107"/>
        <v>3053</v>
      </c>
      <c r="L161" s="132">
        <f t="shared" si="114"/>
        <v>473.00000000000006</v>
      </c>
      <c r="M161" s="132">
        <f t="shared" si="109"/>
        <v>1307.2</v>
      </c>
      <c r="N161" s="127">
        <f t="shared" si="110"/>
        <v>3048.7000000000003</v>
      </c>
      <c r="O161" s="150">
        <v>0</v>
      </c>
      <c r="P161" s="129">
        <f t="shared" si="103"/>
        <v>3407.3599999999997</v>
      </c>
      <c r="Q161" s="129">
        <f t="shared" si="104"/>
        <v>6574.7000000000007</v>
      </c>
      <c r="R161" s="129">
        <f t="shared" si="108"/>
        <v>39592.639999999999</v>
      </c>
    </row>
    <row r="162" spans="1:18" ht="30" customHeight="1" x14ac:dyDescent="0.35">
      <c r="A162" s="40">
        <f t="shared" si="105"/>
        <v>134</v>
      </c>
      <c r="B162" s="145" t="s">
        <v>265</v>
      </c>
      <c r="C162" s="145" t="s">
        <v>54</v>
      </c>
      <c r="D162" s="122" t="s">
        <v>32</v>
      </c>
      <c r="E162" s="157" t="s">
        <v>266</v>
      </c>
      <c r="F162" s="143" t="s">
        <v>69</v>
      </c>
      <c r="G162" s="144">
        <v>100000</v>
      </c>
      <c r="H162" s="48"/>
      <c r="I162" s="129">
        <f>19.25+12086.12</f>
        <v>12105.37</v>
      </c>
      <c r="J162" s="126">
        <f t="shared" si="106"/>
        <v>2870</v>
      </c>
      <c r="K162" s="131">
        <f t="shared" si="107"/>
        <v>7100</v>
      </c>
      <c r="L162" s="128">
        <f t="shared" ref="L162" si="115">77410*1.1%</f>
        <v>851.5100000000001</v>
      </c>
      <c r="M162" s="132">
        <f t="shared" si="109"/>
        <v>3040</v>
      </c>
      <c r="N162" s="127">
        <f t="shared" si="110"/>
        <v>7090.0000000000009</v>
      </c>
      <c r="O162" s="150">
        <v>0</v>
      </c>
      <c r="P162" s="129">
        <f t="shared" si="103"/>
        <v>18015.370000000003</v>
      </c>
      <c r="Q162" s="129">
        <f t="shared" si="104"/>
        <v>15041.510000000002</v>
      </c>
      <c r="R162" s="129">
        <f t="shared" si="108"/>
        <v>81984.63</v>
      </c>
    </row>
    <row r="163" spans="1:18" ht="30" customHeight="1" x14ac:dyDescent="0.35">
      <c r="A163" s="40">
        <f t="shared" si="105"/>
        <v>135</v>
      </c>
      <c r="B163" s="145" t="s">
        <v>267</v>
      </c>
      <c r="C163" s="145" t="s">
        <v>54</v>
      </c>
      <c r="D163" s="122" t="s">
        <v>32</v>
      </c>
      <c r="E163" s="157" t="s">
        <v>247</v>
      </c>
      <c r="F163" s="143" t="s">
        <v>69</v>
      </c>
      <c r="G163" s="144">
        <v>43000</v>
      </c>
      <c r="H163" s="48"/>
      <c r="I163" s="129">
        <v>866.06</v>
      </c>
      <c r="J163" s="126">
        <f t="shared" si="106"/>
        <v>1234.0999999999999</v>
      </c>
      <c r="K163" s="131">
        <f t="shared" si="107"/>
        <v>3053</v>
      </c>
      <c r="L163" s="132">
        <f t="shared" ref="L163:L168" si="116">+G163*1.1%</f>
        <v>473.00000000000006</v>
      </c>
      <c r="M163" s="132">
        <f t="shared" si="109"/>
        <v>1307.2</v>
      </c>
      <c r="N163" s="127">
        <f t="shared" si="110"/>
        <v>3048.7000000000003</v>
      </c>
      <c r="O163" s="150">
        <v>0</v>
      </c>
      <c r="P163" s="129">
        <f t="shared" si="103"/>
        <v>3407.3599999999997</v>
      </c>
      <c r="Q163" s="129">
        <f t="shared" si="104"/>
        <v>6574.7000000000007</v>
      </c>
      <c r="R163" s="129">
        <f t="shared" si="108"/>
        <v>39592.639999999999</v>
      </c>
    </row>
    <row r="164" spans="1:18" ht="30" customHeight="1" x14ac:dyDescent="0.35">
      <c r="A164" s="40">
        <f>+A163+1</f>
        <v>136</v>
      </c>
      <c r="B164" s="145" t="s">
        <v>268</v>
      </c>
      <c r="C164" s="145" t="s">
        <v>54</v>
      </c>
      <c r="D164" s="122" t="s">
        <v>32</v>
      </c>
      <c r="E164" s="157" t="s">
        <v>263</v>
      </c>
      <c r="F164" s="143" t="s">
        <v>69</v>
      </c>
      <c r="G164" s="144">
        <v>40000</v>
      </c>
      <c r="H164" s="48"/>
      <c r="I164" s="129">
        <v>442.65</v>
      </c>
      <c r="J164" s="126">
        <f t="shared" si="106"/>
        <v>1148</v>
      </c>
      <c r="K164" s="131">
        <f t="shared" si="107"/>
        <v>2840</v>
      </c>
      <c r="L164" s="132">
        <f t="shared" si="116"/>
        <v>440.00000000000006</v>
      </c>
      <c r="M164" s="132">
        <f t="shared" si="109"/>
        <v>1216</v>
      </c>
      <c r="N164" s="127">
        <f t="shared" si="110"/>
        <v>2836</v>
      </c>
      <c r="O164" s="150">
        <v>0</v>
      </c>
      <c r="P164" s="129">
        <f t="shared" si="103"/>
        <v>2806.65</v>
      </c>
      <c r="Q164" s="129">
        <f t="shared" si="104"/>
        <v>6116</v>
      </c>
      <c r="R164" s="129">
        <f t="shared" si="108"/>
        <v>37193.35</v>
      </c>
    </row>
    <row r="165" spans="1:18" ht="30" customHeight="1" x14ac:dyDescent="0.35">
      <c r="A165" s="40">
        <f t="shared" si="105"/>
        <v>137</v>
      </c>
      <c r="B165" s="145" t="s">
        <v>269</v>
      </c>
      <c r="C165" s="145" t="s">
        <v>49</v>
      </c>
      <c r="D165" s="122" t="s">
        <v>32</v>
      </c>
      <c r="E165" s="157" t="s">
        <v>263</v>
      </c>
      <c r="F165" s="143" t="s">
        <v>69</v>
      </c>
      <c r="G165" s="144">
        <v>40000</v>
      </c>
      <c r="H165" s="48"/>
      <c r="I165" s="129">
        <v>185.33</v>
      </c>
      <c r="J165" s="126">
        <f t="shared" si="106"/>
        <v>1148</v>
      </c>
      <c r="K165" s="131">
        <f t="shared" si="107"/>
        <v>2840</v>
      </c>
      <c r="L165" s="132">
        <f t="shared" si="116"/>
        <v>440.00000000000006</v>
      </c>
      <c r="M165" s="132">
        <f t="shared" si="109"/>
        <v>1216</v>
      </c>
      <c r="N165" s="127">
        <f t="shared" si="110"/>
        <v>2836</v>
      </c>
      <c r="O165" s="150">
        <v>1715.46</v>
      </c>
      <c r="P165" s="129">
        <f t="shared" si="103"/>
        <v>4264.79</v>
      </c>
      <c r="Q165" s="129">
        <f t="shared" si="104"/>
        <v>6116</v>
      </c>
      <c r="R165" s="129">
        <f t="shared" si="108"/>
        <v>35735.21</v>
      </c>
    </row>
    <row r="166" spans="1:18" ht="23.25" customHeight="1" x14ac:dyDescent="0.35">
      <c r="A166" s="40">
        <f t="shared" si="105"/>
        <v>138</v>
      </c>
      <c r="B166" s="145" t="s">
        <v>270</v>
      </c>
      <c r="C166" s="145" t="s">
        <v>54</v>
      </c>
      <c r="D166" s="122" t="s">
        <v>32</v>
      </c>
      <c r="E166" s="157" t="s">
        <v>271</v>
      </c>
      <c r="F166" s="143" t="s">
        <v>69</v>
      </c>
      <c r="G166" s="144">
        <v>40000</v>
      </c>
      <c r="H166" s="48"/>
      <c r="I166" s="129">
        <v>442.65</v>
      </c>
      <c r="J166" s="126">
        <f t="shared" si="106"/>
        <v>1148</v>
      </c>
      <c r="K166" s="131">
        <f t="shared" si="107"/>
        <v>2840</v>
      </c>
      <c r="L166" s="132">
        <f t="shared" si="116"/>
        <v>440.00000000000006</v>
      </c>
      <c r="M166" s="132">
        <f t="shared" si="109"/>
        <v>1216</v>
      </c>
      <c r="N166" s="127">
        <f t="shared" si="110"/>
        <v>2836</v>
      </c>
      <c r="O166" s="150">
        <v>0</v>
      </c>
      <c r="P166" s="129">
        <f t="shared" si="103"/>
        <v>2806.65</v>
      </c>
      <c r="Q166" s="129">
        <f t="shared" si="104"/>
        <v>6116</v>
      </c>
      <c r="R166" s="129">
        <f t="shared" si="108"/>
        <v>37193.35</v>
      </c>
    </row>
    <row r="167" spans="1:18" ht="30" customHeight="1" x14ac:dyDescent="0.35">
      <c r="A167" s="40">
        <f t="shared" si="105"/>
        <v>139</v>
      </c>
      <c r="B167" s="145" t="s">
        <v>272</v>
      </c>
      <c r="C167" s="145" t="s">
        <v>54</v>
      </c>
      <c r="D167" s="122" t="s">
        <v>32</v>
      </c>
      <c r="E167" s="157" t="s">
        <v>273</v>
      </c>
      <c r="F167" s="143" t="s">
        <v>69</v>
      </c>
      <c r="G167" s="144">
        <v>43000</v>
      </c>
      <c r="H167" s="48"/>
      <c r="I167" s="129">
        <v>608.74</v>
      </c>
      <c r="J167" s="126">
        <f t="shared" si="106"/>
        <v>1234.0999999999999</v>
      </c>
      <c r="K167" s="131">
        <f t="shared" si="107"/>
        <v>3053</v>
      </c>
      <c r="L167" s="132">
        <f t="shared" si="116"/>
        <v>473.00000000000006</v>
      </c>
      <c r="M167" s="132">
        <f t="shared" si="109"/>
        <v>1307.2</v>
      </c>
      <c r="N167" s="127">
        <f t="shared" si="110"/>
        <v>3048.7000000000003</v>
      </c>
      <c r="O167" s="150">
        <v>1715.46</v>
      </c>
      <c r="P167" s="129">
        <f t="shared" si="103"/>
        <v>4865.5</v>
      </c>
      <c r="Q167" s="129">
        <f t="shared" si="104"/>
        <v>6574.7000000000007</v>
      </c>
      <c r="R167" s="129">
        <f t="shared" si="108"/>
        <v>38134.5</v>
      </c>
    </row>
    <row r="168" spans="1:18" ht="24" x14ac:dyDescent="0.35">
      <c r="A168" s="40">
        <f t="shared" si="105"/>
        <v>140</v>
      </c>
      <c r="B168" s="122" t="s">
        <v>274</v>
      </c>
      <c r="C168" s="122" t="s">
        <v>54</v>
      </c>
      <c r="D168" s="122" t="s">
        <v>32</v>
      </c>
      <c r="E168" s="122" t="s">
        <v>88</v>
      </c>
      <c r="F168" s="143" t="s">
        <v>69</v>
      </c>
      <c r="G168" s="144">
        <v>43000</v>
      </c>
      <c r="H168" s="48"/>
      <c r="I168" s="130">
        <v>351.42</v>
      </c>
      <c r="J168" s="126">
        <f t="shared" si="106"/>
        <v>1234.0999999999999</v>
      </c>
      <c r="K168" s="131">
        <f t="shared" si="107"/>
        <v>3053</v>
      </c>
      <c r="L168" s="132">
        <f t="shared" si="116"/>
        <v>473.00000000000006</v>
      </c>
      <c r="M168" s="132">
        <f t="shared" si="109"/>
        <v>1307.2</v>
      </c>
      <c r="N168" s="127">
        <f t="shared" si="110"/>
        <v>3048.7000000000003</v>
      </c>
      <c r="O168" s="150">
        <f>1715.46*2</f>
        <v>3430.92</v>
      </c>
      <c r="P168" s="129">
        <f t="shared" si="103"/>
        <v>6323.64</v>
      </c>
      <c r="Q168" s="129">
        <f t="shared" si="104"/>
        <v>6574.7000000000007</v>
      </c>
      <c r="R168" s="129">
        <f t="shared" si="108"/>
        <v>36676.36</v>
      </c>
    </row>
    <row r="169" spans="1:18" ht="24" x14ac:dyDescent="0.35">
      <c r="A169" s="40">
        <f t="shared" si="105"/>
        <v>141</v>
      </c>
      <c r="B169" s="122" t="s">
        <v>275</v>
      </c>
      <c r="C169" s="122" t="s">
        <v>54</v>
      </c>
      <c r="D169" s="122" t="s">
        <v>32</v>
      </c>
      <c r="E169" s="122" t="s">
        <v>276</v>
      </c>
      <c r="F169" s="143" t="s">
        <v>56</v>
      </c>
      <c r="G169" s="144">
        <v>100000</v>
      </c>
      <c r="H169" s="48"/>
      <c r="I169" s="130">
        <v>12105.37</v>
      </c>
      <c r="J169" s="126">
        <f t="shared" si="106"/>
        <v>2870</v>
      </c>
      <c r="K169" s="131">
        <f t="shared" si="107"/>
        <v>7100</v>
      </c>
      <c r="L169" s="128">
        <f t="shared" ref="L169:L170" si="117">77410*1.1%</f>
        <v>851.5100000000001</v>
      </c>
      <c r="M169" s="132">
        <f t="shared" si="109"/>
        <v>3040</v>
      </c>
      <c r="N169" s="127">
        <f t="shared" si="110"/>
        <v>7090.0000000000009</v>
      </c>
      <c r="O169" s="150">
        <v>0</v>
      </c>
      <c r="P169" s="129">
        <f t="shared" si="103"/>
        <v>18015.370000000003</v>
      </c>
      <c r="Q169" s="129">
        <f t="shared" si="104"/>
        <v>15041.510000000002</v>
      </c>
      <c r="R169" s="129">
        <f t="shared" si="108"/>
        <v>81984.63</v>
      </c>
    </row>
    <row r="170" spans="1:18" ht="24" x14ac:dyDescent="0.35">
      <c r="A170" s="40">
        <f t="shared" si="105"/>
        <v>142</v>
      </c>
      <c r="B170" s="122" t="s">
        <v>277</v>
      </c>
      <c r="C170" s="122" t="s">
        <v>54</v>
      </c>
      <c r="D170" s="122" t="s">
        <v>32</v>
      </c>
      <c r="E170" s="122" t="s">
        <v>278</v>
      </c>
      <c r="F170" s="143" t="s">
        <v>69</v>
      </c>
      <c r="G170" s="144">
        <v>90000</v>
      </c>
      <c r="H170" s="48"/>
      <c r="I170" s="130">
        <v>9753.1200000000008</v>
      </c>
      <c r="J170" s="126">
        <f t="shared" si="106"/>
        <v>2583</v>
      </c>
      <c r="K170" s="131">
        <f t="shared" si="107"/>
        <v>6390</v>
      </c>
      <c r="L170" s="128">
        <f t="shared" si="117"/>
        <v>851.5100000000001</v>
      </c>
      <c r="M170" s="132">
        <f t="shared" si="109"/>
        <v>2736</v>
      </c>
      <c r="N170" s="127">
        <f t="shared" si="110"/>
        <v>6381</v>
      </c>
      <c r="O170" s="150">
        <v>0</v>
      </c>
      <c r="P170" s="129">
        <f t="shared" si="103"/>
        <v>15072.12</v>
      </c>
      <c r="Q170" s="129">
        <f t="shared" si="104"/>
        <v>13622.51</v>
      </c>
      <c r="R170" s="129">
        <f t="shared" si="108"/>
        <v>74927.88</v>
      </c>
    </row>
    <row r="171" spans="1:18" ht="24.75" customHeight="1" x14ac:dyDescent="0.35">
      <c r="A171" s="40">
        <f t="shared" si="105"/>
        <v>143</v>
      </c>
      <c r="B171" s="145" t="s">
        <v>279</v>
      </c>
      <c r="C171" s="145" t="s">
        <v>54</v>
      </c>
      <c r="D171" s="122" t="s">
        <v>32</v>
      </c>
      <c r="E171" s="145" t="s">
        <v>88</v>
      </c>
      <c r="F171" s="143" t="s">
        <v>69</v>
      </c>
      <c r="G171" s="144">
        <v>43000</v>
      </c>
      <c r="H171" s="48"/>
      <c r="I171" s="129">
        <v>608.74</v>
      </c>
      <c r="J171" s="126">
        <f t="shared" si="106"/>
        <v>1234.0999999999999</v>
      </c>
      <c r="K171" s="131">
        <f t="shared" si="107"/>
        <v>3053</v>
      </c>
      <c r="L171" s="132">
        <f t="shared" ref="L171:L198" si="118">+G171*1.1%</f>
        <v>473.00000000000006</v>
      </c>
      <c r="M171" s="132">
        <f t="shared" si="109"/>
        <v>1307.2</v>
      </c>
      <c r="N171" s="127">
        <f t="shared" si="110"/>
        <v>3048.7000000000003</v>
      </c>
      <c r="O171" s="150">
        <v>1715.46</v>
      </c>
      <c r="P171" s="129">
        <f t="shared" si="103"/>
        <v>4865.5</v>
      </c>
      <c r="Q171" s="129">
        <f t="shared" si="104"/>
        <v>6574.7000000000007</v>
      </c>
      <c r="R171" s="129">
        <f t="shared" si="108"/>
        <v>38134.5</v>
      </c>
    </row>
    <row r="172" spans="1:18" ht="39.75" customHeight="1" x14ac:dyDescent="0.35">
      <c r="A172" s="40">
        <f t="shared" si="105"/>
        <v>144</v>
      </c>
      <c r="B172" s="145" t="s">
        <v>280</v>
      </c>
      <c r="C172" s="145" t="s">
        <v>54</v>
      </c>
      <c r="D172" s="122" t="s">
        <v>32</v>
      </c>
      <c r="E172" s="157" t="s">
        <v>243</v>
      </c>
      <c r="F172" s="143" t="s">
        <v>52</v>
      </c>
      <c r="G172" s="144">
        <v>40000</v>
      </c>
      <c r="H172" s="48"/>
      <c r="I172" s="129">
        <v>442.65</v>
      </c>
      <c r="J172" s="126">
        <f t="shared" si="106"/>
        <v>1148</v>
      </c>
      <c r="K172" s="131">
        <f t="shared" si="107"/>
        <v>2840</v>
      </c>
      <c r="L172" s="132">
        <f t="shared" si="118"/>
        <v>440.00000000000006</v>
      </c>
      <c r="M172" s="132">
        <f t="shared" si="109"/>
        <v>1216</v>
      </c>
      <c r="N172" s="127">
        <f t="shared" si="110"/>
        <v>2836</v>
      </c>
      <c r="O172" s="150">
        <v>0</v>
      </c>
      <c r="P172" s="129">
        <f t="shared" si="103"/>
        <v>2806.65</v>
      </c>
      <c r="Q172" s="129">
        <f t="shared" si="104"/>
        <v>6116</v>
      </c>
      <c r="R172" s="129">
        <f t="shared" si="108"/>
        <v>37193.35</v>
      </c>
    </row>
    <row r="173" spans="1:18" ht="39.75" customHeight="1" x14ac:dyDescent="0.35">
      <c r="A173" s="40">
        <f t="shared" si="105"/>
        <v>145</v>
      </c>
      <c r="B173" s="145" t="s">
        <v>281</v>
      </c>
      <c r="C173" s="145" t="s">
        <v>54</v>
      </c>
      <c r="D173" s="122" t="s">
        <v>32</v>
      </c>
      <c r="E173" s="157" t="s">
        <v>243</v>
      </c>
      <c r="F173" s="143" t="s">
        <v>52</v>
      </c>
      <c r="G173" s="144">
        <v>40000</v>
      </c>
      <c r="H173" s="48"/>
      <c r="I173" s="129">
        <v>442.65</v>
      </c>
      <c r="J173" s="126">
        <f t="shared" si="106"/>
        <v>1148</v>
      </c>
      <c r="K173" s="131">
        <f t="shared" si="107"/>
        <v>2840</v>
      </c>
      <c r="L173" s="132">
        <f t="shared" si="118"/>
        <v>440.00000000000006</v>
      </c>
      <c r="M173" s="132">
        <f t="shared" si="109"/>
        <v>1216</v>
      </c>
      <c r="N173" s="127">
        <f t="shared" si="110"/>
        <v>2836</v>
      </c>
      <c r="O173" s="150">
        <v>0</v>
      </c>
      <c r="P173" s="129">
        <f t="shared" si="103"/>
        <v>2806.65</v>
      </c>
      <c r="Q173" s="129">
        <f t="shared" si="104"/>
        <v>6116</v>
      </c>
      <c r="R173" s="129">
        <f t="shared" si="108"/>
        <v>37193.35</v>
      </c>
    </row>
    <row r="174" spans="1:18" ht="39.75" customHeight="1" x14ac:dyDescent="0.35">
      <c r="A174" s="40">
        <f t="shared" si="105"/>
        <v>146</v>
      </c>
      <c r="B174" s="145" t="s">
        <v>282</v>
      </c>
      <c r="C174" s="145" t="s">
        <v>49</v>
      </c>
      <c r="D174" s="122" t="s">
        <v>32</v>
      </c>
      <c r="E174" s="157" t="s">
        <v>243</v>
      </c>
      <c r="F174" s="143" t="s">
        <v>52</v>
      </c>
      <c r="G174" s="144">
        <v>40000</v>
      </c>
      <c r="H174" s="48"/>
      <c r="I174" s="129">
        <v>442.65</v>
      </c>
      <c r="J174" s="126">
        <f t="shared" si="106"/>
        <v>1148</v>
      </c>
      <c r="K174" s="131">
        <f t="shared" si="107"/>
        <v>2840</v>
      </c>
      <c r="L174" s="132">
        <f t="shared" si="118"/>
        <v>440.00000000000006</v>
      </c>
      <c r="M174" s="132">
        <f t="shared" si="109"/>
        <v>1216</v>
      </c>
      <c r="N174" s="127">
        <f t="shared" si="110"/>
        <v>2836</v>
      </c>
      <c r="O174" s="150">
        <v>0</v>
      </c>
      <c r="P174" s="129">
        <f t="shared" si="103"/>
        <v>2806.65</v>
      </c>
      <c r="Q174" s="129">
        <f t="shared" si="104"/>
        <v>6116</v>
      </c>
      <c r="R174" s="129">
        <f t="shared" si="108"/>
        <v>37193.35</v>
      </c>
    </row>
    <row r="175" spans="1:18" ht="39.75" customHeight="1" x14ac:dyDescent="0.35">
      <c r="A175" s="40">
        <f t="shared" si="105"/>
        <v>147</v>
      </c>
      <c r="B175" s="145" t="s">
        <v>283</v>
      </c>
      <c r="C175" s="145" t="s">
        <v>54</v>
      </c>
      <c r="D175" s="122" t="s">
        <v>32</v>
      </c>
      <c r="E175" s="157" t="s">
        <v>243</v>
      </c>
      <c r="F175" s="143" t="s">
        <v>52</v>
      </c>
      <c r="G175" s="144">
        <v>40000</v>
      </c>
      <c r="H175" s="48"/>
      <c r="I175" s="129">
        <v>442.65</v>
      </c>
      <c r="J175" s="126">
        <f t="shared" si="106"/>
        <v>1148</v>
      </c>
      <c r="K175" s="131">
        <f t="shared" si="107"/>
        <v>2840</v>
      </c>
      <c r="L175" s="132">
        <f t="shared" si="118"/>
        <v>440.00000000000006</v>
      </c>
      <c r="M175" s="132">
        <f t="shared" si="109"/>
        <v>1216</v>
      </c>
      <c r="N175" s="127">
        <f t="shared" si="110"/>
        <v>2836</v>
      </c>
      <c r="O175" s="150">
        <v>0</v>
      </c>
      <c r="P175" s="129">
        <f t="shared" si="103"/>
        <v>2806.65</v>
      </c>
      <c r="Q175" s="129">
        <f t="shared" si="104"/>
        <v>6116</v>
      </c>
      <c r="R175" s="129">
        <f t="shared" si="108"/>
        <v>37193.35</v>
      </c>
    </row>
    <row r="176" spans="1:18" ht="39.75" customHeight="1" x14ac:dyDescent="0.35">
      <c r="A176" s="40">
        <f t="shared" si="105"/>
        <v>148</v>
      </c>
      <c r="B176" s="145" t="s">
        <v>284</v>
      </c>
      <c r="C176" s="145" t="s">
        <v>49</v>
      </c>
      <c r="D176" s="122" t="s">
        <v>32</v>
      </c>
      <c r="E176" s="157" t="s">
        <v>243</v>
      </c>
      <c r="F176" s="143" t="s">
        <v>52</v>
      </c>
      <c r="G176" s="144">
        <v>40000</v>
      </c>
      <c r="H176" s="48"/>
      <c r="I176" s="129">
        <v>442.65</v>
      </c>
      <c r="J176" s="126">
        <f t="shared" si="106"/>
        <v>1148</v>
      </c>
      <c r="K176" s="131">
        <f t="shared" si="107"/>
        <v>2840</v>
      </c>
      <c r="L176" s="132">
        <f t="shared" si="118"/>
        <v>440.00000000000006</v>
      </c>
      <c r="M176" s="132">
        <f t="shared" si="109"/>
        <v>1216</v>
      </c>
      <c r="N176" s="127">
        <f t="shared" si="110"/>
        <v>2836</v>
      </c>
      <c r="O176" s="150">
        <v>0</v>
      </c>
      <c r="P176" s="129">
        <f t="shared" si="103"/>
        <v>2806.65</v>
      </c>
      <c r="Q176" s="129">
        <f t="shared" si="104"/>
        <v>6116</v>
      </c>
      <c r="R176" s="129">
        <f t="shared" si="108"/>
        <v>37193.35</v>
      </c>
    </row>
    <row r="177" spans="1:18" ht="39.75" customHeight="1" x14ac:dyDescent="0.35">
      <c r="A177" s="40">
        <f t="shared" si="105"/>
        <v>149</v>
      </c>
      <c r="B177" s="145" t="s">
        <v>285</v>
      </c>
      <c r="C177" s="145" t="s">
        <v>49</v>
      </c>
      <c r="D177" s="122" t="s">
        <v>32</v>
      </c>
      <c r="E177" s="157" t="s">
        <v>243</v>
      </c>
      <c r="F177" s="143" t="s">
        <v>52</v>
      </c>
      <c r="G177" s="144">
        <v>40000</v>
      </c>
      <c r="H177" s="48"/>
      <c r="I177" s="129">
        <v>442.65</v>
      </c>
      <c r="J177" s="126">
        <f t="shared" si="106"/>
        <v>1148</v>
      </c>
      <c r="K177" s="131">
        <f t="shared" si="107"/>
        <v>2840</v>
      </c>
      <c r="L177" s="132">
        <f t="shared" si="118"/>
        <v>440.00000000000006</v>
      </c>
      <c r="M177" s="132">
        <f t="shared" si="109"/>
        <v>1216</v>
      </c>
      <c r="N177" s="127">
        <f t="shared" si="110"/>
        <v>2836</v>
      </c>
      <c r="O177" s="150">
        <v>0</v>
      </c>
      <c r="P177" s="129">
        <f t="shared" si="103"/>
        <v>2806.65</v>
      </c>
      <c r="Q177" s="129">
        <f t="shared" si="104"/>
        <v>6116</v>
      </c>
      <c r="R177" s="129">
        <f t="shared" si="108"/>
        <v>37193.35</v>
      </c>
    </row>
    <row r="178" spans="1:18" ht="39.75" customHeight="1" x14ac:dyDescent="0.35">
      <c r="A178" s="40">
        <f t="shared" si="105"/>
        <v>150</v>
      </c>
      <c r="B178" s="145" t="s">
        <v>286</v>
      </c>
      <c r="C178" s="145" t="s">
        <v>54</v>
      </c>
      <c r="D178" s="122" t="s">
        <v>32</v>
      </c>
      <c r="E178" s="157" t="s">
        <v>243</v>
      </c>
      <c r="F178" s="143" t="s">
        <v>52</v>
      </c>
      <c r="G178" s="144">
        <v>40000</v>
      </c>
      <c r="H178" s="48"/>
      <c r="I178" s="129">
        <v>442.65</v>
      </c>
      <c r="J178" s="126">
        <f t="shared" si="106"/>
        <v>1148</v>
      </c>
      <c r="K178" s="131">
        <f t="shared" si="107"/>
        <v>2840</v>
      </c>
      <c r="L178" s="132">
        <f t="shared" si="118"/>
        <v>440.00000000000006</v>
      </c>
      <c r="M178" s="132">
        <f t="shared" si="109"/>
        <v>1216</v>
      </c>
      <c r="N178" s="127">
        <f t="shared" si="110"/>
        <v>2836</v>
      </c>
      <c r="O178" s="150">
        <v>0</v>
      </c>
      <c r="P178" s="129">
        <f t="shared" si="103"/>
        <v>2806.65</v>
      </c>
      <c r="Q178" s="129">
        <f t="shared" si="104"/>
        <v>6116</v>
      </c>
      <c r="R178" s="129">
        <f t="shared" si="108"/>
        <v>37193.35</v>
      </c>
    </row>
    <row r="179" spans="1:18" ht="39.75" customHeight="1" x14ac:dyDescent="0.35">
      <c r="A179" s="40">
        <f t="shared" si="105"/>
        <v>151</v>
      </c>
      <c r="B179" s="145" t="s">
        <v>287</v>
      </c>
      <c r="C179" s="145" t="s">
        <v>49</v>
      </c>
      <c r="D179" s="122" t="s">
        <v>32</v>
      </c>
      <c r="E179" s="157" t="s">
        <v>243</v>
      </c>
      <c r="F179" s="143" t="s">
        <v>52</v>
      </c>
      <c r="G179" s="144">
        <v>40000</v>
      </c>
      <c r="H179" s="48"/>
      <c r="I179" s="129">
        <v>442.65</v>
      </c>
      <c r="J179" s="126">
        <f t="shared" si="106"/>
        <v>1148</v>
      </c>
      <c r="K179" s="131">
        <f t="shared" si="107"/>
        <v>2840</v>
      </c>
      <c r="L179" s="132">
        <f t="shared" si="118"/>
        <v>440.00000000000006</v>
      </c>
      <c r="M179" s="132">
        <f t="shared" si="109"/>
        <v>1216</v>
      </c>
      <c r="N179" s="127">
        <f t="shared" si="110"/>
        <v>2836</v>
      </c>
      <c r="O179" s="150">
        <v>0</v>
      </c>
      <c r="P179" s="129">
        <f t="shared" si="103"/>
        <v>2806.65</v>
      </c>
      <c r="Q179" s="129">
        <f t="shared" si="104"/>
        <v>6116</v>
      </c>
      <c r="R179" s="129">
        <f t="shared" si="108"/>
        <v>37193.35</v>
      </c>
    </row>
    <row r="180" spans="1:18" ht="39.75" customHeight="1" x14ac:dyDescent="0.35">
      <c r="A180" s="40">
        <f t="shared" si="105"/>
        <v>152</v>
      </c>
      <c r="B180" s="145" t="s">
        <v>288</v>
      </c>
      <c r="C180" s="145" t="s">
        <v>49</v>
      </c>
      <c r="D180" s="122" t="s">
        <v>32</v>
      </c>
      <c r="E180" s="157" t="s">
        <v>243</v>
      </c>
      <c r="F180" s="143" t="s">
        <v>52</v>
      </c>
      <c r="G180" s="144">
        <v>40000</v>
      </c>
      <c r="H180" s="48"/>
      <c r="I180" s="129">
        <v>442.65</v>
      </c>
      <c r="J180" s="126">
        <f t="shared" si="106"/>
        <v>1148</v>
      </c>
      <c r="K180" s="131">
        <f t="shared" si="107"/>
        <v>2840</v>
      </c>
      <c r="L180" s="132">
        <f t="shared" si="118"/>
        <v>440.00000000000006</v>
      </c>
      <c r="M180" s="132">
        <f t="shared" si="109"/>
        <v>1216</v>
      </c>
      <c r="N180" s="127">
        <f t="shared" si="110"/>
        <v>2836</v>
      </c>
      <c r="O180" s="150">
        <v>0</v>
      </c>
      <c r="P180" s="129">
        <f t="shared" si="103"/>
        <v>2806.65</v>
      </c>
      <c r="Q180" s="129">
        <f t="shared" si="104"/>
        <v>6116</v>
      </c>
      <c r="R180" s="129">
        <f t="shared" si="108"/>
        <v>37193.35</v>
      </c>
    </row>
    <row r="181" spans="1:18" ht="39.75" customHeight="1" x14ac:dyDescent="0.35">
      <c r="A181" s="40">
        <f t="shared" si="105"/>
        <v>153</v>
      </c>
      <c r="B181" s="145" t="s">
        <v>289</v>
      </c>
      <c r="C181" s="145" t="s">
        <v>54</v>
      </c>
      <c r="D181" s="122" t="s">
        <v>32</v>
      </c>
      <c r="E181" s="157" t="s">
        <v>290</v>
      </c>
      <c r="F181" s="143" t="s">
        <v>56</v>
      </c>
      <c r="G181" s="144">
        <v>60000</v>
      </c>
      <c r="H181" s="48"/>
      <c r="I181" s="129">
        <v>3486.68</v>
      </c>
      <c r="J181" s="126">
        <f t="shared" si="106"/>
        <v>1722</v>
      </c>
      <c r="K181" s="131">
        <f t="shared" si="107"/>
        <v>4260</v>
      </c>
      <c r="L181" s="132">
        <f t="shared" si="118"/>
        <v>660.00000000000011</v>
      </c>
      <c r="M181" s="132">
        <f t="shared" si="109"/>
        <v>1824</v>
      </c>
      <c r="N181" s="127">
        <f t="shared" si="110"/>
        <v>4254</v>
      </c>
      <c r="O181" s="150">
        <v>0</v>
      </c>
      <c r="P181" s="129">
        <f t="shared" si="103"/>
        <v>7032.68</v>
      </c>
      <c r="Q181" s="129">
        <f t="shared" si="104"/>
        <v>9174</v>
      </c>
      <c r="R181" s="129">
        <f t="shared" si="108"/>
        <v>52967.32</v>
      </c>
    </row>
    <row r="182" spans="1:18" ht="39.75" customHeight="1" x14ac:dyDescent="0.35">
      <c r="A182" s="40">
        <f t="shared" si="105"/>
        <v>154</v>
      </c>
      <c r="B182" s="145" t="s">
        <v>291</v>
      </c>
      <c r="C182" s="145" t="s">
        <v>54</v>
      </c>
      <c r="D182" s="122" t="s">
        <v>32</v>
      </c>
      <c r="E182" s="157" t="s">
        <v>290</v>
      </c>
      <c r="F182" s="143" t="s">
        <v>56</v>
      </c>
      <c r="G182" s="144">
        <v>60000</v>
      </c>
      <c r="H182" s="48"/>
      <c r="I182" s="129">
        <v>3486.68</v>
      </c>
      <c r="J182" s="126">
        <f t="shared" si="106"/>
        <v>1722</v>
      </c>
      <c r="K182" s="131">
        <f t="shared" si="107"/>
        <v>4260</v>
      </c>
      <c r="L182" s="132">
        <f t="shared" si="118"/>
        <v>660.00000000000011</v>
      </c>
      <c r="M182" s="132">
        <f t="shared" si="109"/>
        <v>1824</v>
      </c>
      <c r="N182" s="127">
        <f t="shared" si="110"/>
        <v>4254</v>
      </c>
      <c r="O182" s="150">
        <v>0</v>
      </c>
      <c r="P182" s="129">
        <f t="shared" si="103"/>
        <v>7032.68</v>
      </c>
      <c r="Q182" s="129">
        <f t="shared" si="104"/>
        <v>9174</v>
      </c>
      <c r="R182" s="129">
        <f t="shared" si="108"/>
        <v>52967.32</v>
      </c>
    </row>
    <row r="183" spans="1:18" ht="39.75" customHeight="1" x14ac:dyDescent="0.35">
      <c r="A183" s="40">
        <f t="shared" si="105"/>
        <v>155</v>
      </c>
      <c r="B183" s="145" t="s">
        <v>292</v>
      </c>
      <c r="C183" s="145" t="s">
        <v>54</v>
      </c>
      <c r="D183" s="122" t="s">
        <v>32</v>
      </c>
      <c r="E183" s="157" t="s">
        <v>245</v>
      </c>
      <c r="F183" s="143" t="s">
        <v>56</v>
      </c>
      <c r="G183" s="144">
        <v>60000</v>
      </c>
      <c r="H183" s="48"/>
      <c r="I183" s="129">
        <v>3486.68</v>
      </c>
      <c r="J183" s="126">
        <f t="shared" si="106"/>
        <v>1722</v>
      </c>
      <c r="K183" s="131">
        <f t="shared" si="107"/>
        <v>4260</v>
      </c>
      <c r="L183" s="132">
        <f t="shared" si="118"/>
        <v>660.00000000000011</v>
      </c>
      <c r="M183" s="132">
        <f t="shared" si="109"/>
        <v>1824</v>
      </c>
      <c r="N183" s="127">
        <f t="shared" si="110"/>
        <v>4254</v>
      </c>
      <c r="O183" s="150">
        <v>0</v>
      </c>
      <c r="P183" s="129">
        <f t="shared" si="103"/>
        <v>7032.68</v>
      </c>
      <c r="Q183" s="129">
        <f t="shared" si="104"/>
        <v>9174</v>
      </c>
      <c r="R183" s="129">
        <f t="shared" si="108"/>
        <v>52967.32</v>
      </c>
    </row>
    <row r="184" spans="1:18" ht="39.75" customHeight="1" x14ac:dyDescent="0.35">
      <c r="A184" s="40">
        <f t="shared" si="105"/>
        <v>156</v>
      </c>
      <c r="B184" s="145" t="s">
        <v>293</v>
      </c>
      <c r="C184" s="145" t="s">
        <v>54</v>
      </c>
      <c r="D184" s="122" t="s">
        <v>32</v>
      </c>
      <c r="E184" s="157" t="s">
        <v>245</v>
      </c>
      <c r="F184" s="143" t="s">
        <v>56</v>
      </c>
      <c r="G184" s="144">
        <v>60000</v>
      </c>
      <c r="H184" s="48"/>
      <c r="I184" s="129">
        <v>3486.68</v>
      </c>
      <c r="J184" s="126">
        <f t="shared" si="106"/>
        <v>1722</v>
      </c>
      <c r="K184" s="131">
        <f t="shared" si="107"/>
        <v>4260</v>
      </c>
      <c r="L184" s="132">
        <f t="shared" si="118"/>
        <v>660.00000000000011</v>
      </c>
      <c r="M184" s="132">
        <f t="shared" si="109"/>
        <v>1824</v>
      </c>
      <c r="N184" s="127">
        <f t="shared" si="110"/>
        <v>4254</v>
      </c>
      <c r="O184" s="150">
        <v>0</v>
      </c>
      <c r="P184" s="129">
        <f t="shared" si="103"/>
        <v>7032.68</v>
      </c>
      <c r="Q184" s="129">
        <f t="shared" si="104"/>
        <v>9174</v>
      </c>
      <c r="R184" s="129">
        <f t="shared" si="108"/>
        <v>52967.32</v>
      </c>
    </row>
    <row r="185" spans="1:18" ht="39.75" customHeight="1" x14ac:dyDescent="0.35">
      <c r="A185" s="40">
        <f t="shared" si="105"/>
        <v>157</v>
      </c>
      <c r="B185" s="145" t="s">
        <v>294</v>
      </c>
      <c r="C185" s="145" t="s">
        <v>54</v>
      </c>
      <c r="D185" s="122" t="s">
        <v>32</v>
      </c>
      <c r="E185" s="157" t="s">
        <v>245</v>
      </c>
      <c r="F185" s="143" t="s">
        <v>56</v>
      </c>
      <c r="G185" s="144">
        <v>60000</v>
      </c>
      <c r="H185" s="48"/>
      <c r="I185" s="129">
        <v>3486.68</v>
      </c>
      <c r="J185" s="126">
        <f t="shared" si="106"/>
        <v>1722</v>
      </c>
      <c r="K185" s="131">
        <f t="shared" si="107"/>
        <v>4260</v>
      </c>
      <c r="L185" s="132">
        <f t="shared" si="118"/>
        <v>660.00000000000011</v>
      </c>
      <c r="M185" s="132">
        <f t="shared" si="109"/>
        <v>1824</v>
      </c>
      <c r="N185" s="127">
        <f t="shared" si="110"/>
        <v>4254</v>
      </c>
      <c r="O185" s="150">
        <v>0</v>
      </c>
      <c r="P185" s="129">
        <f t="shared" si="103"/>
        <v>7032.68</v>
      </c>
      <c r="Q185" s="129">
        <f t="shared" si="104"/>
        <v>9174</v>
      </c>
      <c r="R185" s="129">
        <f t="shared" si="108"/>
        <v>52967.32</v>
      </c>
    </row>
    <row r="186" spans="1:18" ht="39.75" customHeight="1" x14ac:dyDescent="0.35">
      <c r="A186" s="40">
        <f t="shared" si="105"/>
        <v>158</v>
      </c>
      <c r="B186" s="145" t="s">
        <v>295</v>
      </c>
      <c r="C186" s="145" t="s">
        <v>54</v>
      </c>
      <c r="D186" s="122" t="s">
        <v>32</v>
      </c>
      <c r="E186" s="157" t="s">
        <v>263</v>
      </c>
      <c r="F186" s="143" t="s">
        <v>52</v>
      </c>
      <c r="G186" s="144">
        <v>40000</v>
      </c>
      <c r="H186" s="48"/>
      <c r="I186" s="129">
        <v>442.65</v>
      </c>
      <c r="J186" s="126">
        <f t="shared" si="106"/>
        <v>1148</v>
      </c>
      <c r="K186" s="131">
        <f t="shared" si="107"/>
        <v>2840</v>
      </c>
      <c r="L186" s="132">
        <f t="shared" si="118"/>
        <v>440.00000000000006</v>
      </c>
      <c r="M186" s="132">
        <f t="shared" si="109"/>
        <v>1216</v>
      </c>
      <c r="N186" s="127">
        <f t="shared" si="110"/>
        <v>2836</v>
      </c>
      <c r="O186" s="150">
        <v>0</v>
      </c>
      <c r="P186" s="129">
        <f t="shared" si="103"/>
        <v>2806.65</v>
      </c>
      <c r="Q186" s="129">
        <f t="shared" si="104"/>
        <v>6116</v>
      </c>
      <c r="R186" s="129">
        <f t="shared" si="108"/>
        <v>37193.35</v>
      </c>
    </row>
    <row r="187" spans="1:18" ht="39.75" customHeight="1" x14ac:dyDescent="0.35">
      <c r="A187" s="40">
        <f t="shared" si="105"/>
        <v>159</v>
      </c>
      <c r="B187" s="145" t="s">
        <v>296</v>
      </c>
      <c r="C187" s="145" t="s">
        <v>54</v>
      </c>
      <c r="D187" s="122" t="s">
        <v>32</v>
      </c>
      <c r="E187" s="157" t="s">
        <v>243</v>
      </c>
      <c r="F187" s="143" t="s">
        <v>52</v>
      </c>
      <c r="G187" s="144">
        <v>40000</v>
      </c>
      <c r="H187" s="48"/>
      <c r="I187" s="129">
        <v>442.65</v>
      </c>
      <c r="J187" s="126">
        <f t="shared" si="106"/>
        <v>1148</v>
      </c>
      <c r="K187" s="131">
        <f t="shared" si="107"/>
        <v>2840</v>
      </c>
      <c r="L187" s="132">
        <f t="shared" si="118"/>
        <v>440.00000000000006</v>
      </c>
      <c r="M187" s="132">
        <f t="shared" si="109"/>
        <v>1216</v>
      </c>
      <c r="N187" s="127">
        <f t="shared" si="110"/>
        <v>2836</v>
      </c>
      <c r="O187" s="150">
        <v>0</v>
      </c>
      <c r="P187" s="129">
        <f t="shared" si="103"/>
        <v>2806.65</v>
      </c>
      <c r="Q187" s="129">
        <f t="shared" si="104"/>
        <v>6116</v>
      </c>
      <c r="R187" s="129">
        <f t="shared" si="108"/>
        <v>37193.35</v>
      </c>
    </row>
    <row r="188" spans="1:18" ht="39.75" customHeight="1" x14ac:dyDescent="0.35">
      <c r="A188" s="40">
        <f t="shared" si="105"/>
        <v>160</v>
      </c>
      <c r="B188" s="145" t="s">
        <v>297</v>
      </c>
      <c r="C188" s="145" t="s">
        <v>49</v>
      </c>
      <c r="D188" s="122" t="s">
        <v>32</v>
      </c>
      <c r="E188" s="157" t="s">
        <v>243</v>
      </c>
      <c r="F188" s="143" t="s">
        <v>52</v>
      </c>
      <c r="G188" s="144">
        <v>40000</v>
      </c>
      <c r="H188" s="48"/>
      <c r="I188" s="129">
        <v>442.65</v>
      </c>
      <c r="J188" s="126">
        <f t="shared" si="106"/>
        <v>1148</v>
      </c>
      <c r="K188" s="131">
        <f t="shared" si="107"/>
        <v>2840</v>
      </c>
      <c r="L188" s="132">
        <f t="shared" si="118"/>
        <v>440.00000000000006</v>
      </c>
      <c r="M188" s="132">
        <f t="shared" si="109"/>
        <v>1216</v>
      </c>
      <c r="N188" s="127">
        <f t="shared" si="110"/>
        <v>2836</v>
      </c>
      <c r="O188" s="150">
        <v>0</v>
      </c>
      <c r="P188" s="129">
        <f t="shared" si="103"/>
        <v>2806.65</v>
      </c>
      <c r="Q188" s="129">
        <f t="shared" si="104"/>
        <v>6116</v>
      </c>
      <c r="R188" s="129">
        <f t="shared" si="108"/>
        <v>37193.35</v>
      </c>
    </row>
    <row r="189" spans="1:18" ht="39.75" customHeight="1" x14ac:dyDescent="0.35">
      <c r="A189" s="40">
        <f t="shared" si="105"/>
        <v>161</v>
      </c>
      <c r="B189" s="145" t="s">
        <v>298</v>
      </c>
      <c r="C189" s="145" t="s">
        <v>49</v>
      </c>
      <c r="D189" s="122" t="s">
        <v>32</v>
      </c>
      <c r="E189" s="157" t="s">
        <v>243</v>
      </c>
      <c r="F189" s="143" t="s">
        <v>52</v>
      </c>
      <c r="G189" s="144">
        <v>40000</v>
      </c>
      <c r="H189" s="48"/>
      <c r="I189" s="129">
        <v>442.65</v>
      </c>
      <c r="J189" s="126">
        <f t="shared" si="106"/>
        <v>1148</v>
      </c>
      <c r="K189" s="131">
        <f t="shared" si="107"/>
        <v>2840</v>
      </c>
      <c r="L189" s="132">
        <f t="shared" si="118"/>
        <v>440.00000000000006</v>
      </c>
      <c r="M189" s="132">
        <f t="shared" si="109"/>
        <v>1216</v>
      </c>
      <c r="N189" s="127">
        <f t="shared" si="110"/>
        <v>2836</v>
      </c>
      <c r="O189" s="150">
        <v>0</v>
      </c>
      <c r="P189" s="129">
        <f t="shared" si="103"/>
        <v>2806.65</v>
      </c>
      <c r="Q189" s="129">
        <f t="shared" si="104"/>
        <v>6116</v>
      </c>
      <c r="R189" s="129">
        <f t="shared" si="108"/>
        <v>37193.35</v>
      </c>
    </row>
    <row r="190" spans="1:18" ht="39.75" customHeight="1" x14ac:dyDescent="0.35">
      <c r="A190" s="40">
        <f t="shared" si="105"/>
        <v>162</v>
      </c>
      <c r="B190" s="145" t="s">
        <v>299</v>
      </c>
      <c r="C190" s="145" t="s">
        <v>54</v>
      </c>
      <c r="D190" s="122" t="s">
        <v>32</v>
      </c>
      <c r="E190" s="157" t="s">
        <v>243</v>
      </c>
      <c r="F190" s="143" t="s">
        <v>52</v>
      </c>
      <c r="G190" s="144">
        <v>40000</v>
      </c>
      <c r="H190" s="48"/>
      <c r="I190" s="129">
        <v>185.33</v>
      </c>
      <c r="J190" s="126">
        <f t="shared" si="106"/>
        <v>1148</v>
      </c>
      <c r="K190" s="131">
        <f t="shared" si="107"/>
        <v>2840</v>
      </c>
      <c r="L190" s="132">
        <f t="shared" si="118"/>
        <v>440.00000000000006</v>
      </c>
      <c r="M190" s="132">
        <f t="shared" si="109"/>
        <v>1216</v>
      </c>
      <c r="N190" s="127">
        <f t="shared" si="110"/>
        <v>2836</v>
      </c>
      <c r="O190" s="150">
        <v>1715.46</v>
      </c>
      <c r="P190" s="129">
        <f t="shared" si="103"/>
        <v>4264.79</v>
      </c>
      <c r="Q190" s="129">
        <f t="shared" si="104"/>
        <v>6116</v>
      </c>
      <c r="R190" s="129">
        <f t="shared" si="108"/>
        <v>35735.21</v>
      </c>
    </row>
    <row r="191" spans="1:18" ht="39.75" customHeight="1" x14ac:dyDescent="0.35">
      <c r="A191" s="40">
        <f t="shared" si="105"/>
        <v>163</v>
      </c>
      <c r="B191" s="145" t="s">
        <v>300</v>
      </c>
      <c r="C191" s="145" t="s">
        <v>54</v>
      </c>
      <c r="D191" s="122" t="s">
        <v>32</v>
      </c>
      <c r="E191" s="157" t="s">
        <v>243</v>
      </c>
      <c r="F191" s="143" t="s">
        <v>52</v>
      </c>
      <c r="G191" s="144">
        <v>40000</v>
      </c>
      <c r="H191" s="48"/>
      <c r="I191" s="129">
        <v>442.65</v>
      </c>
      <c r="J191" s="126">
        <f t="shared" si="106"/>
        <v>1148</v>
      </c>
      <c r="K191" s="131">
        <f t="shared" si="107"/>
        <v>2840</v>
      </c>
      <c r="L191" s="132">
        <f t="shared" si="118"/>
        <v>440.00000000000006</v>
      </c>
      <c r="M191" s="132">
        <f t="shared" si="109"/>
        <v>1216</v>
      </c>
      <c r="N191" s="127">
        <f t="shared" si="110"/>
        <v>2836</v>
      </c>
      <c r="O191" s="150">
        <v>0</v>
      </c>
      <c r="P191" s="129">
        <f t="shared" si="103"/>
        <v>2806.65</v>
      </c>
      <c r="Q191" s="129">
        <f t="shared" si="104"/>
        <v>6116</v>
      </c>
      <c r="R191" s="129">
        <f t="shared" si="108"/>
        <v>37193.35</v>
      </c>
    </row>
    <row r="192" spans="1:18" ht="39.75" customHeight="1" x14ac:dyDescent="0.35">
      <c r="A192" s="40">
        <f t="shared" si="105"/>
        <v>164</v>
      </c>
      <c r="B192" s="145" t="s">
        <v>301</v>
      </c>
      <c r="C192" s="145" t="s">
        <v>54</v>
      </c>
      <c r="D192" s="122" t="s">
        <v>32</v>
      </c>
      <c r="E192" s="157" t="s">
        <v>211</v>
      </c>
      <c r="F192" s="143" t="s">
        <v>52</v>
      </c>
      <c r="G192" s="144">
        <v>40000</v>
      </c>
      <c r="H192" s="48"/>
      <c r="I192" s="129">
        <v>185.33</v>
      </c>
      <c r="J192" s="126">
        <f t="shared" si="106"/>
        <v>1148</v>
      </c>
      <c r="K192" s="131">
        <f t="shared" si="107"/>
        <v>2840</v>
      </c>
      <c r="L192" s="132">
        <f t="shared" si="118"/>
        <v>440.00000000000006</v>
      </c>
      <c r="M192" s="132">
        <f t="shared" si="109"/>
        <v>1216</v>
      </c>
      <c r="N192" s="127">
        <f t="shared" si="110"/>
        <v>2836</v>
      </c>
      <c r="O192" s="150">
        <v>1715.46</v>
      </c>
      <c r="P192" s="129">
        <f t="shared" si="103"/>
        <v>4264.79</v>
      </c>
      <c r="Q192" s="129">
        <f t="shared" si="104"/>
        <v>6116</v>
      </c>
      <c r="R192" s="129">
        <f t="shared" si="108"/>
        <v>35735.21</v>
      </c>
    </row>
    <row r="193" spans="1:18" ht="39.75" customHeight="1" x14ac:dyDescent="0.35">
      <c r="A193" s="40">
        <f t="shared" si="105"/>
        <v>165</v>
      </c>
      <c r="B193" s="145" t="s">
        <v>302</v>
      </c>
      <c r="C193" s="145" t="s">
        <v>54</v>
      </c>
      <c r="D193" s="122" t="s">
        <v>32</v>
      </c>
      <c r="E193" s="157" t="s">
        <v>243</v>
      </c>
      <c r="F193" s="143" t="s">
        <v>52</v>
      </c>
      <c r="G193" s="144">
        <v>40000</v>
      </c>
      <c r="H193" s="48"/>
      <c r="I193" s="129">
        <v>442.65</v>
      </c>
      <c r="J193" s="126">
        <f t="shared" si="106"/>
        <v>1148</v>
      </c>
      <c r="K193" s="131">
        <f t="shared" si="107"/>
        <v>2840</v>
      </c>
      <c r="L193" s="132">
        <f t="shared" si="118"/>
        <v>440.00000000000006</v>
      </c>
      <c r="M193" s="132">
        <f t="shared" si="109"/>
        <v>1216</v>
      </c>
      <c r="N193" s="127">
        <f t="shared" si="110"/>
        <v>2836</v>
      </c>
      <c r="O193" s="150">
        <v>0</v>
      </c>
      <c r="P193" s="129">
        <f t="shared" si="103"/>
        <v>2806.65</v>
      </c>
      <c r="Q193" s="129">
        <f t="shared" si="104"/>
        <v>6116</v>
      </c>
      <c r="R193" s="129">
        <f t="shared" si="108"/>
        <v>37193.35</v>
      </c>
    </row>
    <row r="194" spans="1:18" ht="39.75" customHeight="1" x14ac:dyDescent="0.35">
      <c r="A194" s="40">
        <f t="shared" si="105"/>
        <v>166</v>
      </c>
      <c r="B194" s="145" t="s">
        <v>303</v>
      </c>
      <c r="C194" s="145" t="s">
        <v>49</v>
      </c>
      <c r="D194" s="122" t="s">
        <v>32</v>
      </c>
      <c r="E194" s="157" t="s">
        <v>243</v>
      </c>
      <c r="F194" s="123" t="s">
        <v>52</v>
      </c>
      <c r="G194" s="144">
        <v>40000</v>
      </c>
      <c r="H194" s="48"/>
      <c r="I194" s="129">
        <v>442.65</v>
      </c>
      <c r="J194" s="126">
        <f t="shared" si="106"/>
        <v>1148</v>
      </c>
      <c r="K194" s="131">
        <f t="shared" si="107"/>
        <v>2840</v>
      </c>
      <c r="L194" s="132">
        <f t="shared" si="118"/>
        <v>440.00000000000006</v>
      </c>
      <c r="M194" s="132">
        <f t="shared" si="109"/>
        <v>1216</v>
      </c>
      <c r="N194" s="127">
        <f t="shared" si="110"/>
        <v>2836</v>
      </c>
      <c r="O194" s="127">
        <v>0</v>
      </c>
      <c r="P194" s="129">
        <f>I194+J194+M194+O194</f>
        <v>2806.65</v>
      </c>
      <c r="Q194" s="129">
        <f>K194+L194+N194</f>
        <v>6116</v>
      </c>
      <c r="R194" s="129">
        <f t="shared" si="108"/>
        <v>37193.35</v>
      </c>
    </row>
    <row r="195" spans="1:18" ht="51" customHeight="1" x14ac:dyDescent="0.35">
      <c r="A195" s="40">
        <f t="shared" si="105"/>
        <v>167</v>
      </c>
      <c r="B195" s="145" t="s">
        <v>304</v>
      </c>
      <c r="C195" s="145" t="s">
        <v>49</v>
      </c>
      <c r="D195" s="122" t="s">
        <v>32</v>
      </c>
      <c r="E195" s="157" t="s">
        <v>243</v>
      </c>
      <c r="F195" s="123" t="s">
        <v>52</v>
      </c>
      <c r="G195" s="144">
        <v>40000</v>
      </c>
      <c r="H195" s="48"/>
      <c r="I195" s="129">
        <v>442.65</v>
      </c>
      <c r="J195" s="126">
        <f t="shared" si="106"/>
        <v>1148</v>
      </c>
      <c r="K195" s="131">
        <f t="shared" si="107"/>
        <v>2840</v>
      </c>
      <c r="L195" s="132">
        <f t="shared" si="118"/>
        <v>440.00000000000006</v>
      </c>
      <c r="M195" s="132">
        <f t="shared" si="109"/>
        <v>1216</v>
      </c>
      <c r="N195" s="127">
        <f t="shared" si="110"/>
        <v>2836</v>
      </c>
      <c r="O195" s="127">
        <v>0</v>
      </c>
      <c r="P195" s="129">
        <f t="shared" ref="P195:P197" si="119">I195+J195+M195+O195</f>
        <v>2806.65</v>
      </c>
      <c r="Q195" s="129">
        <f t="shared" ref="Q195:Q197" si="120">K195+L195+N195</f>
        <v>6116</v>
      </c>
      <c r="R195" s="129">
        <f t="shared" si="108"/>
        <v>37193.35</v>
      </c>
    </row>
    <row r="196" spans="1:18" ht="51" customHeight="1" x14ac:dyDescent="0.35">
      <c r="A196" s="40">
        <f t="shared" si="105"/>
        <v>168</v>
      </c>
      <c r="B196" s="145" t="s">
        <v>305</v>
      </c>
      <c r="C196" s="145" t="s">
        <v>49</v>
      </c>
      <c r="D196" s="122" t="s">
        <v>32</v>
      </c>
      <c r="E196" s="157" t="s">
        <v>243</v>
      </c>
      <c r="F196" s="123" t="s">
        <v>52</v>
      </c>
      <c r="G196" s="144">
        <v>40000</v>
      </c>
      <c r="H196" s="48"/>
      <c r="I196" s="129">
        <v>442.65</v>
      </c>
      <c r="J196" s="126">
        <f t="shared" si="106"/>
        <v>1148</v>
      </c>
      <c r="K196" s="131">
        <f t="shared" si="107"/>
        <v>2840</v>
      </c>
      <c r="L196" s="132">
        <f t="shared" si="118"/>
        <v>440.00000000000006</v>
      </c>
      <c r="M196" s="132">
        <f t="shared" si="109"/>
        <v>1216</v>
      </c>
      <c r="N196" s="127">
        <f t="shared" si="110"/>
        <v>2836</v>
      </c>
      <c r="O196" s="127">
        <v>0</v>
      </c>
      <c r="P196" s="129">
        <f t="shared" si="119"/>
        <v>2806.65</v>
      </c>
      <c r="Q196" s="129">
        <f t="shared" si="120"/>
        <v>6116</v>
      </c>
      <c r="R196" s="129">
        <f t="shared" si="108"/>
        <v>37193.35</v>
      </c>
    </row>
    <row r="197" spans="1:18" ht="51" customHeight="1" x14ac:dyDescent="0.35">
      <c r="A197" s="40">
        <f t="shared" si="105"/>
        <v>169</v>
      </c>
      <c r="B197" s="145" t="s">
        <v>306</v>
      </c>
      <c r="C197" s="145" t="s">
        <v>54</v>
      </c>
      <c r="D197" s="122" t="s">
        <v>32</v>
      </c>
      <c r="E197" s="157" t="s">
        <v>243</v>
      </c>
      <c r="F197" s="123" t="s">
        <v>52</v>
      </c>
      <c r="G197" s="144">
        <v>40000</v>
      </c>
      <c r="H197" s="48"/>
      <c r="I197" s="129">
        <v>442.65</v>
      </c>
      <c r="J197" s="126">
        <f t="shared" si="106"/>
        <v>1148</v>
      </c>
      <c r="K197" s="131">
        <f t="shared" si="107"/>
        <v>2840</v>
      </c>
      <c r="L197" s="132">
        <f t="shared" si="118"/>
        <v>440.00000000000006</v>
      </c>
      <c r="M197" s="132">
        <f t="shared" si="109"/>
        <v>1216</v>
      </c>
      <c r="N197" s="127">
        <f t="shared" si="110"/>
        <v>2836</v>
      </c>
      <c r="O197" s="127">
        <v>0</v>
      </c>
      <c r="P197" s="129">
        <f t="shared" si="119"/>
        <v>2806.65</v>
      </c>
      <c r="Q197" s="129">
        <f t="shared" si="120"/>
        <v>6116</v>
      </c>
      <c r="R197" s="129">
        <f t="shared" si="108"/>
        <v>37193.35</v>
      </c>
    </row>
    <row r="198" spans="1:18" ht="51" customHeight="1" x14ac:dyDescent="0.35">
      <c r="A198" s="40">
        <f t="shared" si="105"/>
        <v>170</v>
      </c>
      <c r="B198" s="145" t="s">
        <v>307</v>
      </c>
      <c r="C198" s="145" t="s">
        <v>54</v>
      </c>
      <c r="D198" s="122" t="s">
        <v>32</v>
      </c>
      <c r="E198" s="157" t="s">
        <v>243</v>
      </c>
      <c r="F198" s="143" t="s">
        <v>52</v>
      </c>
      <c r="G198" s="144">
        <v>40000</v>
      </c>
      <c r="H198" s="48"/>
      <c r="I198" s="129">
        <v>442.65</v>
      </c>
      <c r="J198" s="126">
        <f t="shared" si="106"/>
        <v>1148</v>
      </c>
      <c r="K198" s="131">
        <f t="shared" si="107"/>
        <v>2840</v>
      </c>
      <c r="L198" s="132">
        <f t="shared" si="118"/>
        <v>440.00000000000006</v>
      </c>
      <c r="M198" s="132">
        <f t="shared" si="109"/>
        <v>1216</v>
      </c>
      <c r="N198" s="127">
        <f t="shared" si="110"/>
        <v>2836</v>
      </c>
      <c r="O198" s="150">
        <v>0</v>
      </c>
      <c r="P198" s="129">
        <f t="shared" si="103"/>
        <v>2806.65</v>
      </c>
      <c r="Q198" s="129">
        <f t="shared" si="104"/>
        <v>6116</v>
      </c>
      <c r="R198" s="129">
        <f t="shared" si="108"/>
        <v>37193.35</v>
      </c>
    </row>
    <row r="199" spans="1:18" ht="27.75" customHeight="1" x14ac:dyDescent="0.25">
      <c r="A199" s="184" t="s">
        <v>25</v>
      </c>
      <c r="B199" s="184"/>
      <c r="C199" s="184"/>
      <c r="D199" s="184"/>
      <c r="E199" s="184"/>
      <c r="F199" s="41"/>
      <c r="G199" s="49">
        <f t="shared" ref="G199:R199" si="121">SUM(G136:G198)</f>
        <v>3767000</v>
      </c>
      <c r="H199" s="49">
        <f t="shared" si="121"/>
        <v>0</v>
      </c>
      <c r="I199" s="49">
        <f t="shared" si="121"/>
        <v>255505.43999999968</v>
      </c>
      <c r="J199" s="49">
        <f t="shared" si="121"/>
        <v>108112.90000000001</v>
      </c>
      <c r="K199" s="49">
        <f t="shared" si="121"/>
        <v>267457</v>
      </c>
      <c r="L199" s="49">
        <f t="shared" si="121"/>
        <v>36829.649999999994</v>
      </c>
      <c r="M199" s="49">
        <f t="shared" si="121"/>
        <v>114015.95999999998</v>
      </c>
      <c r="N199" s="49">
        <f t="shared" si="121"/>
        <v>265912.22250000003</v>
      </c>
      <c r="O199" s="49">
        <f t="shared" si="121"/>
        <v>34309.19999999999</v>
      </c>
      <c r="P199" s="49">
        <f t="shared" si="121"/>
        <v>511943.50000000029</v>
      </c>
      <c r="Q199" s="49">
        <f t="shared" si="121"/>
        <v>570198.87250000017</v>
      </c>
      <c r="R199" s="49">
        <f t="shared" si="121"/>
        <v>3255056.5000000009</v>
      </c>
    </row>
    <row r="200" spans="1:18" ht="43.5" customHeight="1" x14ac:dyDescent="0.25">
      <c r="A200" s="185" t="s">
        <v>33</v>
      </c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</row>
    <row r="201" spans="1:18" ht="41.25" customHeight="1" x14ac:dyDescent="0.35">
      <c r="A201" s="40">
        <f>+A198+1</f>
        <v>171</v>
      </c>
      <c r="B201" s="122" t="s">
        <v>308</v>
      </c>
      <c r="C201" s="122" t="s">
        <v>54</v>
      </c>
      <c r="D201" s="122" t="s">
        <v>33</v>
      </c>
      <c r="E201" s="164" t="s">
        <v>309</v>
      </c>
      <c r="F201" s="123" t="s">
        <v>56</v>
      </c>
      <c r="G201" s="144">
        <v>210000</v>
      </c>
      <c r="H201" s="48"/>
      <c r="I201" s="130">
        <v>37676.46</v>
      </c>
      <c r="J201" s="126">
        <f>G201*2.87/100</f>
        <v>6027</v>
      </c>
      <c r="K201" s="131">
        <f>G201*7.1/100</f>
        <v>14910</v>
      </c>
      <c r="L201" s="128">
        <f t="shared" ref="L201:L216" si="122">77410*1.1%</f>
        <v>851.5100000000001</v>
      </c>
      <c r="M201" s="127">
        <f>193525*3.04%</f>
        <v>5883.16</v>
      </c>
      <c r="N201" s="127">
        <f>193525*7.09%</f>
        <v>13720.922500000001</v>
      </c>
      <c r="O201" s="135">
        <v>1715.46</v>
      </c>
      <c r="P201" s="129">
        <f t="shared" ref="P201:P243" si="123">I201+J201+M201+O201</f>
        <v>51302.079999999994</v>
      </c>
      <c r="Q201" s="129">
        <f t="shared" ref="Q201:Q243" si="124">K201+L201+N201</f>
        <v>29482.432500000003</v>
      </c>
      <c r="R201" s="129">
        <f>G201-P201</f>
        <v>158697.92000000001</v>
      </c>
    </row>
    <row r="202" spans="1:18" ht="43.5" customHeight="1" x14ac:dyDescent="0.35">
      <c r="A202" s="40">
        <f t="shared" ref="A202:A243" si="125">+A201+1</f>
        <v>172</v>
      </c>
      <c r="B202" s="122" t="s">
        <v>310</v>
      </c>
      <c r="C202" s="122" t="s">
        <v>49</v>
      </c>
      <c r="D202" s="122" t="s">
        <v>33</v>
      </c>
      <c r="E202" s="164" t="s">
        <v>311</v>
      </c>
      <c r="F202" s="123" t="s">
        <v>52</v>
      </c>
      <c r="G202" s="144">
        <v>100000</v>
      </c>
      <c r="H202" s="48"/>
      <c r="I202" s="130">
        <v>12105.37</v>
      </c>
      <c r="J202" s="126">
        <f t="shared" ref="J202:J243" si="126">G202*2.87/100</f>
        <v>2870</v>
      </c>
      <c r="K202" s="131">
        <f t="shared" ref="K202:K243" si="127">G202*7.1/100</f>
        <v>7100</v>
      </c>
      <c r="L202" s="128">
        <f t="shared" si="122"/>
        <v>851.5100000000001</v>
      </c>
      <c r="M202" s="132">
        <f>G202*3.04/100</f>
        <v>3040</v>
      </c>
      <c r="N202" s="127">
        <f>+G202*7.09%</f>
        <v>7090.0000000000009</v>
      </c>
      <c r="O202" s="135">
        <v>0</v>
      </c>
      <c r="P202" s="129">
        <f t="shared" si="123"/>
        <v>18015.370000000003</v>
      </c>
      <c r="Q202" s="129">
        <f t="shared" si="124"/>
        <v>15041.510000000002</v>
      </c>
      <c r="R202" s="129">
        <f t="shared" ref="R202:R243" si="128">G202-P202</f>
        <v>81984.63</v>
      </c>
    </row>
    <row r="203" spans="1:18" ht="43.5" customHeight="1" x14ac:dyDescent="0.35">
      <c r="A203" s="40">
        <f t="shared" si="125"/>
        <v>173</v>
      </c>
      <c r="B203" s="122" t="s">
        <v>312</v>
      </c>
      <c r="C203" s="122" t="s">
        <v>49</v>
      </c>
      <c r="D203" s="122" t="s">
        <v>33</v>
      </c>
      <c r="E203" s="164" t="s">
        <v>313</v>
      </c>
      <c r="F203" s="123" t="s">
        <v>52</v>
      </c>
      <c r="G203" s="144">
        <v>120000</v>
      </c>
      <c r="H203" s="48"/>
      <c r="I203" s="130">
        <v>15952.14</v>
      </c>
      <c r="J203" s="126">
        <f t="shared" si="126"/>
        <v>3444</v>
      </c>
      <c r="K203" s="131">
        <f t="shared" si="127"/>
        <v>8520</v>
      </c>
      <c r="L203" s="128">
        <f t="shared" si="122"/>
        <v>851.5100000000001</v>
      </c>
      <c r="M203" s="132">
        <f t="shared" ref="M203:M243" si="129">G203*3.04/100</f>
        <v>3648</v>
      </c>
      <c r="N203" s="127">
        <f t="shared" ref="N203:N243" si="130">+G203*7.09%</f>
        <v>8508</v>
      </c>
      <c r="O203" s="135">
        <f>1715.46*2</f>
        <v>3430.92</v>
      </c>
      <c r="P203" s="129">
        <f t="shared" si="123"/>
        <v>26475.059999999998</v>
      </c>
      <c r="Q203" s="129">
        <f t="shared" si="124"/>
        <v>17879.510000000002</v>
      </c>
      <c r="R203" s="129">
        <f t="shared" si="128"/>
        <v>93524.94</v>
      </c>
    </row>
    <row r="204" spans="1:18" ht="43.5" customHeight="1" x14ac:dyDescent="0.35">
      <c r="A204" s="40">
        <f t="shared" si="125"/>
        <v>174</v>
      </c>
      <c r="B204" s="122" t="s">
        <v>314</v>
      </c>
      <c r="C204" s="122" t="s">
        <v>54</v>
      </c>
      <c r="D204" s="122" t="s">
        <v>33</v>
      </c>
      <c r="E204" s="164" t="s">
        <v>311</v>
      </c>
      <c r="F204" s="123" t="s">
        <v>52</v>
      </c>
      <c r="G204" s="144">
        <v>100000</v>
      </c>
      <c r="H204" s="48"/>
      <c r="I204" s="130">
        <v>12105.37</v>
      </c>
      <c r="J204" s="126">
        <f t="shared" si="126"/>
        <v>2870</v>
      </c>
      <c r="K204" s="131">
        <f t="shared" si="127"/>
        <v>7100</v>
      </c>
      <c r="L204" s="128">
        <f t="shared" si="122"/>
        <v>851.5100000000001</v>
      </c>
      <c r="M204" s="132">
        <f t="shared" si="129"/>
        <v>3040</v>
      </c>
      <c r="N204" s="127">
        <f t="shared" si="130"/>
        <v>7090.0000000000009</v>
      </c>
      <c r="O204" s="135">
        <v>0</v>
      </c>
      <c r="P204" s="129">
        <f t="shared" si="123"/>
        <v>18015.370000000003</v>
      </c>
      <c r="Q204" s="129">
        <f t="shared" si="124"/>
        <v>15041.510000000002</v>
      </c>
      <c r="R204" s="129">
        <f t="shared" si="128"/>
        <v>81984.63</v>
      </c>
    </row>
    <row r="205" spans="1:18" ht="43.5" customHeight="1" x14ac:dyDescent="0.35">
      <c r="A205" s="40">
        <f t="shared" si="125"/>
        <v>175</v>
      </c>
      <c r="B205" s="122" t="s">
        <v>315</v>
      </c>
      <c r="C205" s="122" t="s">
        <v>49</v>
      </c>
      <c r="D205" s="122" t="s">
        <v>33</v>
      </c>
      <c r="E205" s="164" t="s">
        <v>311</v>
      </c>
      <c r="F205" s="123" t="s">
        <v>52</v>
      </c>
      <c r="G205" s="144">
        <v>100000</v>
      </c>
      <c r="H205" s="48"/>
      <c r="I205" s="130">
        <v>12105.37</v>
      </c>
      <c r="J205" s="126">
        <f t="shared" si="126"/>
        <v>2870</v>
      </c>
      <c r="K205" s="131">
        <f t="shared" si="127"/>
        <v>7100</v>
      </c>
      <c r="L205" s="128">
        <f t="shared" si="122"/>
        <v>851.5100000000001</v>
      </c>
      <c r="M205" s="132">
        <f t="shared" si="129"/>
        <v>3040</v>
      </c>
      <c r="N205" s="127">
        <f t="shared" si="130"/>
        <v>7090.0000000000009</v>
      </c>
      <c r="O205" s="135">
        <v>0</v>
      </c>
      <c r="P205" s="129">
        <f t="shared" si="123"/>
        <v>18015.370000000003</v>
      </c>
      <c r="Q205" s="129">
        <f t="shared" si="124"/>
        <v>15041.510000000002</v>
      </c>
      <c r="R205" s="129">
        <f t="shared" si="128"/>
        <v>81984.63</v>
      </c>
    </row>
    <row r="206" spans="1:18" ht="43.5" customHeight="1" x14ac:dyDescent="0.35">
      <c r="A206" s="40">
        <f t="shared" si="125"/>
        <v>176</v>
      </c>
      <c r="B206" s="122" t="s">
        <v>316</v>
      </c>
      <c r="C206" s="122" t="s">
        <v>49</v>
      </c>
      <c r="D206" s="122" t="s">
        <v>33</v>
      </c>
      <c r="E206" s="164" t="s">
        <v>317</v>
      </c>
      <c r="F206" s="123" t="s">
        <v>52</v>
      </c>
      <c r="G206" s="144">
        <v>160000</v>
      </c>
      <c r="H206" s="48"/>
      <c r="I206" s="130">
        <f>14113.5+12105.37</f>
        <v>26218.870000000003</v>
      </c>
      <c r="J206" s="126">
        <f t="shared" si="126"/>
        <v>4592</v>
      </c>
      <c r="K206" s="131">
        <f t="shared" si="127"/>
        <v>11360</v>
      </c>
      <c r="L206" s="128">
        <f t="shared" si="122"/>
        <v>851.5100000000001</v>
      </c>
      <c r="M206" s="132">
        <f t="shared" si="129"/>
        <v>4864</v>
      </c>
      <c r="N206" s="127">
        <f t="shared" si="130"/>
        <v>11344</v>
      </c>
      <c r="O206" s="135">
        <v>0</v>
      </c>
      <c r="P206" s="129">
        <f t="shared" si="123"/>
        <v>35674.870000000003</v>
      </c>
      <c r="Q206" s="129">
        <f t="shared" si="124"/>
        <v>23555.510000000002</v>
      </c>
      <c r="R206" s="129">
        <f t="shared" si="128"/>
        <v>124325.13</v>
      </c>
    </row>
    <row r="207" spans="1:18" ht="43.5" customHeight="1" x14ac:dyDescent="0.35">
      <c r="A207" s="40">
        <f t="shared" si="125"/>
        <v>177</v>
      </c>
      <c r="B207" s="122" t="s">
        <v>318</v>
      </c>
      <c r="C207" s="122" t="s">
        <v>49</v>
      </c>
      <c r="D207" s="122" t="s">
        <v>33</v>
      </c>
      <c r="E207" s="164" t="s">
        <v>319</v>
      </c>
      <c r="F207" s="123" t="s">
        <v>52</v>
      </c>
      <c r="G207" s="144">
        <f>85000+55000</f>
        <v>140000</v>
      </c>
      <c r="H207" s="48"/>
      <c r="I207" s="130">
        <f>7719.26+12937.38</f>
        <v>20656.64</v>
      </c>
      <c r="J207" s="126">
        <f t="shared" si="126"/>
        <v>4018</v>
      </c>
      <c r="K207" s="131">
        <f t="shared" si="127"/>
        <v>9940</v>
      </c>
      <c r="L207" s="128">
        <f t="shared" si="122"/>
        <v>851.5100000000001</v>
      </c>
      <c r="M207" s="132">
        <f t="shared" si="129"/>
        <v>4256</v>
      </c>
      <c r="N207" s="127">
        <f t="shared" si="130"/>
        <v>9926</v>
      </c>
      <c r="O207" s="135">
        <f>1715.46*2</f>
        <v>3430.92</v>
      </c>
      <c r="P207" s="129">
        <f t="shared" si="123"/>
        <v>32361.559999999998</v>
      </c>
      <c r="Q207" s="129">
        <f t="shared" si="124"/>
        <v>20717.510000000002</v>
      </c>
      <c r="R207" s="129">
        <f t="shared" si="128"/>
        <v>107638.44</v>
      </c>
    </row>
    <row r="208" spans="1:18" ht="43.5" customHeight="1" x14ac:dyDescent="0.35">
      <c r="A208" s="40">
        <f t="shared" si="125"/>
        <v>178</v>
      </c>
      <c r="B208" s="122" t="s">
        <v>320</v>
      </c>
      <c r="C208" s="122" t="s">
        <v>54</v>
      </c>
      <c r="D208" s="122" t="s">
        <v>33</v>
      </c>
      <c r="E208" s="164" t="s">
        <v>321</v>
      </c>
      <c r="F208" s="123" t="s">
        <v>52</v>
      </c>
      <c r="G208" s="144">
        <v>100000</v>
      </c>
      <c r="H208" s="48"/>
      <c r="I208" s="130">
        <v>12105.37</v>
      </c>
      <c r="J208" s="126">
        <f t="shared" si="126"/>
        <v>2870</v>
      </c>
      <c r="K208" s="131">
        <f t="shared" si="127"/>
        <v>7100</v>
      </c>
      <c r="L208" s="128">
        <f t="shared" si="122"/>
        <v>851.5100000000001</v>
      </c>
      <c r="M208" s="132">
        <f t="shared" si="129"/>
        <v>3040</v>
      </c>
      <c r="N208" s="127">
        <f t="shared" si="130"/>
        <v>7090.0000000000009</v>
      </c>
      <c r="O208" s="135">
        <v>0</v>
      </c>
      <c r="P208" s="129">
        <f t="shared" si="123"/>
        <v>18015.370000000003</v>
      </c>
      <c r="Q208" s="129">
        <f t="shared" si="124"/>
        <v>15041.510000000002</v>
      </c>
      <c r="R208" s="129">
        <f t="shared" si="128"/>
        <v>81984.63</v>
      </c>
    </row>
    <row r="209" spans="1:18" ht="43.5" customHeight="1" x14ac:dyDescent="0.35">
      <c r="A209" s="40">
        <f t="shared" si="125"/>
        <v>179</v>
      </c>
      <c r="B209" s="122" t="s">
        <v>322</v>
      </c>
      <c r="C209" s="122" t="s">
        <v>54</v>
      </c>
      <c r="D209" s="122" t="s">
        <v>33</v>
      </c>
      <c r="E209" s="164" t="s">
        <v>323</v>
      </c>
      <c r="F209" s="123" t="s">
        <v>52</v>
      </c>
      <c r="G209" s="144">
        <v>100000</v>
      </c>
      <c r="H209" s="48"/>
      <c r="I209" s="130">
        <f>9753.12+2352.25</f>
        <v>12105.37</v>
      </c>
      <c r="J209" s="126">
        <f t="shared" si="126"/>
        <v>2870</v>
      </c>
      <c r="K209" s="131">
        <f t="shared" si="127"/>
        <v>7100</v>
      </c>
      <c r="L209" s="128">
        <f t="shared" si="122"/>
        <v>851.5100000000001</v>
      </c>
      <c r="M209" s="132">
        <f t="shared" si="129"/>
        <v>3040</v>
      </c>
      <c r="N209" s="127">
        <f t="shared" si="130"/>
        <v>7090.0000000000009</v>
      </c>
      <c r="O209" s="135">
        <v>0</v>
      </c>
      <c r="P209" s="129">
        <f t="shared" si="123"/>
        <v>18015.370000000003</v>
      </c>
      <c r="Q209" s="129">
        <f t="shared" si="124"/>
        <v>15041.510000000002</v>
      </c>
      <c r="R209" s="129">
        <f t="shared" si="128"/>
        <v>81984.63</v>
      </c>
    </row>
    <row r="210" spans="1:18" ht="33.75" customHeight="1" x14ac:dyDescent="0.35">
      <c r="A210" s="40">
        <f t="shared" si="125"/>
        <v>180</v>
      </c>
      <c r="B210" s="122" t="s">
        <v>324</v>
      </c>
      <c r="C210" s="122" t="s">
        <v>49</v>
      </c>
      <c r="D210" s="122" t="s">
        <v>33</v>
      </c>
      <c r="E210" s="164" t="s">
        <v>323</v>
      </c>
      <c r="F210" s="123" t="s">
        <v>52</v>
      </c>
      <c r="G210" s="144">
        <v>100000</v>
      </c>
      <c r="H210" s="48"/>
      <c r="I210" s="130">
        <f>9753.12+2352.25</f>
        <v>12105.37</v>
      </c>
      <c r="J210" s="126">
        <f t="shared" si="126"/>
        <v>2870</v>
      </c>
      <c r="K210" s="131">
        <f t="shared" si="127"/>
        <v>7100</v>
      </c>
      <c r="L210" s="128">
        <f t="shared" si="122"/>
        <v>851.5100000000001</v>
      </c>
      <c r="M210" s="132">
        <f t="shared" si="129"/>
        <v>3040</v>
      </c>
      <c r="N210" s="127">
        <f t="shared" si="130"/>
        <v>7090.0000000000009</v>
      </c>
      <c r="O210" s="135">
        <v>0</v>
      </c>
      <c r="P210" s="129">
        <f t="shared" si="123"/>
        <v>18015.370000000003</v>
      </c>
      <c r="Q210" s="129">
        <f t="shared" si="124"/>
        <v>15041.510000000002</v>
      </c>
      <c r="R210" s="129">
        <f t="shared" si="128"/>
        <v>81984.63</v>
      </c>
    </row>
    <row r="211" spans="1:18" ht="28.5" customHeight="1" x14ac:dyDescent="0.35">
      <c r="A211" s="40">
        <f t="shared" si="125"/>
        <v>181</v>
      </c>
      <c r="B211" s="122" t="s">
        <v>325</v>
      </c>
      <c r="C211" s="122" t="s">
        <v>54</v>
      </c>
      <c r="D211" s="122" t="s">
        <v>33</v>
      </c>
      <c r="E211" s="164" t="s">
        <v>323</v>
      </c>
      <c r="F211" s="123" t="s">
        <v>52</v>
      </c>
      <c r="G211" s="144">
        <v>100000</v>
      </c>
      <c r="H211" s="48"/>
      <c r="I211" s="130">
        <f>9324.25+2352.25</f>
        <v>11676.5</v>
      </c>
      <c r="J211" s="126">
        <f t="shared" si="126"/>
        <v>2870</v>
      </c>
      <c r="K211" s="131">
        <f t="shared" si="127"/>
        <v>7100</v>
      </c>
      <c r="L211" s="128">
        <f t="shared" si="122"/>
        <v>851.5100000000001</v>
      </c>
      <c r="M211" s="132">
        <f t="shared" si="129"/>
        <v>3040</v>
      </c>
      <c r="N211" s="127">
        <f t="shared" si="130"/>
        <v>7090.0000000000009</v>
      </c>
      <c r="O211" s="135">
        <v>1715.46</v>
      </c>
      <c r="P211" s="129">
        <f t="shared" si="123"/>
        <v>19301.96</v>
      </c>
      <c r="Q211" s="129">
        <f t="shared" si="124"/>
        <v>15041.510000000002</v>
      </c>
      <c r="R211" s="129">
        <f t="shared" si="128"/>
        <v>80698.040000000008</v>
      </c>
    </row>
    <row r="212" spans="1:18" ht="33.75" customHeight="1" x14ac:dyDescent="0.35">
      <c r="A212" s="40">
        <f t="shared" si="125"/>
        <v>182</v>
      </c>
      <c r="B212" s="122" t="s">
        <v>326</v>
      </c>
      <c r="C212" s="122" t="s">
        <v>54</v>
      </c>
      <c r="D212" s="122" t="s">
        <v>33</v>
      </c>
      <c r="E212" s="164" t="s">
        <v>327</v>
      </c>
      <c r="F212" s="123" t="s">
        <v>52</v>
      </c>
      <c r="G212" s="144">
        <v>90000</v>
      </c>
      <c r="H212" s="48"/>
      <c r="I212" s="130">
        <v>8895.39</v>
      </c>
      <c r="J212" s="126">
        <f t="shared" si="126"/>
        <v>2583</v>
      </c>
      <c r="K212" s="131">
        <f t="shared" si="127"/>
        <v>6390</v>
      </c>
      <c r="L212" s="128">
        <f t="shared" si="122"/>
        <v>851.5100000000001</v>
      </c>
      <c r="M212" s="132">
        <f t="shared" si="129"/>
        <v>2736</v>
      </c>
      <c r="N212" s="127">
        <f t="shared" si="130"/>
        <v>6381</v>
      </c>
      <c r="O212" s="135">
        <f>1715.46*2</f>
        <v>3430.92</v>
      </c>
      <c r="P212" s="129">
        <f t="shared" si="123"/>
        <v>17645.309999999998</v>
      </c>
      <c r="Q212" s="129">
        <f t="shared" si="124"/>
        <v>13622.51</v>
      </c>
      <c r="R212" s="129">
        <f t="shared" si="128"/>
        <v>72354.69</v>
      </c>
    </row>
    <row r="213" spans="1:18" ht="43.5" customHeight="1" x14ac:dyDescent="0.35">
      <c r="A213" s="40">
        <f t="shared" si="125"/>
        <v>183</v>
      </c>
      <c r="B213" s="122" t="s">
        <v>328</v>
      </c>
      <c r="C213" s="122" t="s">
        <v>54</v>
      </c>
      <c r="D213" s="122" t="s">
        <v>33</v>
      </c>
      <c r="E213" s="164" t="s">
        <v>327</v>
      </c>
      <c r="F213" s="123" t="s">
        <v>52</v>
      </c>
      <c r="G213" s="144">
        <v>90000</v>
      </c>
      <c r="H213" s="48"/>
      <c r="I213" s="130">
        <v>9753.1200000000008</v>
      </c>
      <c r="J213" s="126">
        <f t="shared" si="126"/>
        <v>2583</v>
      </c>
      <c r="K213" s="131">
        <f t="shared" si="127"/>
        <v>6390</v>
      </c>
      <c r="L213" s="128">
        <f t="shared" si="122"/>
        <v>851.5100000000001</v>
      </c>
      <c r="M213" s="132">
        <f t="shared" si="129"/>
        <v>2736</v>
      </c>
      <c r="N213" s="127">
        <f t="shared" si="130"/>
        <v>6381</v>
      </c>
      <c r="O213" s="135">
        <v>0</v>
      </c>
      <c r="P213" s="129">
        <f t="shared" si="123"/>
        <v>15072.12</v>
      </c>
      <c r="Q213" s="129">
        <f t="shared" si="124"/>
        <v>13622.51</v>
      </c>
      <c r="R213" s="129">
        <f t="shared" si="128"/>
        <v>74927.88</v>
      </c>
    </row>
    <row r="214" spans="1:18" ht="43.5" customHeight="1" x14ac:dyDescent="0.35">
      <c r="A214" s="40">
        <f t="shared" si="125"/>
        <v>184</v>
      </c>
      <c r="B214" s="122" t="s">
        <v>329</v>
      </c>
      <c r="C214" s="122" t="s">
        <v>54</v>
      </c>
      <c r="D214" s="122" t="s">
        <v>33</v>
      </c>
      <c r="E214" s="164" t="s">
        <v>327</v>
      </c>
      <c r="F214" s="123" t="s">
        <v>52</v>
      </c>
      <c r="G214" s="144">
        <v>90000</v>
      </c>
      <c r="H214" s="48"/>
      <c r="I214" s="130">
        <v>8895.39</v>
      </c>
      <c r="J214" s="126">
        <f t="shared" si="126"/>
        <v>2583</v>
      </c>
      <c r="K214" s="131">
        <f t="shared" si="127"/>
        <v>6390</v>
      </c>
      <c r="L214" s="128">
        <f t="shared" si="122"/>
        <v>851.5100000000001</v>
      </c>
      <c r="M214" s="132">
        <f t="shared" si="129"/>
        <v>2736</v>
      </c>
      <c r="N214" s="127">
        <f t="shared" si="130"/>
        <v>6381</v>
      </c>
      <c r="O214" s="135">
        <f>1715.46*2</f>
        <v>3430.92</v>
      </c>
      <c r="P214" s="129">
        <f t="shared" si="123"/>
        <v>17645.309999999998</v>
      </c>
      <c r="Q214" s="129">
        <f t="shared" si="124"/>
        <v>13622.51</v>
      </c>
      <c r="R214" s="129">
        <f t="shared" si="128"/>
        <v>72354.69</v>
      </c>
    </row>
    <row r="215" spans="1:18" ht="43.5" customHeight="1" x14ac:dyDescent="0.35">
      <c r="A215" s="40">
        <f t="shared" si="125"/>
        <v>185</v>
      </c>
      <c r="B215" s="122" t="s">
        <v>330</v>
      </c>
      <c r="C215" s="122" t="s">
        <v>49</v>
      </c>
      <c r="D215" s="122" t="s">
        <v>33</v>
      </c>
      <c r="E215" s="164" t="s">
        <v>327</v>
      </c>
      <c r="F215" s="123" t="s">
        <v>56</v>
      </c>
      <c r="G215" s="144">
        <v>90000</v>
      </c>
      <c r="H215" s="48"/>
      <c r="I215" s="130">
        <v>9324.25</v>
      </c>
      <c r="J215" s="126">
        <f t="shared" si="126"/>
        <v>2583</v>
      </c>
      <c r="K215" s="131">
        <f t="shared" si="127"/>
        <v>6390</v>
      </c>
      <c r="L215" s="128">
        <f t="shared" si="122"/>
        <v>851.5100000000001</v>
      </c>
      <c r="M215" s="132">
        <f t="shared" si="129"/>
        <v>2736</v>
      </c>
      <c r="N215" s="127">
        <f t="shared" si="130"/>
        <v>6381</v>
      </c>
      <c r="O215" s="135">
        <v>1715.46</v>
      </c>
      <c r="P215" s="129">
        <f t="shared" si="123"/>
        <v>16358.71</v>
      </c>
      <c r="Q215" s="129">
        <f>K215+L215+N215</f>
        <v>13622.51</v>
      </c>
      <c r="R215" s="129">
        <f t="shared" si="128"/>
        <v>73641.290000000008</v>
      </c>
    </row>
    <row r="216" spans="1:18" ht="43.5" customHeight="1" x14ac:dyDescent="0.35">
      <c r="A216" s="40">
        <f t="shared" si="125"/>
        <v>186</v>
      </c>
      <c r="B216" s="122" t="s">
        <v>331</v>
      </c>
      <c r="C216" s="122" t="s">
        <v>54</v>
      </c>
      <c r="D216" s="122" t="s">
        <v>33</v>
      </c>
      <c r="E216" s="164" t="s">
        <v>332</v>
      </c>
      <c r="F216" s="123" t="s">
        <v>52</v>
      </c>
      <c r="G216" s="144">
        <v>100000</v>
      </c>
      <c r="H216" s="48"/>
      <c r="I216" s="130">
        <f>6309.38+5795.99</f>
        <v>12105.369999999999</v>
      </c>
      <c r="J216" s="126">
        <f t="shared" si="126"/>
        <v>2870</v>
      </c>
      <c r="K216" s="131">
        <f t="shared" si="127"/>
        <v>7100</v>
      </c>
      <c r="L216" s="128">
        <f t="shared" si="122"/>
        <v>851.5100000000001</v>
      </c>
      <c r="M216" s="132">
        <f t="shared" si="129"/>
        <v>3040</v>
      </c>
      <c r="N216" s="127">
        <f t="shared" si="130"/>
        <v>7090.0000000000009</v>
      </c>
      <c r="O216" s="135">
        <v>0</v>
      </c>
      <c r="P216" s="129">
        <f t="shared" si="123"/>
        <v>18015.37</v>
      </c>
      <c r="Q216" s="129">
        <f>K216+L216+N216</f>
        <v>15041.510000000002</v>
      </c>
      <c r="R216" s="129">
        <f t="shared" si="128"/>
        <v>81984.63</v>
      </c>
    </row>
    <row r="217" spans="1:18" ht="43.5" customHeight="1" x14ac:dyDescent="0.35">
      <c r="A217" s="40">
        <f t="shared" si="125"/>
        <v>187</v>
      </c>
      <c r="B217" s="122" t="s">
        <v>333</v>
      </c>
      <c r="C217" s="122" t="s">
        <v>54</v>
      </c>
      <c r="D217" s="122" t="s">
        <v>33</v>
      </c>
      <c r="E217" s="164" t="s">
        <v>186</v>
      </c>
      <c r="F217" s="123" t="s">
        <v>69</v>
      </c>
      <c r="G217" s="144">
        <v>43000</v>
      </c>
      <c r="H217" s="48"/>
      <c r="I217" s="130">
        <v>866.06</v>
      </c>
      <c r="J217" s="126">
        <f t="shared" si="126"/>
        <v>1234.0999999999999</v>
      </c>
      <c r="K217" s="131">
        <f t="shared" si="127"/>
        <v>3053</v>
      </c>
      <c r="L217" s="132">
        <f>+G217*1.1%</f>
        <v>473.00000000000006</v>
      </c>
      <c r="M217" s="132">
        <f t="shared" si="129"/>
        <v>1307.2</v>
      </c>
      <c r="N217" s="127">
        <f t="shared" si="130"/>
        <v>3048.7000000000003</v>
      </c>
      <c r="O217" s="135">
        <v>0</v>
      </c>
      <c r="P217" s="129">
        <f t="shared" si="123"/>
        <v>3407.3599999999997</v>
      </c>
      <c r="Q217" s="129">
        <f t="shared" si="124"/>
        <v>6574.7000000000007</v>
      </c>
      <c r="R217" s="129">
        <f t="shared" si="128"/>
        <v>39592.639999999999</v>
      </c>
    </row>
    <row r="218" spans="1:18" ht="43.5" customHeight="1" x14ac:dyDescent="0.35">
      <c r="A218" s="40">
        <f t="shared" si="125"/>
        <v>188</v>
      </c>
      <c r="B218" s="122" t="s">
        <v>334</v>
      </c>
      <c r="C218" s="122" t="s">
        <v>54</v>
      </c>
      <c r="D218" s="122" t="s">
        <v>33</v>
      </c>
      <c r="E218" s="164" t="s">
        <v>335</v>
      </c>
      <c r="F218" s="123" t="s">
        <v>52</v>
      </c>
      <c r="G218" s="144">
        <v>90000</v>
      </c>
      <c r="H218" s="48"/>
      <c r="I218" s="130">
        <f>1854+7899.12</f>
        <v>9753.119999999999</v>
      </c>
      <c r="J218" s="126">
        <f t="shared" si="126"/>
        <v>2583</v>
      </c>
      <c r="K218" s="131">
        <f t="shared" si="127"/>
        <v>6390</v>
      </c>
      <c r="L218" s="128">
        <f t="shared" ref="L218" si="131">77410*1.1%</f>
        <v>851.5100000000001</v>
      </c>
      <c r="M218" s="132">
        <f t="shared" si="129"/>
        <v>2736</v>
      </c>
      <c r="N218" s="127">
        <f t="shared" si="130"/>
        <v>6381</v>
      </c>
      <c r="O218" s="135">
        <v>0</v>
      </c>
      <c r="P218" s="129">
        <f t="shared" si="123"/>
        <v>15072.119999999999</v>
      </c>
      <c r="Q218" s="129">
        <f t="shared" si="124"/>
        <v>13622.51</v>
      </c>
      <c r="R218" s="129">
        <f t="shared" si="128"/>
        <v>74927.88</v>
      </c>
    </row>
    <row r="219" spans="1:18" ht="43.5" customHeight="1" x14ac:dyDescent="0.35">
      <c r="A219" s="40">
        <f t="shared" si="125"/>
        <v>189</v>
      </c>
      <c r="B219" s="122" t="s">
        <v>336</v>
      </c>
      <c r="C219" s="122" t="s">
        <v>49</v>
      </c>
      <c r="D219" s="122" t="s">
        <v>33</v>
      </c>
      <c r="E219" s="164" t="s">
        <v>337</v>
      </c>
      <c r="F219" s="123" t="s">
        <v>56</v>
      </c>
      <c r="G219" s="165">
        <v>60000</v>
      </c>
      <c r="H219" s="68"/>
      <c r="I219" s="167">
        <v>3486.68</v>
      </c>
      <c r="J219" s="126">
        <f t="shared" si="126"/>
        <v>1722</v>
      </c>
      <c r="K219" s="131">
        <f t="shared" si="127"/>
        <v>4260</v>
      </c>
      <c r="L219" s="132">
        <f>+G219*1.1%</f>
        <v>660.00000000000011</v>
      </c>
      <c r="M219" s="132">
        <f t="shared" si="129"/>
        <v>1824</v>
      </c>
      <c r="N219" s="127">
        <f t="shared" si="130"/>
        <v>4254</v>
      </c>
      <c r="O219" s="135">
        <v>0</v>
      </c>
      <c r="P219" s="129">
        <f t="shared" si="123"/>
        <v>7032.68</v>
      </c>
      <c r="Q219" s="129">
        <f t="shared" si="124"/>
        <v>9174</v>
      </c>
      <c r="R219" s="129">
        <f t="shared" si="128"/>
        <v>52967.32</v>
      </c>
    </row>
    <row r="220" spans="1:18" ht="43.5" customHeight="1" x14ac:dyDescent="0.35">
      <c r="A220" s="40">
        <f t="shared" si="125"/>
        <v>190</v>
      </c>
      <c r="B220" s="122" t="s">
        <v>338</v>
      </c>
      <c r="C220" s="122" t="s">
        <v>54</v>
      </c>
      <c r="D220" s="122" t="s">
        <v>33</v>
      </c>
      <c r="E220" s="166" t="s">
        <v>327</v>
      </c>
      <c r="F220" s="123" t="s">
        <v>56</v>
      </c>
      <c r="G220" s="165">
        <v>90000</v>
      </c>
      <c r="H220" s="68"/>
      <c r="I220" s="167">
        <v>8895.39</v>
      </c>
      <c r="J220" s="126">
        <f t="shared" si="126"/>
        <v>2583</v>
      </c>
      <c r="K220" s="131">
        <f t="shared" si="127"/>
        <v>6390</v>
      </c>
      <c r="L220" s="128">
        <f t="shared" ref="L220:L236" si="132">77410*1.1%</f>
        <v>851.5100000000001</v>
      </c>
      <c r="M220" s="132">
        <f t="shared" si="129"/>
        <v>2736</v>
      </c>
      <c r="N220" s="127">
        <f t="shared" si="130"/>
        <v>6381</v>
      </c>
      <c r="O220" s="168">
        <f>1715.46*2</f>
        <v>3430.92</v>
      </c>
      <c r="P220" s="129">
        <f t="shared" si="123"/>
        <v>17645.309999999998</v>
      </c>
      <c r="Q220" s="129">
        <f t="shared" si="124"/>
        <v>13622.51</v>
      </c>
      <c r="R220" s="129">
        <f t="shared" si="128"/>
        <v>72354.69</v>
      </c>
    </row>
    <row r="221" spans="1:18" ht="43.5" customHeight="1" x14ac:dyDescent="0.35">
      <c r="A221" s="40">
        <f t="shared" si="125"/>
        <v>191</v>
      </c>
      <c r="B221" s="122" t="s">
        <v>339</v>
      </c>
      <c r="C221" s="122" t="s">
        <v>54</v>
      </c>
      <c r="D221" s="122" t="s">
        <v>33</v>
      </c>
      <c r="E221" s="166" t="s">
        <v>327</v>
      </c>
      <c r="F221" s="123" t="s">
        <v>56</v>
      </c>
      <c r="G221" s="165">
        <v>90000</v>
      </c>
      <c r="H221" s="68"/>
      <c r="I221" s="167">
        <v>8895.39</v>
      </c>
      <c r="J221" s="126">
        <f t="shared" si="126"/>
        <v>2583</v>
      </c>
      <c r="K221" s="131">
        <f t="shared" si="127"/>
        <v>6390</v>
      </c>
      <c r="L221" s="128">
        <f t="shared" si="132"/>
        <v>851.5100000000001</v>
      </c>
      <c r="M221" s="132">
        <f t="shared" si="129"/>
        <v>2736</v>
      </c>
      <c r="N221" s="127">
        <f t="shared" si="130"/>
        <v>6381</v>
      </c>
      <c r="O221" s="168">
        <f>1715.46*2</f>
        <v>3430.92</v>
      </c>
      <c r="P221" s="129">
        <f t="shared" si="123"/>
        <v>17645.309999999998</v>
      </c>
      <c r="Q221" s="129">
        <f t="shared" si="124"/>
        <v>13622.51</v>
      </c>
      <c r="R221" s="129">
        <f t="shared" si="128"/>
        <v>72354.69</v>
      </c>
    </row>
    <row r="222" spans="1:18" ht="43.5" customHeight="1" x14ac:dyDescent="0.35">
      <c r="A222" s="40">
        <f t="shared" si="125"/>
        <v>192</v>
      </c>
      <c r="B222" s="122" t="s">
        <v>340</v>
      </c>
      <c r="C222" s="122" t="s">
        <v>49</v>
      </c>
      <c r="D222" s="122" t="s">
        <v>33</v>
      </c>
      <c r="E222" s="166" t="s">
        <v>327</v>
      </c>
      <c r="F222" s="123" t="s">
        <v>56</v>
      </c>
      <c r="G222" s="165">
        <v>90000</v>
      </c>
      <c r="H222" s="68"/>
      <c r="I222" s="167">
        <v>8895.39</v>
      </c>
      <c r="J222" s="126">
        <f t="shared" si="126"/>
        <v>2583</v>
      </c>
      <c r="K222" s="131">
        <f t="shared" si="127"/>
        <v>6390</v>
      </c>
      <c r="L222" s="128">
        <f t="shared" si="132"/>
        <v>851.5100000000001</v>
      </c>
      <c r="M222" s="132">
        <f t="shared" si="129"/>
        <v>2736</v>
      </c>
      <c r="N222" s="127">
        <f t="shared" si="130"/>
        <v>6381</v>
      </c>
      <c r="O222" s="168">
        <f>1715.46*2</f>
        <v>3430.92</v>
      </c>
      <c r="P222" s="129">
        <f t="shared" si="123"/>
        <v>17645.309999999998</v>
      </c>
      <c r="Q222" s="129">
        <f t="shared" si="124"/>
        <v>13622.51</v>
      </c>
      <c r="R222" s="129">
        <f t="shared" si="128"/>
        <v>72354.69</v>
      </c>
    </row>
    <row r="223" spans="1:18" ht="43.5" customHeight="1" x14ac:dyDescent="0.35">
      <c r="A223" s="40">
        <f t="shared" si="125"/>
        <v>193</v>
      </c>
      <c r="B223" s="122" t="s">
        <v>341</v>
      </c>
      <c r="C223" s="122" t="s">
        <v>54</v>
      </c>
      <c r="D223" s="122" t="s">
        <v>33</v>
      </c>
      <c r="E223" s="166" t="s">
        <v>327</v>
      </c>
      <c r="F223" s="123" t="s">
        <v>56</v>
      </c>
      <c r="G223" s="165">
        <v>90000</v>
      </c>
      <c r="H223" s="68"/>
      <c r="I223" s="167">
        <v>8895.39</v>
      </c>
      <c r="J223" s="126">
        <f t="shared" si="126"/>
        <v>2583</v>
      </c>
      <c r="K223" s="131">
        <f t="shared" si="127"/>
        <v>6390</v>
      </c>
      <c r="L223" s="128">
        <f t="shared" si="132"/>
        <v>851.5100000000001</v>
      </c>
      <c r="M223" s="132">
        <f t="shared" si="129"/>
        <v>2736</v>
      </c>
      <c r="N223" s="127">
        <f t="shared" si="130"/>
        <v>6381</v>
      </c>
      <c r="O223" s="168">
        <f>1715.46*2</f>
        <v>3430.92</v>
      </c>
      <c r="P223" s="129">
        <f t="shared" si="123"/>
        <v>17645.309999999998</v>
      </c>
      <c r="Q223" s="129">
        <f t="shared" si="124"/>
        <v>13622.51</v>
      </c>
      <c r="R223" s="129">
        <f t="shared" si="128"/>
        <v>72354.69</v>
      </c>
    </row>
    <row r="224" spans="1:18" ht="43.5" customHeight="1" x14ac:dyDescent="0.35">
      <c r="A224" s="40">
        <f t="shared" si="125"/>
        <v>194</v>
      </c>
      <c r="B224" s="122" t="s">
        <v>342</v>
      </c>
      <c r="C224" s="122" t="s">
        <v>49</v>
      </c>
      <c r="D224" s="122" t="s">
        <v>33</v>
      </c>
      <c r="E224" s="166" t="s">
        <v>327</v>
      </c>
      <c r="F224" s="123" t="s">
        <v>56</v>
      </c>
      <c r="G224" s="165">
        <v>90000</v>
      </c>
      <c r="H224" s="68"/>
      <c r="I224" s="167">
        <v>9324.25</v>
      </c>
      <c r="J224" s="126">
        <f t="shared" si="126"/>
        <v>2583</v>
      </c>
      <c r="K224" s="131">
        <f t="shared" si="127"/>
        <v>6390</v>
      </c>
      <c r="L224" s="128">
        <f t="shared" si="132"/>
        <v>851.5100000000001</v>
      </c>
      <c r="M224" s="132">
        <f t="shared" si="129"/>
        <v>2736</v>
      </c>
      <c r="N224" s="127">
        <f t="shared" si="130"/>
        <v>6381</v>
      </c>
      <c r="O224" s="168">
        <v>1715.46</v>
      </c>
      <c r="P224" s="129">
        <f t="shared" si="123"/>
        <v>16358.71</v>
      </c>
      <c r="Q224" s="129">
        <f t="shared" si="124"/>
        <v>13622.51</v>
      </c>
      <c r="R224" s="129">
        <f t="shared" si="128"/>
        <v>73641.290000000008</v>
      </c>
    </row>
    <row r="225" spans="1:18" ht="43.5" customHeight="1" x14ac:dyDescent="0.35">
      <c r="A225" s="40">
        <f t="shared" si="125"/>
        <v>195</v>
      </c>
      <c r="B225" s="122" t="s">
        <v>343</v>
      </c>
      <c r="C225" s="122" t="s">
        <v>54</v>
      </c>
      <c r="D225" s="122" t="s">
        <v>33</v>
      </c>
      <c r="E225" s="166" t="s">
        <v>327</v>
      </c>
      <c r="F225" s="123" t="s">
        <v>56</v>
      </c>
      <c r="G225" s="165">
        <v>90000</v>
      </c>
      <c r="H225" s="68"/>
      <c r="I225" s="167">
        <v>9324.25</v>
      </c>
      <c r="J225" s="126">
        <f t="shared" si="126"/>
        <v>2583</v>
      </c>
      <c r="K225" s="131">
        <f t="shared" si="127"/>
        <v>6390</v>
      </c>
      <c r="L225" s="128">
        <f t="shared" si="132"/>
        <v>851.5100000000001</v>
      </c>
      <c r="M225" s="132">
        <f t="shared" si="129"/>
        <v>2736</v>
      </c>
      <c r="N225" s="127">
        <f t="shared" si="130"/>
        <v>6381</v>
      </c>
      <c r="O225" s="168">
        <v>1715.46</v>
      </c>
      <c r="P225" s="129">
        <f t="shared" si="123"/>
        <v>16358.71</v>
      </c>
      <c r="Q225" s="129">
        <f t="shared" si="124"/>
        <v>13622.51</v>
      </c>
      <c r="R225" s="129">
        <f t="shared" si="128"/>
        <v>73641.290000000008</v>
      </c>
    </row>
    <row r="226" spans="1:18" ht="43.5" customHeight="1" x14ac:dyDescent="0.35">
      <c r="A226" s="40">
        <f t="shared" si="125"/>
        <v>196</v>
      </c>
      <c r="B226" s="122" t="s">
        <v>344</v>
      </c>
      <c r="C226" s="122" t="s">
        <v>54</v>
      </c>
      <c r="D226" s="122" t="s">
        <v>33</v>
      </c>
      <c r="E226" s="166" t="s">
        <v>327</v>
      </c>
      <c r="F226" s="123" t="s">
        <v>56</v>
      </c>
      <c r="G226" s="165">
        <v>90000</v>
      </c>
      <c r="H226" s="68"/>
      <c r="I226" s="167">
        <v>9753.1200000000008</v>
      </c>
      <c r="J226" s="126">
        <f t="shared" si="126"/>
        <v>2583</v>
      </c>
      <c r="K226" s="131">
        <f t="shared" si="127"/>
        <v>6390</v>
      </c>
      <c r="L226" s="128">
        <f t="shared" si="132"/>
        <v>851.5100000000001</v>
      </c>
      <c r="M226" s="132">
        <f t="shared" si="129"/>
        <v>2736</v>
      </c>
      <c r="N226" s="127">
        <f t="shared" si="130"/>
        <v>6381</v>
      </c>
      <c r="O226" s="168">
        <v>0</v>
      </c>
      <c r="P226" s="129">
        <f t="shared" si="123"/>
        <v>15072.12</v>
      </c>
      <c r="Q226" s="129">
        <f t="shared" si="124"/>
        <v>13622.51</v>
      </c>
      <c r="R226" s="129">
        <f t="shared" si="128"/>
        <v>74927.88</v>
      </c>
    </row>
    <row r="227" spans="1:18" ht="43.5" customHeight="1" x14ac:dyDescent="0.35">
      <c r="A227" s="40">
        <f t="shared" si="125"/>
        <v>197</v>
      </c>
      <c r="B227" s="122" t="s">
        <v>345</v>
      </c>
      <c r="C227" s="122" t="s">
        <v>49</v>
      </c>
      <c r="D227" s="122" t="s">
        <v>33</v>
      </c>
      <c r="E227" s="166" t="s">
        <v>327</v>
      </c>
      <c r="F227" s="123" t="s">
        <v>56</v>
      </c>
      <c r="G227" s="165">
        <v>90000</v>
      </c>
      <c r="H227" s="68"/>
      <c r="I227" s="167">
        <v>9753.1200000000008</v>
      </c>
      <c r="J227" s="126">
        <f t="shared" si="126"/>
        <v>2583</v>
      </c>
      <c r="K227" s="131">
        <f t="shared" si="127"/>
        <v>6390</v>
      </c>
      <c r="L227" s="128">
        <f t="shared" si="132"/>
        <v>851.5100000000001</v>
      </c>
      <c r="M227" s="132">
        <f t="shared" si="129"/>
        <v>2736</v>
      </c>
      <c r="N227" s="127">
        <f t="shared" si="130"/>
        <v>6381</v>
      </c>
      <c r="O227" s="168">
        <v>0</v>
      </c>
      <c r="P227" s="129">
        <f t="shared" si="123"/>
        <v>15072.12</v>
      </c>
      <c r="Q227" s="129">
        <f t="shared" si="124"/>
        <v>13622.51</v>
      </c>
      <c r="R227" s="129">
        <f t="shared" si="128"/>
        <v>74927.88</v>
      </c>
    </row>
    <row r="228" spans="1:18" ht="43.5" customHeight="1" x14ac:dyDescent="0.35">
      <c r="A228" s="40">
        <f t="shared" si="125"/>
        <v>198</v>
      </c>
      <c r="B228" s="122" t="s">
        <v>346</v>
      </c>
      <c r="C228" s="122" t="s">
        <v>54</v>
      </c>
      <c r="D228" s="122" t="s">
        <v>33</v>
      </c>
      <c r="E228" s="166" t="s">
        <v>327</v>
      </c>
      <c r="F228" s="123" t="s">
        <v>56</v>
      </c>
      <c r="G228" s="165">
        <v>90000</v>
      </c>
      <c r="H228" s="68"/>
      <c r="I228" s="167">
        <v>9753.1200000000008</v>
      </c>
      <c r="J228" s="126">
        <f t="shared" si="126"/>
        <v>2583</v>
      </c>
      <c r="K228" s="131">
        <f t="shared" si="127"/>
        <v>6390</v>
      </c>
      <c r="L228" s="128">
        <f t="shared" si="132"/>
        <v>851.5100000000001</v>
      </c>
      <c r="M228" s="132">
        <f t="shared" si="129"/>
        <v>2736</v>
      </c>
      <c r="N228" s="127">
        <f t="shared" si="130"/>
        <v>6381</v>
      </c>
      <c r="O228" s="168">
        <v>0</v>
      </c>
      <c r="P228" s="129">
        <f t="shared" si="123"/>
        <v>15072.12</v>
      </c>
      <c r="Q228" s="129">
        <f t="shared" si="124"/>
        <v>13622.51</v>
      </c>
      <c r="R228" s="129">
        <f t="shared" si="128"/>
        <v>74927.88</v>
      </c>
    </row>
    <row r="229" spans="1:18" ht="43.5" customHeight="1" x14ac:dyDescent="0.35">
      <c r="A229" s="40">
        <f t="shared" si="125"/>
        <v>199</v>
      </c>
      <c r="B229" s="122" t="s">
        <v>347</v>
      </c>
      <c r="C229" s="122" t="s">
        <v>49</v>
      </c>
      <c r="D229" s="122" t="s">
        <v>33</v>
      </c>
      <c r="E229" s="166" t="s">
        <v>327</v>
      </c>
      <c r="F229" s="123" t="s">
        <v>56</v>
      </c>
      <c r="G229" s="165">
        <v>90000</v>
      </c>
      <c r="H229" s="68"/>
      <c r="I229" s="167">
        <v>9753.1200000000008</v>
      </c>
      <c r="J229" s="126">
        <f t="shared" si="126"/>
        <v>2583</v>
      </c>
      <c r="K229" s="131">
        <f t="shared" si="127"/>
        <v>6390</v>
      </c>
      <c r="L229" s="128">
        <f t="shared" si="132"/>
        <v>851.5100000000001</v>
      </c>
      <c r="M229" s="132">
        <f t="shared" si="129"/>
        <v>2736</v>
      </c>
      <c r="N229" s="127">
        <f t="shared" si="130"/>
        <v>6381</v>
      </c>
      <c r="O229" s="168">
        <v>0</v>
      </c>
      <c r="P229" s="129">
        <f t="shared" si="123"/>
        <v>15072.12</v>
      </c>
      <c r="Q229" s="129">
        <f t="shared" si="124"/>
        <v>13622.51</v>
      </c>
      <c r="R229" s="129">
        <f t="shared" si="128"/>
        <v>74927.88</v>
      </c>
    </row>
    <row r="230" spans="1:18" ht="43.5" customHeight="1" x14ac:dyDescent="0.35">
      <c r="A230" s="40">
        <f t="shared" si="125"/>
        <v>200</v>
      </c>
      <c r="B230" s="122" t="s">
        <v>348</v>
      </c>
      <c r="C230" s="122" t="s">
        <v>54</v>
      </c>
      <c r="D230" s="122" t="s">
        <v>33</v>
      </c>
      <c r="E230" s="166" t="s">
        <v>327</v>
      </c>
      <c r="F230" s="123" t="s">
        <v>56</v>
      </c>
      <c r="G230" s="165">
        <v>90000</v>
      </c>
      <c r="H230" s="68"/>
      <c r="I230" s="167">
        <v>9324.25</v>
      </c>
      <c r="J230" s="126">
        <f t="shared" si="126"/>
        <v>2583</v>
      </c>
      <c r="K230" s="131">
        <f t="shared" si="127"/>
        <v>6390</v>
      </c>
      <c r="L230" s="128">
        <f t="shared" si="132"/>
        <v>851.5100000000001</v>
      </c>
      <c r="M230" s="132">
        <f t="shared" si="129"/>
        <v>2736</v>
      </c>
      <c r="N230" s="127">
        <f t="shared" si="130"/>
        <v>6381</v>
      </c>
      <c r="O230" s="168">
        <v>1715.46</v>
      </c>
      <c r="P230" s="129">
        <f t="shared" si="123"/>
        <v>16358.71</v>
      </c>
      <c r="Q230" s="129">
        <f t="shared" si="124"/>
        <v>13622.51</v>
      </c>
      <c r="R230" s="129">
        <f t="shared" si="128"/>
        <v>73641.290000000008</v>
      </c>
    </row>
    <row r="231" spans="1:18" ht="43.5" customHeight="1" x14ac:dyDescent="0.35">
      <c r="A231" s="40">
        <f t="shared" si="125"/>
        <v>201</v>
      </c>
      <c r="B231" s="122" t="s">
        <v>349</v>
      </c>
      <c r="C231" s="122" t="s">
        <v>54</v>
      </c>
      <c r="D231" s="122" t="s">
        <v>33</v>
      </c>
      <c r="E231" s="166" t="s">
        <v>327</v>
      </c>
      <c r="F231" s="123" t="s">
        <v>56</v>
      </c>
      <c r="G231" s="165">
        <v>90000</v>
      </c>
      <c r="H231" s="68"/>
      <c r="I231" s="167">
        <v>9753.1200000000008</v>
      </c>
      <c r="J231" s="126">
        <f t="shared" si="126"/>
        <v>2583</v>
      </c>
      <c r="K231" s="131">
        <f t="shared" si="127"/>
        <v>6390</v>
      </c>
      <c r="L231" s="128">
        <f t="shared" si="132"/>
        <v>851.5100000000001</v>
      </c>
      <c r="M231" s="132">
        <f t="shared" si="129"/>
        <v>2736</v>
      </c>
      <c r="N231" s="127">
        <f t="shared" si="130"/>
        <v>6381</v>
      </c>
      <c r="O231" s="168">
        <v>0</v>
      </c>
      <c r="P231" s="129">
        <f t="shared" si="123"/>
        <v>15072.12</v>
      </c>
      <c r="Q231" s="129">
        <f t="shared" si="124"/>
        <v>13622.51</v>
      </c>
      <c r="R231" s="129">
        <f t="shared" si="128"/>
        <v>74927.88</v>
      </c>
    </row>
    <row r="232" spans="1:18" ht="43.5" customHeight="1" x14ac:dyDescent="0.35">
      <c r="A232" s="40">
        <f t="shared" si="125"/>
        <v>202</v>
      </c>
      <c r="B232" s="122" t="s">
        <v>350</v>
      </c>
      <c r="C232" s="122" t="s">
        <v>54</v>
      </c>
      <c r="D232" s="122" t="s">
        <v>33</v>
      </c>
      <c r="E232" s="166" t="s">
        <v>327</v>
      </c>
      <c r="F232" s="123" t="s">
        <v>56</v>
      </c>
      <c r="G232" s="165">
        <v>90000</v>
      </c>
      <c r="H232" s="68"/>
      <c r="I232" s="167">
        <v>9753.1200000000008</v>
      </c>
      <c r="J232" s="126">
        <f t="shared" si="126"/>
        <v>2583</v>
      </c>
      <c r="K232" s="131">
        <f t="shared" si="127"/>
        <v>6390</v>
      </c>
      <c r="L232" s="128">
        <f t="shared" si="132"/>
        <v>851.5100000000001</v>
      </c>
      <c r="M232" s="132">
        <f t="shared" si="129"/>
        <v>2736</v>
      </c>
      <c r="N232" s="127">
        <f t="shared" si="130"/>
        <v>6381</v>
      </c>
      <c r="O232" s="168">
        <v>0</v>
      </c>
      <c r="P232" s="129">
        <f t="shared" si="123"/>
        <v>15072.12</v>
      </c>
      <c r="Q232" s="129">
        <f t="shared" si="124"/>
        <v>13622.51</v>
      </c>
      <c r="R232" s="129">
        <f t="shared" si="128"/>
        <v>74927.88</v>
      </c>
    </row>
    <row r="233" spans="1:18" ht="43.5" customHeight="1" x14ac:dyDescent="0.35">
      <c r="A233" s="40">
        <f t="shared" si="125"/>
        <v>203</v>
      </c>
      <c r="B233" s="122" t="s">
        <v>351</v>
      </c>
      <c r="C233" s="122" t="s">
        <v>54</v>
      </c>
      <c r="D233" s="122" t="s">
        <v>33</v>
      </c>
      <c r="E233" s="166" t="s">
        <v>327</v>
      </c>
      <c r="F233" s="123" t="s">
        <v>56</v>
      </c>
      <c r="G233" s="165">
        <v>90000</v>
      </c>
      <c r="H233" s="68"/>
      <c r="I233" s="167">
        <v>9753.1200000000008</v>
      </c>
      <c r="J233" s="126">
        <f t="shared" si="126"/>
        <v>2583</v>
      </c>
      <c r="K233" s="131">
        <f t="shared" si="127"/>
        <v>6390</v>
      </c>
      <c r="L233" s="128">
        <f t="shared" si="132"/>
        <v>851.5100000000001</v>
      </c>
      <c r="M233" s="132">
        <f t="shared" si="129"/>
        <v>2736</v>
      </c>
      <c r="N233" s="127">
        <f t="shared" si="130"/>
        <v>6381</v>
      </c>
      <c r="O233" s="168">
        <v>0</v>
      </c>
      <c r="P233" s="129">
        <f t="shared" si="123"/>
        <v>15072.12</v>
      </c>
      <c r="Q233" s="129">
        <f t="shared" si="124"/>
        <v>13622.51</v>
      </c>
      <c r="R233" s="129">
        <f t="shared" si="128"/>
        <v>74927.88</v>
      </c>
    </row>
    <row r="234" spans="1:18" ht="43.5" customHeight="1" x14ac:dyDescent="0.35">
      <c r="A234" s="40">
        <f t="shared" si="125"/>
        <v>204</v>
      </c>
      <c r="B234" s="122" t="s">
        <v>352</v>
      </c>
      <c r="C234" s="122" t="s">
        <v>54</v>
      </c>
      <c r="D234" s="122" t="s">
        <v>33</v>
      </c>
      <c r="E234" s="166" t="s">
        <v>327</v>
      </c>
      <c r="F234" s="123" t="s">
        <v>56</v>
      </c>
      <c r="G234" s="165">
        <v>90000</v>
      </c>
      <c r="H234" s="68"/>
      <c r="I234" s="167">
        <v>9324.25</v>
      </c>
      <c r="J234" s="126">
        <f t="shared" si="126"/>
        <v>2583</v>
      </c>
      <c r="K234" s="131">
        <f t="shared" si="127"/>
        <v>6390</v>
      </c>
      <c r="L234" s="128">
        <f t="shared" si="132"/>
        <v>851.5100000000001</v>
      </c>
      <c r="M234" s="132">
        <f t="shared" si="129"/>
        <v>2736</v>
      </c>
      <c r="N234" s="127">
        <f t="shared" si="130"/>
        <v>6381</v>
      </c>
      <c r="O234" s="168">
        <v>1715.46</v>
      </c>
      <c r="P234" s="129">
        <f t="shared" si="123"/>
        <v>16358.71</v>
      </c>
      <c r="Q234" s="129">
        <f t="shared" si="124"/>
        <v>13622.51</v>
      </c>
      <c r="R234" s="129">
        <f t="shared" si="128"/>
        <v>73641.290000000008</v>
      </c>
    </row>
    <row r="235" spans="1:18" ht="43.5" customHeight="1" x14ac:dyDescent="0.35">
      <c r="A235" s="40">
        <f t="shared" si="125"/>
        <v>205</v>
      </c>
      <c r="B235" s="122" t="s">
        <v>353</v>
      </c>
      <c r="C235" s="122" t="s">
        <v>54</v>
      </c>
      <c r="D235" s="122" t="s">
        <v>33</v>
      </c>
      <c r="E235" s="166" t="s">
        <v>327</v>
      </c>
      <c r="F235" s="123" t="s">
        <v>56</v>
      </c>
      <c r="G235" s="165">
        <v>90000</v>
      </c>
      <c r="H235" s="68"/>
      <c r="I235" s="167">
        <v>9324.25</v>
      </c>
      <c r="J235" s="126">
        <f t="shared" si="126"/>
        <v>2583</v>
      </c>
      <c r="K235" s="131">
        <f t="shared" si="127"/>
        <v>6390</v>
      </c>
      <c r="L235" s="128">
        <f t="shared" si="132"/>
        <v>851.5100000000001</v>
      </c>
      <c r="M235" s="132">
        <f t="shared" si="129"/>
        <v>2736</v>
      </c>
      <c r="N235" s="127">
        <f t="shared" si="130"/>
        <v>6381</v>
      </c>
      <c r="O235" s="168">
        <v>1715.46</v>
      </c>
      <c r="P235" s="129">
        <f t="shared" si="123"/>
        <v>16358.71</v>
      </c>
      <c r="Q235" s="129">
        <f t="shared" si="124"/>
        <v>13622.51</v>
      </c>
      <c r="R235" s="129">
        <f t="shared" si="128"/>
        <v>73641.290000000008</v>
      </c>
    </row>
    <row r="236" spans="1:18" ht="43.5" customHeight="1" x14ac:dyDescent="0.35">
      <c r="A236" s="40">
        <f t="shared" si="125"/>
        <v>206</v>
      </c>
      <c r="B236" s="122" t="s">
        <v>354</v>
      </c>
      <c r="C236" s="122" t="s">
        <v>54</v>
      </c>
      <c r="D236" s="122" t="s">
        <v>33</v>
      </c>
      <c r="E236" s="166" t="s">
        <v>327</v>
      </c>
      <c r="F236" s="123" t="s">
        <v>56</v>
      </c>
      <c r="G236" s="165">
        <v>90000</v>
      </c>
      <c r="H236" s="68"/>
      <c r="I236" s="167">
        <v>9753.1200000000008</v>
      </c>
      <c r="J236" s="126">
        <f t="shared" si="126"/>
        <v>2583</v>
      </c>
      <c r="K236" s="131">
        <f t="shared" si="127"/>
        <v>6390</v>
      </c>
      <c r="L236" s="128">
        <f t="shared" si="132"/>
        <v>851.5100000000001</v>
      </c>
      <c r="M236" s="132">
        <f t="shared" si="129"/>
        <v>2736</v>
      </c>
      <c r="N236" s="127">
        <f t="shared" si="130"/>
        <v>6381</v>
      </c>
      <c r="O236" s="168">
        <v>0</v>
      </c>
      <c r="P236" s="129">
        <f t="shared" si="123"/>
        <v>15072.12</v>
      </c>
      <c r="Q236" s="129">
        <f t="shared" si="124"/>
        <v>13622.51</v>
      </c>
      <c r="R236" s="129">
        <f t="shared" si="128"/>
        <v>74927.88</v>
      </c>
    </row>
    <row r="237" spans="1:18" ht="43.5" customHeight="1" x14ac:dyDescent="0.35">
      <c r="A237" s="40">
        <f>+A236+1</f>
        <v>207</v>
      </c>
      <c r="B237" s="122" t="s">
        <v>436</v>
      </c>
      <c r="C237" s="122" t="s">
        <v>54</v>
      </c>
      <c r="D237" s="122" t="s">
        <v>33</v>
      </c>
      <c r="E237" s="166" t="s">
        <v>327</v>
      </c>
      <c r="F237" s="123" t="s">
        <v>56</v>
      </c>
      <c r="G237" s="165">
        <v>75000</v>
      </c>
      <c r="H237" s="68"/>
      <c r="I237" s="167">
        <v>6309.38</v>
      </c>
      <c r="J237" s="126">
        <f t="shared" si="126"/>
        <v>2152.5</v>
      </c>
      <c r="K237" s="131">
        <f t="shared" si="127"/>
        <v>5325</v>
      </c>
      <c r="L237" s="128">
        <f>+G237*1.1%</f>
        <v>825.00000000000011</v>
      </c>
      <c r="M237" s="132">
        <f t="shared" si="129"/>
        <v>2280</v>
      </c>
      <c r="N237" s="127">
        <f t="shared" si="130"/>
        <v>5317.5</v>
      </c>
      <c r="O237" s="168">
        <v>0</v>
      </c>
      <c r="P237" s="129">
        <f t="shared" si="123"/>
        <v>10741.880000000001</v>
      </c>
      <c r="Q237" s="129">
        <f t="shared" si="124"/>
        <v>11467.5</v>
      </c>
      <c r="R237" s="129">
        <f t="shared" si="128"/>
        <v>64258.119999999995</v>
      </c>
    </row>
    <row r="238" spans="1:18" ht="43.5" customHeight="1" x14ac:dyDescent="0.35">
      <c r="A238" s="40">
        <f>+A237+1</f>
        <v>208</v>
      </c>
      <c r="B238" s="122" t="s">
        <v>355</v>
      </c>
      <c r="C238" s="122" t="s">
        <v>49</v>
      </c>
      <c r="D238" s="122" t="s">
        <v>33</v>
      </c>
      <c r="E238" s="166" t="s">
        <v>337</v>
      </c>
      <c r="F238" s="123" t="s">
        <v>56</v>
      </c>
      <c r="G238" s="165">
        <v>60000</v>
      </c>
      <c r="H238" s="68"/>
      <c r="I238" s="167">
        <v>3486.68</v>
      </c>
      <c r="J238" s="126">
        <f t="shared" si="126"/>
        <v>1722</v>
      </c>
      <c r="K238" s="131">
        <f t="shared" si="127"/>
        <v>4260</v>
      </c>
      <c r="L238" s="132">
        <f t="shared" ref="L238:L243" si="133">+G238*1.1%</f>
        <v>660.00000000000011</v>
      </c>
      <c r="M238" s="132">
        <f t="shared" si="129"/>
        <v>1824</v>
      </c>
      <c r="N238" s="127">
        <f t="shared" si="130"/>
        <v>4254</v>
      </c>
      <c r="O238" s="168">
        <v>0</v>
      </c>
      <c r="P238" s="129">
        <f t="shared" si="123"/>
        <v>7032.68</v>
      </c>
      <c r="Q238" s="129">
        <f t="shared" si="124"/>
        <v>9174</v>
      </c>
      <c r="R238" s="129">
        <f t="shared" si="128"/>
        <v>52967.32</v>
      </c>
    </row>
    <row r="239" spans="1:18" ht="43.5" customHeight="1" x14ac:dyDescent="0.35">
      <c r="A239" s="40">
        <f t="shared" si="125"/>
        <v>209</v>
      </c>
      <c r="B239" s="122" t="s">
        <v>356</v>
      </c>
      <c r="C239" s="122" t="s">
        <v>54</v>
      </c>
      <c r="D239" s="122" t="s">
        <v>33</v>
      </c>
      <c r="E239" s="164" t="s">
        <v>186</v>
      </c>
      <c r="F239" s="123" t="s">
        <v>69</v>
      </c>
      <c r="G239" s="144">
        <v>43000</v>
      </c>
      <c r="H239" s="48"/>
      <c r="I239" s="130">
        <v>866.06</v>
      </c>
      <c r="J239" s="126">
        <f t="shared" si="126"/>
        <v>1234.0999999999999</v>
      </c>
      <c r="K239" s="131">
        <f t="shared" si="127"/>
        <v>3053</v>
      </c>
      <c r="L239" s="132">
        <f t="shared" si="133"/>
        <v>473.00000000000006</v>
      </c>
      <c r="M239" s="132">
        <f t="shared" si="129"/>
        <v>1307.2</v>
      </c>
      <c r="N239" s="127">
        <f t="shared" si="130"/>
        <v>3048.7000000000003</v>
      </c>
      <c r="O239" s="135">
        <v>0</v>
      </c>
      <c r="P239" s="129">
        <f t="shared" si="123"/>
        <v>3407.3599999999997</v>
      </c>
      <c r="Q239" s="129">
        <f t="shared" si="124"/>
        <v>6574.7000000000007</v>
      </c>
      <c r="R239" s="129">
        <f t="shared" si="128"/>
        <v>39592.639999999999</v>
      </c>
    </row>
    <row r="240" spans="1:18" ht="43.5" customHeight="1" x14ac:dyDescent="0.35">
      <c r="A240" s="40">
        <f t="shared" si="125"/>
        <v>210</v>
      </c>
      <c r="B240" s="122" t="s">
        <v>357</v>
      </c>
      <c r="C240" s="122" t="s">
        <v>54</v>
      </c>
      <c r="D240" s="122" t="s">
        <v>33</v>
      </c>
      <c r="E240" s="164" t="s">
        <v>186</v>
      </c>
      <c r="F240" s="123" t="s">
        <v>69</v>
      </c>
      <c r="G240" s="144">
        <v>43000</v>
      </c>
      <c r="H240" s="48"/>
      <c r="I240" s="130">
        <v>866.06</v>
      </c>
      <c r="J240" s="126">
        <f t="shared" si="126"/>
        <v>1234.0999999999999</v>
      </c>
      <c r="K240" s="131">
        <f t="shared" si="127"/>
        <v>3053</v>
      </c>
      <c r="L240" s="132">
        <f t="shared" si="133"/>
        <v>473.00000000000006</v>
      </c>
      <c r="M240" s="132">
        <f t="shared" si="129"/>
        <v>1307.2</v>
      </c>
      <c r="N240" s="127">
        <f t="shared" si="130"/>
        <v>3048.7000000000003</v>
      </c>
      <c r="O240" s="135">
        <v>0</v>
      </c>
      <c r="P240" s="129">
        <f t="shared" si="123"/>
        <v>3407.3599999999997</v>
      </c>
      <c r="Q240" s="129">
        <f t="shared" si="124"/>
        <v>6574.7000000000007</v>
      </c>
      <c r="R240" s="129">
        <f t="shared" si="128"/>
        <v>39592.639999999999</v>
      </c>
    </row>
    <row r="241" spans="1:18" ht="43.5" customHeight="1" x14ac:dyDescent="0.35">
      <c r="A241" s="40">
        <f t="shared" si="125"/>
        <v>211</v>
      </c>
      <c r="B241" s="122" t="s">
        <v>358</v>
      </c>
      <c r="C241" s="122" t="s">
        <v>54</v>
      </c>
      <c r="D241" s="122" t="s">
        <v>33</v>
      </c>
      <c r="E241" s="164" t="s">
        <v>186</v>
      </c>
      <c r="F241" s="123" t="s">
        <v>69</v>
      </c>
      <c r="G241" s="144">
        <v>43000</v>
      </c>
      <c r="H241" s="48"/>
      <c r="I241" s="130">
        <v>866.06</v>
      </c>
      <c r="J241" s="126">
        <f t="shared" si="126"/>
        <v>1234.0999999999999</v>
      </c>
      <c r="K241" s="131">
        <f t="shared" si="127"/>
        <v>3053</v>
      </c>
      <c r="L241" s="132">
        <f t="shared" si="133"/>
        <v>473.00000000000006</v>
      </c>
      <c r="M241" s="132">
        <f t="shared" si="129"/>
        <v>1307.2</v>
      </c>
      <c r="N241" s="127">
        <f t="shared" si="130"/>
        <v>3048.7000000000003</v>
      </c>
      <c r="O241" s="135">
        <v>0</v>
      </c>
      <c r="P241" s="129">
        <f t="shared" si="123"/>
        <v>3407.3599999999997</v>
      </c>
      <c r="Q241" s="129">
        <f t="shared" si="124"/>
        <v>6574.7000000000007</v>
      </c>
      <c r="R241" s="129">
        <f t="shared" si="128"/>
        <v>39592.639999999999</v>
      </c>
    </row>
    <row r="242" spans="1:18" ht="43.5" customHeight="1" x14ac:dyDescent="0.35">
      <c r="A242" s="40">
        <f t="shared" si="125"/>
        <v>212</v>
      </c>
      <c r="B242" s="122" t="s">
        <v>359</v>
      </c>
      <c r="C242" s="122" t="s">
        <v>49</v>
      </c>
      <c r="D242" s="122" t="s">
        <v>33</v>
      </c>
      <c r="E242" s="166" t="s">
        <v>337</v>
      </c>
      <c r="F242" s="123" t="s">
        <v>56</v>
      </c>
      <c r="G242" s="165">
        <v>60000</v>
      </c>
      <c r="H242" s="68"/>
      <c r="I242" s="167">
        <v>3486.68</v>
      </c>
      <c r="J242" s="126">
        <f t="shared" si="126"/>
        <v>1722</v>
      </c>
      <c r="K242" s="131">
        <f t="shared" si="127"/>
        <v>4260</v>
      </c>
      <c r="L242" s="132">
        <f t="shared" si="133"/>
        <v>660.00000000000011</v>
      </c>
      <c r="M242" s="132">
        <f t="shared" si="129"/>
        <v>1824</v>
      </c>
      <c r="N242" s="127">
        <f t="shared" si="130"/>
        <v>4254</v>
      </c>
      <c r="O242" s="168">
        <v>0</v>
      </c>
      <c r="P242" s="129">
        <f t="shared" si="123"/>
        <v>7032.68</v>
      </c>
      <c r="Q242" s="129">
        <f t="shared" si="124"/>
        <v>9174</v>
      </c>
      <c r="R242" s="129">
        <f t="shared" si="128"/>
        <v>52967.32</v>
      </c>
    </row>
    <row r="243" spans="1:18" ht="43.5" customHeight="1" x14ac:dyDescent="0.35">
      <c r="A243" s="40">
        <f t="shared" si="125"/>
        <v>213</v>
      </c>
      <c r="B243" s="122" t="s">
        <v>360</v>
      </c>
      <c r="C243" s="122" t="s">
        <v>54</v>
      </c>
      <c r="D243" s="122" t="s">
        <v>33</v>
      </c>
      <c r="E243" s="166" t="s">
        <v>337</v>
      </c>
      <c r="F243" s="123" t="s">
        <v>56</v>
      </c>
      <c r="G243" s="165">
        <v>60000</v>
      </c>
      <c r="H243" s="165"/>
      <c r="I243" s="165">
        <v>3143.58</v>
      </c>
      <c r="J243" s="126">
        <f t="shared" si="126"/>
        <v>1722</v>
      </c>
      <c r="K243" s="131">
        <f t="shared" si="127"/>
        <v>4260</v>
      </c>
      <c r="L243" s="132">
        <f t="shared" si="133"/>
        <v>660.00000000000011</v>
      </c>
      <c r="M243" s="132">
        <f t="shared" si="129"/>
        <v>1824</v>
      </c>
      <c r="N243" s="127">
        <f t="shared" si="130"/>
        <v>4254</v>
      </c>
      <c r="O243" s="168">
        <v>1715.46</v>
      </c>
      <c r="P243" s="129">
        <f t="shared" si="123"/>
        <v>8405.0400000000009</v>
      </c>
      <c r="Q243" s="129">
        <f t="shared" si="124"/>
        <v>9174</v>
      </c>
      <c r="R243" s="129">
        <f t="shared" si="128"/>
        <v>51594.96</v>
      </c>
    </row>
    <row r="244" spans="1:18" ht="26.25" customHeight="1" thickBot="1" x14ac:dyDescent="0.3">
      <c r="A244" s="186" t="s">
        <v>25</v>
      </c>
      <c r="B244" s="187"/>
      <c r="C244" s="187"/>
      <c r="D244" s="187"/>
      <c r="E244" s="188"/>
      <c r="F244" s="57"/>
      <c r="G244" s="69">
        <f t="shared" ref="G244:R244" si="134">SUM(G201:G243)</f>
        <v>3897000</v>
      </c>
      <c r="H244" s="69">
        <f t="shared" si="134"/>
        <v>0</v>
      </c>
      <c r="I244" s="69">
        <f t="shared" si="134"/>
        <v>427144.48</v>
      </c>
      <c r="J244" s="69">
        <f t="shared" si="134"/>
        <v>111843.90000000002</v>
      </c>
      <c r="K244" s="69">
        <f t="shared" si="134"/>
        <v>276687</v>
      </c>
      <c r="L244" s="69">
        <f t="shared" si="134"/>
        <v>34308.339999999975</v>
      </c>
      <c r="M244" s="69">
        <f t="shared" si="134"/>
        <v>117967.95999999999</v>
      </c>
      <c r="N244" s="69">
        <f t="shared" si="134"/>
        <v>275129.22250000003</v>
      </c>
      <c r="O244" s="69">
        <f t="shared" si="134"/>
        <v>42886.499999999985</v>
      </c>
      <c r="P244" s="69">
        <f t="shared" si="134"/>
        <v>699842.84</v>
      </c>
      <c r="Q244" s="69">
        <f t="shared" si="134"/>
        <v>586124.56250000012</v>
      </c>
      <c r="R244" s="69">
        <f t="shared" si="134"/>
        <v>3197157.1599999992</v>
      </c>
    </row>
    <row r="245" spans="1:18" ht="43.5" customHeight="1" x14ac:dyDescent="0.25">
      <c r="A245" s="185" t="s">
        <v>34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</row>
    <row r="246" spans="1:18" ht="38.25" customHeight="1" x14ac:dyDescent="0.35">
      <c r="A246" s="40">
        <f>+A243+1</f>
        <v>214</v>
      </c>
      <c r="B246" s="122" t="s">
        <v>361</v>
      </c>
      <c r="C246" s="122" t="s">
        <v>49</v>
      </c>
      <c r="D246" s="122" t="s">
        <v>34</v>
      </c>
      <c r="E246" s="122" t="s">
        <v>362</v>
      </c>
      <c r="F246" s="123" t="s">
        <v>52</v>
      </c>
      <c r="G246" s="144">
        <v>310000</v>
      </c>
      <c r="H246" s="48"/>
      <c r="I246" s="130">
        <v>62387.83</v>
      </c>
      <c r="J246" s="126">
        <f>+G246*2.87%</f>
        <v>8897</v>
      </c>
      <c r="K246" s="127">
        <f>+G246*7.1%</f>
        <v>22009.999999999996</v>
      </c>
      <c r="L246" s="128">
        <f t="shared" ref="L246:L272" si="135">77410*1.1%</f>
        <v>851.5100000000001</v>
      </c>
      <c r="M246" s="127">
        <f>193525*3.04%</f>
        <v>5883.16</v>
      </c>
      <c r="N246" s="127">
        <f>193525*7.09%</f>
        <v>13720.922500000001</v>
      </c>
      <c r="O246" s="125">
        <v>0</v>
      </c>
      <c r="P246" s="129">
        <f t="shared" ref="P246:P281" si="136">I246+J246+M246+O246</f>
        <v>77167.990000000005</v>
      </c>
      <c r="Q246" s="129">
        <f t="shared" ref="Q246:Q263" si="137">K246+L246+N246</f>
        <v>36582.432499999995</v>
      </c>
      <c r="R246" s="129">
        <f>G246-P246</f>
        <v>232832.01</v>
      </c>
    </row>
    <row r="247" spans="1:18" ht="38.25" customHeight="1" x14ac:dyDescent="0.35">
      <c r="A247" s="40">
        <f t="shared" ref="A247:A281" si="138">+A246+1</f>
        <v>215</v>
      </c>
      <c r="B247" s="122" t="s">
        <v>363</v>
      </c>
      <c r="C247" s="122" t="s">
        <v>49</v>
      </c>
      <c r="D247" s="122" t="s">
        <v>34</v>
      </c>
      <c r="E247" s="122" t="s">
        <v>364</v>
      </c>
      <c r="F247" s="123" t="s">
        <v>52</v>
      </c>
      <c r="G247" s="144">
        <v>190000</v>
      </c>
      <c r="H247" s="48"/>
      <c r="I247" s="130">
        <v>32846.75</v>
      </c>
      <c r="J247" s="126">
        <f t="shared" ref="J247:J282" si="139">+G247*2.87%</f>
        <v>5453</v>
      </c>
      <c r="K247" s="127">
        <f t="shared" ref="K247:K282" si="140">+G247*7.1%</f>
        <v>13489.999999999998</v>
      </c>
      <c r="L247" s="128">
        <f t="shared" si="135"/>
        <v>851.5100000000001</v>
      </c>
      <c r="M247" s="127">
        <f>+G247*3.04%</f>
        <v>5776</v>
      </c>
      <c r="N247" s="127">
        <f>+G247*7.09%</f>
        <v>13471</v>
      </c>
      <c r="O247" s="125">
        <v>1715.46</v>
      </c>
      <c r="P247" s="129">
        <f t="shared" si="136"/>
        <v>45791.21</v>
      </c>
      <c r="Q247" s="129">
        <f t="shared" si="137"/>
        <v>27812.51</v>
      </c>
      <c r="R247" s="129">
        <f t="shared" ref="R247:R282" si="141">G247-P247</f>
        <v>144208.79</v>
      </c>
    </row>
    <row r="248" spans="1:18" ht="38.25" customHeight="1" x14ac:dyDescent="0.35">
      <c r="A248" s="40">
        <f t="shared" si="138"/>
        <v>216</v>
      </c>
      <c r="B248" s="122" t="s">
        <v>365</v>
      </c>
      <c r="C248" s="122" t="s">
        <v>49</v>
      </c>
      <c r="D248" s="122" t="s">
        <v>34</v>
      </c>
      <c r="E248" s="122" t="s">
        <v>366</v>
      </c>
      <c r="F248" s="123" t="s">
        <v>52</v>
      </c>
      <c r="G248" s="144">
        <v>190000</v>
      </c>
      <c r="H248" s="48"/>
      <c r="I248" s="130">
        <v>33275.620000000003</v>
      </c>
      <c r="J248" s="126">
        <f t="shared" si="139"/>
        <v>5453</v>
      </c>
      <c r="K248" s="127">
        <f t="shared" si="140"/>
        <v>13489.999999999998</v>
      </c>
      <c r="L248" s="128">
        <f t="shared" si="135"/>
        <v>851.5100000000001</v>
      </c>
      <c r="M248" s="127">
        <f t="shared" ref="M248:M251" si="142">+G248*3.04%</f>
        <v>5776</v>
      </c>
      <c r="N248" s="127">
        <f t="shared" ref="N248:N251" si="143">+G248*7.09%</f>
        <v>13471</v>
      </c>
      <c r="O248" s="125">
        <v>0</v>
      </c>
      <c r="P248" s="129">
        <f t="shared" si="136"/>
        <v>44504.62</v>
      </c>
      <c r="Q248" s="129">
        <f t="shared" si="137"/>
        <v>27812.51</v>
      </c>
      <c r="R248" s="129">
        <f t="shared" si="141"/>
        <v>145495.38</v>
      </c>
    </row>
    <row r="249" spans="1:18" ht="38.25" customHeight="1" x14ac:dyDescent="0.35">
      <c r="A249" s="40">
        <f t="shared" si="138"/>
        <v>217</v>
      </c>
      <c r="B249" s="122" t="s">
        <v>367</v>
      </c>
      <c r="C249" s="122" t="s">
        <v>49</v>
      </c>
      <c r="D249" s="122" t="s">
        <v>34</v>
      </c>
      <c r="E249" s="122" t="s">
        <v>368</v>
      </c>
      <c r="F249" s="123" t="s">
        <v>52</v>
      </c>
      <c r="G249" s="144">
        <v>190000</v>
      </c>
      <c r="H249" s="48"/>
      <c r="I249" s="130">
        <v>33275.620000000003</v>
      </c>
      <c r="J249" s="126">
        <f t="shared" si="139"/>
        <v>5453</v>
      </c>
      <c r="K249" s="127">
        <f t="shared" si="140"/>
        <v>13489.999999999998</v>
      </c>
      <c r="L249" s="128">
        <f t="shared" si="135"/>
        <v>851.5100000000001</v>
      </c>
      <c r="M249" s="127">
        <f t="shared" si="142"/>
        <v>5776</v>
      </c>
      <c r="N249" s="127">
        <f t="shared" si="143"/>
        <v>13471</v>
      </c>
      <c r="O249" s="125">
        <v>0</v>
      </c>
      <c r="P249" s="129">
        <f>I249+J249+M249+O249</f>
        <v>44504.62</v>
      </c>
      <c r="Q249" s="129">
        <f>K249+L249+N249</f>
        <v>27812.51</v>
      </c>
      <c r="R249" s="129">
        <f t="shared" si="141"/>
        <v>145495.38</v>
      </c>
    </row>
    <row r="250" spans="1:18" ht="38.25" customHeight="1" x14ac:dyDescent="0.35">
      <c r="A250" s="40">
        <f t="shared" si="138"/>
        <v>218</v>
      </c>
      <c r="B250" s="122" t="s">
        <v>369</v>
      </c>
      <c r="C250" s="122" t="s">
        <v>49</v>
      </c>
      <c r="D250" s="122" t="s">
        <v>34</v>
      </c>
      <c r="E250" s="122" t="s">
        <v>370</v>
      </c>
      <c r="F250" s="123" t="s">
        <v>52</v>
      </c>
      <c r="G250" s="144">
        <v>190000</v>
      </c>
      <c r="H250" s="48"/>
      <c r="I250" s="130">
        <v>33275.620000000003</v>
      </c>
      <c r="J250" s="126">
        <f t="shared" si="139"/>
        <v>5453</v>
      </c>
      <c r="K250" s="127">
        <f t="shared" si="140"/>
        <v>13489.999999999998</v>
      </c>
      <c r="L250" s="128">
        <f t="shared" si="135"/>
        <v>851.5100000000001</v>
      </c>
      <c r="M250" s="127">
        <f t="shared" si="142"/>
        <v>5776</v>
      </c>
      <c r="N250" s="127">
        <f t="shared" si="143"/>
        <v>13471</v>
      </c>
      <c r="O250" s="125">
        <v>0</v>
      </c>
      <c r="P250" s="129">
        <f t="shared" si="136"/>
        <v>44504.62</v>
      </c>
      <c r="Q250" s="129">
        <f t="shared" si="137"/>
        <v>27812.51</v>
      </c>
      <c r="R250" s="129">
        <f t="shared" si="141"/>
        <v>145495.38</v>
      </c>
    </row>
    <row r="251" spans="1:18" ht="38.25" customHeight="1" x14ac:dyDescent="0.35">
      <c r="A251" s="40">
        <f t="shared" si="138"/>
        <v>219</v>
      </c>
      <c r="B251" s="122" t="s">
        <v>371</v>
      </c>
      <c r="C251" s="122" t="s">
        <v>54</v>
      </c>
      <c r="D251" s="122" t="s">
        <v>34</v>
      </c>
      <c r="E251" s="164" t="s">
        <v>372</v>
      </c>
      <c r="F251" s="123" t="s">
        <v>52</v>
      </c>
      <c r="G251" s="144">
        <v>190000</v>
      </c>
      <c r="H251" s="48"/>
      <c r="I251" s="130">
        <v>32417.89</v>
      </c>
      <c r="J251" s="126">
        <f t="shared" si="139"/>
        <v>5453</v>
      </c>
      <c r="K251" s="127">
        <f t="shared" si="140"/>
        <v>13489.999999999998</v>
      </c>
      <c r="L251" s="128">
        <f t="shared" si="135"/>
        <v>851.5100000000001</v>
      </c>
      <c r="M251" s="127">
        <f t="shared" si="142"/>
        <v>5776</v>
      </c>
      <c r="N251" s="127">
        <f t="shared" si="143"/>
        <v>13471</v>
      </c>
      <c r="O251" s="135">
        <f>1715.46*2</f>
        <v>3430.92</v>
      </c>
      <c r="P251" s="129">
        <f>I251+J251+M251+O251</f>
        <v>47077.81</v>
      </c>
      <c r="Q251" s="129">
        <f>K251+L251+N251</f>
        <v>27812.51</v>
      </c>
      <c r="R251" s="129">
        <f t="shared" si="141"/>
        <v>142922.19</v>
      </c>
    </row>
    <row r="252" spans="1:18" ht="38.25" customHeight="1" x14ac:dyDescent="0.35">
      <c r="A252" s="40">
        <f t="shared" si="138"/>
        <v>220</v>
      </c>
      <c r="B252" s="122" t="s">
        <v>373</v>
      </c>
      <c r="C252" s="122" t="s">
        <v>49</v>
      </c>
      <c r="D252" s="122" t="s">
        <v>34</v>
      </c>
      <c r="E252" s="122" t="s">
        <v>374</v>
      </c>
      <c r="F252" s="123" t="s">
        <v>56</v>
      </c>
      <c r="G252" s="144">
        <v>140000</v>
      </c>
      <c r="H252" s="48"/>
      <c r="I252" s="130">
        <v>20656.64</v>
      </c>
      <c r="J252" s="126">
        <f t="shared" si="139"/>
        <v>4018</v>
      </c>
      <c r="K252" s="127">
        <f t="shared" si="140"/>
        <v>9940</v>
      </c>
      <c r="L252" s="128">
        <f t="shared" si="135"/>
        <v>851.5100000000001</v>
      </c>
      <c r="M252" s="169">
        <f>G252*3.04/100</f>
        <v>4256</v>
      </c>
      <c r="N252" s="127">
        <f>+G252*7.09%</f>
        <v>9926</v>
      </c>
      <c r="O252" s="125">
        <f>1715.46*2</f>
        <v>3430.92</v>
      </c>
      <c r="P252" s="129">
        <f t="shared" si="136"/>
        <v>32361.559999999998</v>
      </c>
      <c r="Q252" s="129">
        <f t="shared" si="137"/>
        <v>20717.510000000002</v>
      </c>
      <c r="R252" s="129">
        <f t="shared" si="141"/>
        <v>107638.44</v>
      </c>
    </row>
    <row r="253" spans="1:18" ht="38.25" customHeight="1" x14ac:dyDescent="0.35">
      <c r="A253" s="40">
        <f t="shared" si="138"/>
        <v>221</v>
      </c>
      <c r="B253" s="122" t="s">
        <v>375</v>
      </c>
      <c r="C253" s="122" t="s">
        <v>49</v>
      </c>
      <c r="D253" s="122" t="s">
        <v>34</v>
      </c>
      <c r="E253" s="122" t="s">
        <v>376</v>
      </c>
      <c r="F253" s="123" t="s">
        <v>52</v>
      </c>
      <c r="G253" s="144">
        <v>140000</v>
      </c>
      <c r="H253" s="48"/>
      <c r="I253" s="130">
        <v>21514.37</v>
      </c>
      <c r="J253" s="126">
        <f t="shared" si="139"/>
        <v>4018</v>
      </c>
      <c r="K253" s="127">
        <f t="shared" si="140"/>
        <v>9940</v>
      </c>
      <c r="L253" s="128">
        <f t="shared" si="135"/>
        <v>851.5100000000001</v>
      </c>
      <c r="M253" s="169">
        <f t="shared" ref="M253:M258" si="144">G253*3.04/100</f>
        <v>4256</v>
      </c>
      <c r="N253" s="127">
        <f t="shared" ref="N253:N258" si="145">+G253*7.09%</f>
        <v>9926</v>
      </c>
      <c r="O253" s="125">
        <v>0</v>
      </c>
      <c r="P253" s="129">
        <f t="shared" si="136"/>
        <v>29788.37</v>
      </c>
      <c r="Q253" s="129">
        <f t="shared" si="137"/>
        <v>20717.510000000002</v>
      </c>
      <c r="R253" s="129">
        <f t="shared" si="141"/>
        <v>110211.63</v>
      </c>
    </row>
    <row r="254" spans="1:18" ht="38.25" customHeight="1" x14ac:dyDescent="0.35">
      <c r="A254" s="40">
        <f t="shared" si="138"/>
        <v>222</v>
      </c>
      <c r="B254" s="122" t="s">
        <v>377</v>
      </c>
      <c r="C254" s="122" t="s">
        <v>49</v>
      </c>
      <c r="D254" s="122" t="s">
        <v>34</v>
      </c>
      <c r="E254" s="122" t="s">
        <v>378</v>
      </c>
      <c r="F254" s="123" t="s">
        <v>52</v>
      </c>
      <c r="G254" s="144">
        <v>140000</v>
      </c>
      <c r="H254" s="48"/>
      <c r="I254" s="130">
        <v>21514.37</v>
      </c>
      <c r="J254" s="126">
        <f t="shared" si="139"/>
        <v>4018</v>
      </c>
      <c r="K254" s="127">
        <f t="shared" si="140"/>
        <v>9940</v>
      </c>
      <c r="L254" s="128">
        <f t="shared" si="135"/>
        <v>851.5100000000001</v>
      </c>
      <c r="M254" s="169">
        <f t="shared" si="144"/>
        <v>4256</v>
      </c>
      <c r="N254" s="127">
        <f t="shared" si="145"/>
        <v>9926</v>
      </c>
      <c r="O254" s="125">
        <v>0</v>
      </c>
      <c r="P254" s="129">
        <f t="shared" si="136"/>
        <v>29788.37</v>
      </c>
      <c r="Q254" s="129">
        <f t="shared" si="137"/>
        <v>20717.510000000002</v>
      </c>
      <c r="R254" s="129">
        <f t="shared" si="141"/>
        <v>110211.63</v>
      </c>
    </row>
    <row r="255" spans="1:18" ht="38.25" customHeight="1" x14ac:dyDescent="0.35">
      <c r="A255" s="40">
        <f t="shared" si="138"/>
        <v>223</v>
      </c>
      <c r="B255" s="122" t="s">
        <v>379</v>
      </c>
      <c r="C255" s="122" t="s">
        <v>54</v>
      </c>
      <c r="D255" s="122" t="s">
        <v>34</v>
      </c>
      <c r="E255" s="122" t="s">
        <v>380</v>
      </c>
      <c r="F255" s="123" t="s">
        <v>56</v>
      </c>
      <c r="G255" s="144">
        <v>140000</v>
      </c>
      <c r="H255" s="48"/>
      <c r="I255" s="130">
        <v>21085.5</v>
      </c>
      <c r="J255" s="126">
        <f t="shared" si="139"/>
        <v>4018</v>
      </c>
      <c r="K255" s="127">
        <f t="shared" si="140"/>
        <v>9940</v>
      </c>
      <c r="L255" s="128">
        <f t="shared" si="135"/>
        <v>851.5100000000001</v>
      </c>
      <c r="M255" s="169">
        <f t="shared" si="144"/>
        <v>4256</v>
      </c>
      <c r="N255" s="127">
        <f t="shared" si="145"/>
        <v>9926</v>
      </c>
      <c r="O255" s="125">
        <v>1715.46</v>
      </c>
      <c r="P255" s="129">
        <f t="shared" si="136"/>
        <v>31074.959999999999</v>
      </c>
      <c r="Q255" s="129">
        <f t="shared" si="137"/>
        <v>20717.510000000002</v>
      </c>
      <c r="R255" s="129">
        <f t="shared" si="141"/>
        <v>108925.04000000001</v>
      </c>
    </row>
    <row r="256" spans="1:18" ht="38.25" customHeight="1" x14ac:dyDescent="0.35">
      <c r="A256" s="40">
        <f t="shared" si="138"/>
        <v>224</v>
      </c>
      <c r="B256" s="122" t="s">
        <v>381</v>
      </c>
      <c r="C256" s="122" t="s">
        <v>49</v>
      </c>
      <c r="D256" s="122" t="s">
        <v>34</v>
      </c>
      <c r="E256" s="122" t="s">
        <v>382</v>
      </c>
      <c r="F256" s="123" t="s">
        <v>52</v>
      </c>
      <c r="G256" s="144">
        <v>140000</v>
      </c>
      <c r="H256" s="48"/>
      <c r="I256" s="130">
        <v>21085.5</v>
      </c>
      <c r="J256" s="126">
        <f t="shared" si="139"/>
        <v>4018</v>
      </c>
      <c r="K256" s="127">
        <f t="shared" si="140"/>
        <v>9940</v>
      </c>
      <c r="L256" s="128">
        <f t="shared" si="135"/>
        <v>851.5100000000001</v>
      </c>
      <c r="M256" s="169">
        <f t="shared" si="144"/>
        <v>4256</v>
      </c>
      <c r="N256" s="127">
        <f t="shared" si="145"/>
        <v>9926</v>
      </c>
      <c r="O256" s="125">
        <v>1715.46</v>
      </c>
      <c r="P256" s="129">
        <f>I256+J256+M256+O256</f>
        <v>31074.959999999999</v>
      </c>
      <c r="Q256" s="129">
        <f>K256+L256+N256</f>
        <v>20717.510000000002</v>
      </c>
      <c r="R256" s="129">
        <f t="shared" si="141"/>
        <v>108925.04000000001</v>
      </c>
    </row>
    <row r="257" spans="1:18" ht="38.25" customHeight="1" x14ac:dyDescent="0.35">
      <c r="A257" s="40">
        <f t="shared" si="138"/>
        <v>225</v>
      </c>
      <c r="B257" s="122" t="s">
        <v>383</v>
      </c>
      <c r="C257" s="122" t="s">
        <v>54</v>
      </c>
      <c r="D257" s="122" t="s">
        <v>34</v>
      </c>
      <c r="E257" s="122" t="s">
        <v>384</v>
      </c>
      <c r="F257" s="123" t="s">
        <v>56</v>
      </c>
      <c r="G257" s="144">
        <v>140000</v>
      </c>
      <c r="H257" s="48"/>
      <c r="I257" s="130">
        <v>21514.37</v>
      </c>
      <c r="J257" s="126">
        <f t="shared" si="139"/>
        <v>4018</v>
      </c>
      <c r="K257" s="127">
        <f t="shared" si="140"/>
        <v>9940</v>
      </c>
      <c r="L257" s="128">
        <f t="shared" si="135"/>
        <v>851.5100000000001</v>
      </c>
      <c r="M257" s="169">
        <f t="shared" si="144"/>
        <v>4256</v>
      </c>
      <c r="N257" s="127">
        <f t="shared" si="145"/>
        <v>9926</v>
      </c>
      <c r="O257" s="125">
        <v>0</v>
      </c>
      <c r="P257" s="129">
        <f>I257+J257+M257+O257</f>
        <v>29788.37</v>
      </c>
      <c r="Q257" s="129">
        <f>K257+L257+N257</f>
        <v>20717.510000000002</v>
      </c>
      <c r="R257" s="129">
        <f t="shared" si="141"/>
        <v>110211.63</v>
      </c>
    </row>
    <row r="258" spans="1:18" ht="38.25" customHeight="1" x14ac:dyDescent="0.35">
      <c r="A258" s="40">
        <f t="shared" si="138"/>
        <v>226</v>
      </c>
      <c r="B258" s="122" t="s">
        <v>385</v>
      </c>
      <c r="C258" s="122" t="s">
        <v>49</v>
      </c>
      <c r="D258" s="122" t="s">
        <v>34</v>
      </c>
      <c r="E258" s="122" t="s">
        <v>386</v>
      </c>
      <c r="F258" s="123" t="s">
        <v>56</v>
      </c>
      <c r="G258" s="144">
        <v>140000</v>
      </c>
      <c r="H258" s="48"/>
      <c r="I258" s="130">
        <v>21514.37</v>
      </c>
      <c r="J258" s="126">
        <f t="shared" si="139"/>
        <v>4018</v>
      </c>
      <c r="K258" s="127">
        <f t="shared" si="140"/>
        <v>9940</v>
      </c>
      <c r="L258" s="128">
        <f t="shared" si="135"/>
        <v>851.5100000000001</v>
      </c>
      <c r="M258" s="169">
        <f t="shared" si="144"/>
        <v>4256</v>
      </c>
      <c r="N258" s="127">
        <f t="shared" si="145"/>
        <v>9926</v>
      </c>
      <c r="O258" s="125">
        <v>0</v>
      </c>
      <c r="P258" s="129">
        <f>I258+J258+M258+O258</f>
        <v>29788.37</v>
      </c>
      <c r="Q258" s="129">
        <f>K258+L258+N258</f>
        <v>20717.510000000002</v>
      </c>
      <c r="R258" s="129">
        <f t="shared" si="141"/>
        <v>110211.63</v>
      </c>
    </row>
    <row r="259" spans="1:18" ht="38.25" customHeight="1" x14ac:dyDescent="0.35">
      <c r="A259" s="40">
        <f>+A258+1</f>
        <v>227</v>
      </c>
      <c r="B259" s="122" t="s">
        <v>387</v>
      </c>
      <c r="C259" s="122" t="s">
        <v>49</v>
      </c>
      <c r="D259" s="122" t="s">
        <v>34</v>
      </c>
      <c r="E259" s="122" t="s">
        <v>388</v>
      </c>
      <c r="F259" s="123" t="s">
        <v>52</v>
      </c>
      <c r="G259" s="144">
        <v>200000</v>
      </c>
      <c r="H259" s="48"/>
      <c r="I259" s="130">
        <v>35677.08</v>
      </c>
      <c r="J259" s="126">
        <f t="shared" si="139"/>
        <v>5740</v>
      </c>
      <c r="K259" s="127">
        <f t="shared" si="140"/>
        <v>14199.999999999998</v>
      </c>
      <c r="L259" s="128">
        <f t="shared" si="135"/>
        <v>851.5100000000001</v>
      </c>
      <c r="M259" s="169">
        <f>193525*3.04%</f>
        <v>5883.16</v>
      </c>
      <c r="N259" s="127">
        <f>193525*7.09%</f>
        <v>13720.922500000001</v>
      </c>
      <c r="O259" s="125">
        <v>0</v>
      </c>
      <c r="P259" s="129">
        <f>I259+J259+M259+O259</f>
        <v>47300.240000000005</v>
      </c>
      <c r="Q259" s="129">
        <f>K259+L259+N259</f>
        <v>28772.432499999999</v>
      </c>
      <c r="R259" s="129">
        <f t="shared" si="141"/>
        <v>152699.76</v>
      </c>
    </row>
    <row r="260" spans="1:18" ht="38.25" customHeight="1" x14ac:dyDescent="0.35">
      <c r="A260" s="40">
        <f>+A259+1</f>
        <v>228</v>
      </c>
      <c r="B260" s="122" t="s">
        <v>389</v>
      </c>
      <c r="C260" s="122" t="s">
        <v>49</v>
      </c>
      <c r="D260" s="122" t="s">
        <v>34</v>
      </c>
      <c r="E260" s="122" t="s">
        <v>390</v>
      </c>
      <c r="F260" s="123" t="s">
        <v>52</v>
      </c>
      <c r="G260" s="144">
        <v>140000</v>
      </c>
      <c r="H260" s="48"/>
      <c r="I260" s="130">
        <f>11247.64+9409</f>
        <v>20656.64</v>
      </c>
      <c r="J260" s="126">
        <f t="shared" si="139"/>
        <v>4018</v>
      </c>
      <c r="K260" s="127">
        <f t="shared" si="140"/>
        <v>9940</v>
      </c>
      <c r="L260" s="128">
        <f t="shared" si="135"/>
        <v>851.5100000000001</v>
      </c>
      <c r="M260" s="169">
        <f t="shared" ref="M260:M282" si="146">G260*3.04/100</f>
        <v>4256</v>
      </c>
      <c r="N260" s="127">
        <f t="shared" ref="N260:N282" si="147">+G260*7.09%</f>
        <v>9926</v>
      </c>
      <c r="O260" s="125">
        <f>1715.46*2</f>
        <v>3430.92</v>
      </c>
      <c r="P260" s="129">
        <f t="shared" si="136"/>
        <v>32361.559999999998</v>
      </c>
      <c r="Q260" s="129">
        <f>K260+L260+N260</f>
        <v>20717.510000000002</v>
      </c>
      <c r="R260" s="129">
        <f t="shared" si="141"/>
        <v>107638.44</v>
      </c>
    </row>
    <row r="261" spans="1:18" ht="38.25" customHeight="1" x14ac:dyDescent="0.35">
      <c r="A261" s="40">
        <f t="shared" si="138"/>
        <v>229</v>
      </c>
      <c r="B261" s="122" t="s">
        <v>391</v>
      </c>
      <c r="C261" s="122" t="s">
        <v>49</v>
      </c>
      <c r="D261" s="122" t="s">
        <v>34</v>
      </c>
      <c r="E261" s="122" t="s">
        <v>392</v>
      </c>
      <c r="F261" s="123" t="s">
        <v>52</v>
      </c>
      <c r="G261" s="144">
        <v>100000</v>
      </c>
      <c r="H261" s="48"/>
      <c r="I261" s="130">
        <v>12105.37</v>
      </c>
      <c r="J261" s="126">
        <f t="shared" si="139"/>
        <v>2870</v>
      </c>
      <c r="K261" s="127">
        <f t="shared" si="140"/>
        <v>7099.9999999999991</v>
      </c>
      <c r="L261" s="128">
        <f t="shared" si="135"/>
        <v>851.5100000000001</v>
      </c>
      <c r="M261" s="169">
        <f t="shared" si="146"/>
        <v>3040</v>
      </c>
      <c r="N261" s="127">
        <f t="shared" si="147"/>
        <v>7090.0000000000009</v>
      </c>
      <c r="O261" s="125">
        <v>0</v>
      </c>
      <c r="P261" s="129">
        <f t="shared" si="136"/>
        <v>18015.370000000003</v>
      </c>
      <c r="Q261" s="129">
        <f t="shared" si="137"/>
        <v>15041.51</v>
      </c>
      <c r="R261" s="129">
        <f t="shared" si="141"/>
        <v>81984.63</v>
      </c>
    </row>
    <row r="262" spans="1:18" ht="38.25" customHeight="1" x14ac:dyDescent="0.35">
      <c r="A262" s="40">
        <f t="shared" si="138"/>
        <v>230</v>
      </c>
      <c r="B262" s="122" t="s">
        <v>393</v>
      </c>
      <c r="C262" s="122" t="s">
        <v>49</v>
      </c>
      <c r="D262" s="122" t="s">
        <v>34</v>
      </c>
      <c r="E262" s="122" t="s">
        <v>394</v>
      </c>
      <c r="F262" s="123" t="s">
        <v>52</v>
      </c>
      <c r="G262" s="144">
        <v>100000</v>
      </c>
      <c r="H262" s="48"/>
      <c r="I262" s="130">
        <v>12105.37</v>
      </c>
      <c r="J262" s="126">
        <f t="shared" si="139"/>
        <v>2870</v>
      </c>
      <c r="K262" s="127">
        <f t="shared" si="140"/>
        <v>7099.9999999999991</v>
      </c>
      <c r="L262" s="128">
        <f t="shared" si="135"/>
        <v>851.5100000000001</v>
      </c>
      <c r="M262" s="169">
        <f t="shared" si="146"/>
        <v>3040</v>
      </c>
      <c r="N262" s="127">
        <f t="shared" si="147"/>
        <v>7090.0000000000009</v>
      </c>
      <c r="O262" s="125">
        <v>0</v>
      </c>
      <c r="P262" s="129">
        <f t="shared" si="136"/>
        <v>18015.370000000003</v>
      </c>
      <c r="Q262" s="129">
        <f t="shared" si="137"/>
        <v>15041.51</v>
      </c>
      <c r="R262" s="129">
        <f t="shared" si="141"/>
        <v>81984.63</v>
      </c>
    </row>
    <row r="263" spans="1:18" ht="38.25" customHeight="1" x14ac:dyDescent="0.35">
      <c r="A263" s="40">
        <f t="shared" si="138"/>
        <v>231</v>
      </c>
      <c r="B263" s="122" t="s">
        <v>395</v>
      </c>
      <c r="C263" s="122" t="s">
        <v>54</v>
      </c>
      <c r="D263" s="122" t="s">
        <v>34</v>
      </c>
      <c r="E263" s="122" t="s">
        <v>396</v>
      </c>
      <c r="F263" s="123" t="s">
        <v>52</v>
      </c>
      <c r="G263" s="144">
        <v>140000</v>
      </c>
      <c r="H263" s="48"/>
      <c r="I263" s="130">
        <f>6309.38+15204.99</f>
        <v>21514.37</v>
      </c>
      <c r="J263" s="126">
        <f t="shared" si="139"/>
        <v>4018</v>
      </c>
      <c r="K263" s="127">
        <f t="shared" si="140"/>
        <v>9940</v>
      </c>
      <c r="L263" s="128">
        <f t="shared" si="135"/>
        <v>851.5100000000001</v>
      </c>
      <c r="M263" s="169">
        <f t="shared" si="146"/>
        <v>4256</v>
      </c>
      <c r="N263" s="127">
        <f t="shared" si="147"/>
        <v>9926</v>
      </c>
      <c r="O263" s="125">
        <v>0</v>
      </c>
      <c r="P263" s="129">
        <f t="shared" si="136"/>
        <v>29788.37</v>
      </c>
      <c r="Q263" s="129">
        <f t="shared" si="137"/>
        <v>20717.510000000002</v>
      </c>
      <c r="R263" s="129">
        <f t="shared" si="141"/>
        <v>110211.63</v>
      </c>
    </row>
    <row r="264" spans="1:18" ht="38.25" customHeight="1" x14ac:dyDescent="0.35">
      <c r="A264" s="40">
        <f t="shared" si="138"/>
        <v>232</v>
      </c>
      <c r="B264" s="122" t="s">
        <v>397</v>
      </c>
      <c r="C264" s="122" t="s">
        <v>54</v>
      </c>
      <c r="D264" s="122" t="s">
        <v>34</v>
      </c>
      <c r="E264" s="122" t="s">
        <v>398</v>
      </c>
      <c r="F264" s="123" t="s">
        <v>56</v>
      </c>
      <c r="G264" s="144">
        <v>100000</v>
      </c>
      <c r="H264" s="48"/>
      <c r="I264" s="130">
        <v>12105.37</v>
      </c>
      <c r="J264" s="126">
        <f t="shared" si="139"/>
        <v>2870</v>
      </c>
      <c r="K264" s="127">
        <f t="shared" si="140"/>
        <v>7099.9999999999991</v>
      </c>
      <c r="L264" s="128">
        <f t="shared" si="135"/>
        <v>851.5100000000001</v>
      </c>
      <c r="M264" s="169">
        <f t="shared" si="146"/>
        <v>3040</v>
      </c>
      <c r="N264" s="127">
        <f t="shared" si="147"/>
        <v>7090.0000000000009</v>
      </c>
      <c r="O264" s="125">
        <v>0</v>
      </c>
      <c r="P264" s="129">
        <f t="shared" si="136"/>
        <v>18015.370000000003</v>
      </c>
      <c r="Q264" s="129">
        <f>K264+L264+N264</f>
        <v>15041.51</v>
      </c>
      <c r="R264" s="129">
        <f t="shared" si="141"/>
        <v>81984.63</v>
      </c>
    </row>
    <row r="265" spans="1:18" ht="38.25" customHeight="1" x14ac:dyDescent="0.35">
      <c r="A265" s="40">
        <f t="shared" si="138"/>
        <v>233</v>
      </c>
      <c r="B265" s="122" t="s">
        <v>399</v>
      </c>
      <c r="C265" s="122" t="s">
        <v>54</v>
      </c>
      <c r="D265" s="122" t="s">
        <v>34</v>
      </c>
      <c r="E265" s="122" t="s">
        <v>394</v>
      </c>
      <c r="F265" s="123" t="s">
        <v>56</v>
      </c>
      <c r="G265" s="144">
        <v>100000</v>
      </c>
      <c r="H265" s="48"/>
      <c r="I265" s="130">
        <v>12105.37</v>
      </c>
      <c r="J265" s="126">
        <f t="shared" si="139"/>
        <v>2870</v>
      </c>
      <c r="K265" s="127">
        <f t="shared" si="140"/>
        <v>7099.9999999999991</v>
      </c>
      <c r="L265" s="128">
        <f t="shared" si="135"/>
        <v>851.5100000000001</v>
      </c>
      <c r="M265" s="169">
        <f t="shared" si="146"/>
        <v>3040</v>
      </c>
      <c r="N265" s="127">
        <f t="shared" si="147"/>
        <v>7090.0000000000009</v>
      </c>
      <c r="O265" s="125">
        <v>0</v>
      </c>
      <c r="P265" s="129">
        <f t="shared" si="136"/>
        <v>18015.370000000003</v>
      </c>
      <c r="Q265" s="129">
        <f t="shared" ref="Q265:Q273" si="148">K265+L265+N265</f>
        <v>15041.51</v>
      </c>
      <c r="R265" s="129">
        <f t="shared" si="141"/>
        <v>81984.63</v>
      </c>
    </row>
    <row r="266" spans="1:18" ht="38.25" customHeight="1" x14ac:dyDescent="0.35">
      <c r="A266" s="40">
        <f t="shared" si="138"/>
        <v>234</v>
      </c>
      <c r="B266" s="122" t="s">
        <v>400</v>
      </c>
      <c r="C266" s="122" t="s">
        <v>49</v>
      </c>
      <c r="D266" s="122" t="s">
        <v>34</v>
      </c>
      <c r="E266" s="122" t="s">
        <v>266</v>
      </c>
      <c r="F266" s="123" t="s">
        <v>56</v>
      </c>
      <c r="G266" s="144">
        <v>100000</v>
      </c>
      <c r="H266" s="48"/>
      <c r="I266" s="130">
        <v>11676.5</v>
      </c>
      <c r="J266" s="126">
        <f t="shared" si="139"/>
        <v>2870</v>
      </c>
      <c r="K266" s="127">
        <f t="shared" si="140"/>
        <v>7099.9999999999991</v>
      </c>
      <c r="L266" s="128">
        <f t="shared" si="135"/>
        <v>851.5100000000001</v>
      </c>
      <c r="M266" s="169">
        <f t="shared" si="146"/>
        <v>3040</v>
      </c>
      <c r="N266" s="127">
        <f t="shared" si="147"/>
        <v>7090.0000000000009</v>
      </c>
      <c r="O266" s="125">
        <v>1715.46</v>
      </c>
      <c r="P266" s="129">
        <f t="shared" si="136"/>
        <v>19301.96</v>
      </c>
      <c r="Q266" s="129">
        <f t="shared" si="148"/>
        <v>15041.51</v>
      </c>
      <c r="R266" s="129">
        <f t="shared" si="141"/>
        <v>80698.040000000008</v>
      </c>
    </row>
    <row r="267" spans="1:18" ht="38.25" customHeight="1" x14ac:dyDescent="0.35">
      <c r="A267" s="40">
        <f t="shared" si="138"/>
        <v>235</v>
      </c>
      <c r="B267" s="122" t="s">
        <v>401</v>
      </c>
      <c r="C267" s="122" t="s">
        <v>49</v>
      </c>
      <c r="D267" s="122" t="s">
        <v>34</v>
      </c>
      <c r="E267" s="122" t="s">
        <v>402</v>
      </c>
      <c r="F267" s="123" t="s">
        <v>56</v>
      </c>
      <c r="G267" s="144">
        <v>100000</v>
      </c>
      <c r="H267" s="48"/>
      <c r="I267" s="130">
        <v>12105.37</v>
      </c>
      <c r="J267" s="126">
        <f t="shared" si="139"/>
        <v>2870</v>
      </c>
      <c r="K267" s="127">
        <f t="shared" si="140"/>
        <v>7099.9999999999991</v>
      </c>
      <c r="L267" s="128">
        <f t="shared" si="135"/>
        <v>851.5100000000001</v>
      </c>
      <c r="M267" s="169">
        <f t="shared" si="146"/>
        <v>3040</v>
      </c>
      <c r="N267" s="127">
        <f t="shared" si="147"/>
        <v>7090.0000000000009</v>
      </c>
      <c r="O267" s="125">
        <v>0</v>
      </c>
      <c r="P267" s="129">
        <f t="shared" si="136"/>
        <v>18015.370000000003</v>
      </c>
      <c r="Q267" s="129">
        <f t="shared" si="148"/>
        <v>15041.51</v>
      </c>
      <c r="R267" s="129">
        <f t="shared" si="141"/>
        <v>81984.63</v>
      </c>
    </row>
    <row r="268" spans="1:18" ht="38.25" customHeight="1" x14ac:dyDescent="0.35">
      <c r="A268" s="40">
        <f t="shared" si="138"/>
        <v>236</v>
      </c>
      <c r="B268" s="122" t="s">
        <v>403</v>
      </c>
      <c r="C268" s="122" t="s">
        <v>49</v>
      </c>
      <c r="D268" s="122" t="s">
        <v>34</v>
      </c>
      <c r="E268" s="122" t="s">
        <v>404</v>
      </c>
      <c r="F268" s="123" t="s">
        <v>56</v>
      </c>
      <c r="G268" s="144">
        <v>100000</v>
      </c>
      <c r="H268" s="48"/>
      <c r="I268" s="128">
        <v>11676.5</v>
      </c>
      <c r="J268" s="126">
        <f t="shared" si="139"/>
        <v>2870</v>
      </c>
      <c r="K268" s="127">
        <f t="shared" si="140"/>
        <v>7099.9999999999991</v>
      </c>
      <c r="L268" s="128">
        <f t="shared" si="135"/>
        <v>851.5100000000001</v>
      </c>
      <c r="M268" s="169">
        <f t="shared" si="146"/>
        <v>3040</v>
      </c>
      <c r="N268" s="127">
        <f t="shared" si="147"/>
        <v>7090.0000000000009</v>
      </c>
      <c r="O268" s="125">
        <v>1715.46</v>
      </c>
      <c r="P268" s="129">
        <f t="shared" si="136"/>
        <v>19301.96</v>
      </c>
      <c r="Q268" s="129">
        <f t="shared" si="148"/>
        <v>15041.51</v>
      </c>
      <c r="R268" s="129">
        <f t="shared" si="141"/>
        <v>80698.040000000008</v>
      </c>
    </row>
    <row r="269" spans="1:18" ht="38.25" customHeight="1" x14ac:dyDescent="0.35">
      <c r="A269" s="40">
        <f t="shared" si="138"/>
        <v>237</v>
      </c>
      <c r="B269" s="122" t="s">
        <v>405</v>
      </c>
      <c r="C269" s="122" t="s">
        <v>49</v>
      </c>
      <c r="D269" s="122" t="s">
        <v>34</v>
      </c>
      <c r="E269" s="122" t="s">
        <v>406</v>
      </c>
      <c r="F269" s="123" t="s">
        <v>56</v>
      </c>
      <c r="G269" s="144">
        <v>140000</v>
      </c>
      <c r="H269" s="48"/>
      <c r="I269" s="144">
        <f>6309.38+15204.99</f>
        <v>21514.37</v>
      </c>
      <c r="J269" s="126">
        <f t="shared" si="139"/>
        <v>4018</v>
      </c>
      <c r="K269" s="127">
        <f t="shared" si="140"/>
        <v>9940</v>
      </c>
      <c r="L269" s="128">
        <f t="shared" si="135"/>
        <v>851.5100000000001</v>
      </c>
      <c r="M269" s="169">
        <f t="shared" si="146"/>
        <v>4256</v>
      </c>
      <c r="N269" s="127">
        <f t="shared" si="147"/>
        <v>9926</v>
      </c>
      <c r="O269" s="125">
        <v>0</v>
      </c>
      <c r="P269" s="129">
        <f t="shared" si="136"/>
        <v>29788.37</v>
      </c>
      <c r="Q269" s="129">
        <f t="shared" si="148"/>
        <v>20717.510000000002</v>
      </c>
      <c r="R269" s="129">
        <f t="shared" si="141"/>
        <v>110211.63</v>
      </c>
    </row>
    <row r="270" spans="1:18" ht="38.25" customHeight="1" x14ac:dyDescent="0.35">
      <c r="A270" s="40">
        <f t="shared" si="138"/>
        <v>238</v>
      </c>
      <c r="B270" s="122" t="s">
        <v>407</v>
      </c>
      <c r="C270" s="122" t="s">
        <v>49</v>
      </c>
      <c r="D270" s="122" t="s">
        <v>34</v>
      </c>
      <c r="E270" s="122" t="s">
        <v>408</v>
      </c>
      <c r="F270" s="123" t="s">
        <v>56</v>
      </c>
      <c r="G270" s="144">
        <v>100000</v>
      </c>
      <c r="H270" s="48"/>
      <c r="I270" s="144">
        <v>12105.37</v>
      </c>
      <c r="J270" s="126">
        <f t="shared" si="139"/>
        <v>2870</v>
      </c>
      <c r="K270" s="127">
        <f t="shared" si="140"/>
        <v>7099.9999999999991</v>
      </c>
      <c r="L270" s="128">
        <f t="shared" si="135"/>
        <v>851.5100000000001</v>
      </c>
      <c r="M270" s="169">
        <f t="shared" si="146"/>
        <v>3040</v>
      </c>
      <c r="N270" s="127">
        <f t="shared" si="147"/>
        <v>7090.0000000000009</v>
      </c>
      <c r="O270" s="125">
        <v>0</v>
      </c>
      <c r="P270" s="129">
        <f t="shared" si="136"/>
        <v>18015.370000000003</v>
      </c>
      <c r="Q270" s="129">
        <f t="shared" si="148"/>
        <v>15041.51</v>
      </c>
      <c r="R270" s="129">
        <f t="shared" si="141"/>
        <v>81984.63</v>
      </c>
    </row>
    <row r="271" spans="1:18" ht="38.25" customHeight="1" x14ac:dyDescent="0.35">
      <c r="A271" s="40">
        <f t="shared" si="138"/>
        <v>239</v>
      </c>
      <c r="B271" s="122" t="s">
        <v>409</v>
      </c>
      <c r="C271" s="122" t="s">
        <v>54</v>
      </c>
      <c r="D271" s="122" t="s">
        <v>34</v>
      </c>
      <c r="E271" s="122" t="s">
        <v>410</v>
      </c>
      <c r="F271" s="123" t="s">
        <v>52</v>
      </c>
      <c r="G271" s="144">
        <v>150000</v>
      </c>
      <c r="H271" s="48"/>
      <c r="I271" s="144">
        <v>23866.62</v>
      </c>
      <c r="J271" s="126">
        <f t="shared" si="139"/>
        <v>4305</v>
      </c>
      <c r="K271" s="127">
        <f t="shared" si="140"/>
        <v>10649.999999999998</v>
      </c>
      <c r="L271" s="128">
        <f t="shared" si="135"/>
        <v>851.5100000000001</v>
      </c>
      <c r="M271" s="169">
        <f t="shared" si="146"/>
        <v>4560</v>
      </c>
      <c r="N271" s="127">
        <f t="shared" si="147"/>
        <v>10635</v>
      </c>
      <c r="O271" s="125">
        <v>0</v>
      </c>
      <c r="P271" s="129">
        <f t="shared" si="136"/>
        <v>32731.62</v>
      </c>
      <c r="Q271" s="129">
        <f t="shared" si="148"/>
        <v>22136.51</v>
      </c>
      <c r="R271" s="129">
        <f t="shared" si="141"/>
        <v>117268.38</v>
      </c>
    </row>
    <row r="272" spans="1:18" ht="38.25" customHeight="1" x14ac:dyDescent="0.35">
      <c r="A272" s="40">
        <f t="shared" si="138"/>
        <v>240</v>
      </c>
      <c r="B272" s="122" t="s">
        <v>411</v>
      </c>
      <c r="C272" s="122" t="s">
        <v>49</v>
      </c>
      <c r="D272" s="122" t="s">
        <v>34</v>
      </c>
      <c r="E272" s="122" t="s">
        <v>412</v>
      </c>
      <c r="F272" s="123" t="s">
        <v>413</v>
      </c>
      <c r="G272" s="144">
        <v>160000</v>
      </c>
      <c r="H272" s="48"/>
      <c r="I272" s="130">
        <v>26218.87</v>
      </c>
      <c r="J272" s="126">
        <f t="shared" si="139"/>
        <v>4592</v>
      </c>
      <c r="K272" s="127">
        <f t="shared" si="140"/>
        <v>11359.999999999998</v>
      </c>
      <c r="L272" s="128">
        <f t="shared" si="135"/>
        <v>851.5100000000001</v>
      </c>
      <c r="M272" s="169">
        <f t="shared" si="146"/>
        <v>4864</v>
      </c>
      <c r="N272" s="127">
        <f t="shared" si="147"/>
        <v>11344</v>
      </c>
      <c r="O272" s="125">
        <v>0</v>
      </c>
      <c r="P272" s="129">
        <f t="shared" si="136"/>
        <v>35674.869999999995</v>
      </c>
      <c r="Q272" s="129">
        <f t="shared" si="148"/>
        <v>23555.51</v>
      </c>
      <c r="R272" s="129">
        <f t="shared" si="141"/>
        <v>124325.13</v>
      </c>
    </row>
    <row r="273" spans="1:18" ht="38.25" customHeight="1" x14ac:dyDescent="0.35">
      <c r="A273" s="40">
        <f t="shared" si="138"/>
        <v>241</v>
      </c>
      <c r="B273" s="122" t="s">
        <v>414</v>
      </c>
      <c r="C273" s="122" t="s">
        <v>49</v>
      </c>
      <c r="D273" s="122" t="s">
        <v>34</v>
      </c>
      <c r="E273" s="122" t="s">
        <v>415</v>
      </c>
      <c r="F273" s="123" t="s">
        <v>52</v>
      </c>
      <c r="G273" s="144">
        <v>26400</v>
      </c>
      <c r="H273" s="48"/>
      <c r="I273" s="130"/>
      <c r="J273" s="126">
        <f t="shared" si="139"/>
        <v>757.68</v>
      </c>
      <c r="K273" s="127">
        <f t="shared" si="140"/>
        <v>1874.3999999999999</v>
      </c>
      <c r="L273" s="128">
        <f>+G273*1.1%</f>
        <v>290.40000000000003</v>
      </c>
      <c r="M273" s="169">
        <f t="shared" si="146"/>
        <v>802.56</v>
      </c>
      <c r="N273" s="127">
        <f t="shared" si="147"/>
        <v>1871.7600000000002</v>
      </c>
      <c r="O273" s="125">
        <v>0</v>
      </c>
      <c r="P273" s="129">
        <f t="shared" si="136"/>
        <v>1560.2399999999998</v>
      </c>
      <c r="Q273" s="129">
        <f t="shared" si="148"/>
        <v>4036.56</v>
      </c>
      <c r="R273" s="129">
        <f t="shared" si="141"/>
        <v>24839.760000000002</v>
      </c>
    </row>
    <row r="274" spans="1:18" ht="38.25" customHeight="1" x14ac:dyDescent="0.35">
      <c r="A274" s="40">
        <f t="shared" si="138"/>
        <v>242</v>
      </c>
      <c r="B274" s="122" t="s">
        <v>416</v>
      </c>
      <c r="C274" s="122" t="s">
        <v>49</v>
      </c>
      <c r="D274" s="122" t="s">
        <v>34</v>
      </c>
      <c r="E274" s="122" t="s">
        <v>417</v>
      </c>
      <c r="F274" s="123" t="s">
        <v>56</v>
      </c>
      <c r="G274" s="144">
        <v>100000</v>
      </c>
      <c r="H274" s="48"/>
      <c r="I274" s="130">
        <f>9545.69+2559.68</f>
        <v>12105.37</v>
      </c>
      <c r="J274" s="126">
        <f t="shared" si="139"/>
        <v>2870</v>
      </c>
      <c r="K274" s="127">
        <f t="shared" si="140"/>
        <v>7099.9999999999991</v>
      </c>
      <c r="L274" s="128">
        <f t="shared" ref="L274:L275" si="149">77410*1.1%</f>
        <v>851.5100000000001</v>
      </c>
      <c r="M274" s="169">
        <f t="shared" si="146"/>
        <v>3040</v>
      </c>
      <c r="N274" s="127">
        <f t="shared" si="147"/>
        <v>7090.0000000000009</v>
      </c>
      <c r="O274" s="125">
        <v>0</v>
      </c>
      <c r="P274" s="129">
        <f t="shared" si="136"/>
        <v>18015.370000000003</v>
      </c>
      <c r="Q274" s="129">
        <f>K274+L274+N274</f>
        <v>15041.51</v>
      </c>
      <c r="R274" s="129">
        <f t="shared" si="141"/>
        <v>81984.63</v>
      </c>
    </row>
    <row r="275" spans="1:18" ht="38.25" customHeight="1" x14ac:dyDescent="0.35">
      <c r="A275" s="40">
        <f t="shared" si="138"/>
        <v>243</v>
      </c>
      <c r="B275" s="122" t="s">
        <v>418</v>
      </c>
      <c r="C275" s="122" t="s">
        <v>49</v>
      </c>
      <c r="D275" s="122" t="s">
        <v>34</v>
      </c>
      <c r="E275" s="122" t="s">
        <v>398</v>
      </c>
      <c r="F275" s="123" t="s">
        <v>56</v>
      </c>
      <c r="G275" s="144">
        <v>100000</v>
      </c>
      <c r="H275" s="48"/>
      <c r="I275" s="144">
        <v>12105.37</v>
      </c>
      <c r="J275" s="126">
        <f t="shared" si="139"/>
        <v>2870</v>
      </c>
      <c r="K275" s="127">
        <f t="shared" si="140"/>
        <v>7099.9999999999991</v>
      </c>
      <c r="L275" s="128">
        <f t="shared" si="149"/>
        <v>851.5100000000001</v>
      </c>
      <c r="M275" s="169">
        <f t="shared" si="146"/>
        <v>3040</v>
      </c>
      <c r="N275" s="127">
        <f t="shared" si="147"/>
        <v>7090.0000000000009</v>
      </c>
      <c r="O275" s="125">
        <v>0</v>
      </c>
      <c r="P275" s="129">
        <f t="shared" si="136"/>
        <v>18015.370000000003</v>
      </c>
      <c r="Q275" s="129">
        <f>K275+L275+N275</f>
        <v>15041.51</v>
      </c>
      <c r="R275" s="129">
        <f t="shared" si="141"/>
        <v>81984.63</v>
      </c>
    </row>
    <row r="276" spans="1:18" ht="38.25" customHeight="1" x14ac:dyDescent="0.35">
      <c r="A276" s="40">
        <f t="shared" si="138"/>
        <v>244</v>
      </c>
      <c r="B276" s="122" t="s">
        <v>419</v>
      </c>
      <c r="C276" s="122" t="s">
        <v>49</v>
      </c>
      <c r="D276" s="122" t="s">
        <v>34</v>
      </c>
      <c r="E276" s="122" t="s">
        <v>420</v>
      </c>
      <c r="F276" s="123" t="s">
        <v>56</v>
      </c>
      <c r="G276" s="144">
        <v>66000</v>
      </c>
      <c r="H276" s="48"/>
      <c r="I276" s="144">
        <v>4615.76</v>
      </c>
      <c r="J276" s="126">
        <f t="shared" si="139"/>
        <v>1894.2</v>
      </c>
      <c r="K276" s="127">
        <f t="shared" si="140"/>
        <v>4686</v>
      </c>
      <c r="L276" s="128">
        <f>+G276*1.1%</f>
        <v>726.00000000000011</v>
      </c>
      <c r="M276" s="169">
        <f t="shared" si="146"/>
        <v>2006.4</v>
      </c>
      <c r="N276" s="127">
        <f t="shared" si="147"/>
        <v>4679.4000000000005</v>
      </c>
      <c r="O276" s="125">
        <v>0</v>
      </c>
      <c r="P276" s="129">
        <f t="shared" si="136"/>
        <v>8516.36</v>
      </c>
      <c r="Q276" s="129">
        <f t="shared" ref="Q276:Q277" si="150">K276+L276+N276</f>
        <v>10091.400000000001</v>
      </c>
      <c r="R276" s="129">
        <f t="shared" si="141"/>
        <v>57483.64</v>
      </c>
    </row>
    <row r="277" spans="1:18" ht="38.25" customHeight="1" x14ac:dyDescent="0.35">
      <c r="A277" s="40">
        <f t="shared" si="138"/>
        <v>245</v>
      </c>
      <c r="B277" s="122" t="s">
        <v>421</v>
      </c>
      <c r="C277" s="122" t="s">
        <v>49</v>
      </c>
      <c r="D277" s="122" t="s">
        <v>34</v>
      </c>
      <c r="E277" s="122" t="s">
        <v>422</v>
      </c>
      <c r="F277" s="123" t="s">
        <v>56</v>
      </c>
      <c r="G277" s="144">
        <v>100000</v>
      </c>
      <c r="H277" s="48"/>
      <c r="I277" s="144">
        <f>4615.76+7489.61</f>
        <v>12105.369999999999</v>
      </c>
      <c r="J277" s="126">
        <f t="shared" si="139"/>
        <v>2870</v>
      </c>
      <c r="K277" s="127">
        <f t="shared" si="140"/>
        <v>7099.9999999999991</v>
      </c>
      <c r="L277" s="128">
        <f t="shared" ref="L277" si="151">77410*1.1%</f>
        <v>851.5100000000001</v>
      </c>
      <c r="M277" s="169">
        <f t="shared" si="146"/>
        <v>3040</v>
      </c>
      <c r="N277" s="127">
        <f t="shared" si="147"/>
        <v>7090.0000000000009</v>
      </c>
      <c r="O277" s="125">
        <v>0</v>
      </c>
      <c r="P277" s="129">
        <f t="shared" si="136"/>
        <v>18015.37</v>
      </c>
      <c r="Q277" s="129">
        <f t="shared" si="150"/>
        <v>15041.51</v>
      </c>
      <c r="R277" s="129">
        <f t="shared" si="141"/>
        <v>81984.63</v>
      </c>
    </row>
    <row r="278" spans="1:18" ht="38.25" customHeight="1" x14ac:dyDescent="0.35">
      <c r="A278" s="40">
        <f>+A277+1</f>
        <v>246</v>
      </c>
      <c r="B278" s="122" t="s">
        <v>437</v>
      </c>
      <c r="C278" s="122" t="s">
        <v>54</v>
      </c>
      <c r="D278" s="122" t="s">
        <v>34</v>
      </c>
      <c r="E278" s="122" t="s">
        <v>398</v>
      </c>
      <c r="F278" s="123" t="s">
        <v>56</v>
      </c>
      <c r="G278" s="144">
        <v>75000</v>
      </c>
      <c r="H278" s="48"/>
      <c r="I278" s="144">
        <v>6309.38</v>
      </c>
      <c r="J278" s="126">
        <f t="shared" si="139"/>
        <v>2152.5</v>
      </c>
      <c r="K278" s="127">
        <f t="shared" si="140"/>
        <v>5324.9999999999991</v>
      </c>
      <c r="L278" s="128">
        <f>+G278*1.1%</f>
        <v>825.00000000000011</v>
      </c>
      <c r="M278" s="169">
        <f t="shared" si="146"/>
        <v>2280</v>
      </c>
      <c r="N278" s="127">
        <f t="shared" si="147"/>
        <v>5317.5</v>
      </c>
      <c r="O278" s="125">
        <v>0</v>
      </c>
      <c r="P278" s="129">
        <f t="shared" ref="P278" si="152">I278+J278+M278+O278</f>
        <v>10741.880000000001</v>
      </c>
      <c r="Q278" s="129">
        <f t="shared" ref="Q278" si="153">K278+L278+N278</f>
        <v>11467.5</v>
      </c>
      <c r="R278" s="129">
        <f t="shared" ref="R278" si="154">G278-P278</f>
        <v>64258.119999999995</v>
      </c>
    </row>
    <row r="279" spans="1:18" ht="38.25" customHeight="1" x14ac:dyDescent="0.35">
      <c r="A279" s="40">
        <f>+A278+1</f>
        <v>247</v>
      </c>
      <c r="B279" s="122" t="s">
        <v>423</v>
      </c>
      <c r="C279" s="122" t="s">
        <v>54</v>
      </c>
      <c r="D279" s="122" t="s">
        <v>34</v>
      </c>
      <c r="E279" s="122" t="s">
        <v>415</v>
      </c>
      <c r="F279" s="123" t="s">
        <v>56</v>
      </c>
      <c r="G279" s="144">
        <v>66000</v>
      </c>
      <c r="H279" s="48"/>
      <c r="I279" s="144">
        <v>4615.76</v>
      </c>
      <c r="J279" s="126">
        <f t="shared" si="139"/>
        <v>1894.2</v>
      </c>
      <c r="K279" s="127">
        <f t="shared" si="140"/>
        <v>4686</v>
      </c>
      <c r="L279" s="128">
        <f t="shared" ref="L279:L282" si="155">+G279*1.1%</f>
        <v>726.00000000000011</v>
      </c>
      <c r="M279" s="169">
        <f t="shared" si="146"/>
        <v>2006.4</v>
      </c>
      <c r="N279" s="127">
        <f t="shared" si="147"/>
        <v>4679.4000000000005</v>
      </c>
      <c r="O279" s="125">
        <v>0</v>
      </c>
      <c r="P279" s="129">
        <f t="shared" si="136"/>
        <v>8516.36</v>
      </c>
      <c r="Q279" s="129">
        <f>K279+L279+N279</f>
        <v>10091.400000000001</v>
      </c>
      <c r="R279" s="129">
        <f t="shared" si="141"/>
        <v>57483.64</v>
      </c>
    </row>
    <row r="280" spans="1:18" ht="38.25" customHeight="1" x14ac:dyDescent="0.35">
      <c r="A280" s="40">
        <f t="shared" si="138"/>
        <v>248</v>
      </c>
      <c r="B280" s="122" t="s">
        <v>424</v>
      </c>
      <c r="C280" s="122" t="s">
        <v>49</v>
      </c>
      <c r="D280" s="122" t="s">
        <v>34</v>
      </c>
      <c r="E280" s="122" t="s">
        <v>420</v>
      </c>
      <c r="F280" s="123" t="s">
        <v>56</v>
      </c>
      <c r="G280" s="144">
        <v>66000</v>
      </c>
      <c r="H280" s="48"/>
      <c r="I280" s="144">
        <v>4615.76</v>
      </c>
      <c r="J280" s="126">
        <f t="shared" si="139"/>
        <v>1894.2</v>
      </c>
      <c r="K280" s="127">
        <f t="shared" si="140"/>
        <v>4686</v>
      </c>
      <c r="L280" s="128">
        <f t="shared" si="155"/>
        <v>726.00000000000011</v>
      </c>
      <c r="M280" s="169">
        <f t="shared" si="146"/>
        <v>2006.4</v>
      </c>
      <c r="N280" s="127">
        <f t="shared" si="147"/>
        <v>4679.4000000000005</v>
      </c>
      <c r="O280" s="125">
        <v>0</v>
      </c>
      <c r="P280" s="129">
        <f t="shared" si="136"/>
        <v>8516.36</v>
      </c>
      <c r="Q280" s="129">
        <f t="shared" ref="Q280:Q281" si="156">K280+L280+N280</f>
        <v>10091.400000000001</v>
      </c>
      <c r="R280" s="129">
        <f t="shared" si="141"/>
        <v>57483.64</v>
      </c>
    </row>
    <row r="281" spans="1:18" ht="38.25" customHeight="1" x14ac:dyDescent="0.35">
      <c r="A281" s="40">
        <f t="shared" si="138"/>
        <v>249</v>
      </c>
      <c r="B281" s="122" t="s">
        <v>425</v>
      </c>
      <c r="C281" s="122" t="s">
        <v>49</v>
      </c>
      <c r="D281" s="122" t="s">
        <v>34</v>
      </c>
      <c r="E281" s="122" t="s">
        <v>420</v>
      </c>
      <c r="F281" s="123" t="s">
        <v>56</v>
      </c>
      <c r="G281" s="144">
        <v>66000</v>
      </c>
      <c r="H281" s="48"/>
      <c r="I281" s="144">
        <v>4615.76</v>
      </c>
      <c r="J281" s="126">
        <f t="shared" si="139"/>
        <v>1894.2</v>
      </c>
      <c r="K281" s="127">
        <f t="shared" si="140"/>
        <v>4686</v>
      </c>
      <c r="L281" s="128">
        <f t="shared" si="155"/>
        <v>726.00000000000011</v>
      </c>
      <c r="M281" s="169">
        <f t="shared" si="146"/>
        <v>2006.4</v>
      </c>
      <c r="N281" s="127">
        <f t="shared" si="147"/>
        <v>4679.4000000000005</v>
      </c>
      <c r="O281" s="125">
        <v>0</v>
      </c>
      <c r="P281" s="129">
        <f t="shared" si="136"/>
        <v>8516.36</v>
      </c>
      <c r="Q281" s="129">
        <f t="shared" si="156"/>
        <v>10091.400000000001</v>
      </c>
      <c r="R281" s="129">
        <f t="shared" si="141"/>
        <v>57483.64</v>
      </c>
    </row>
    <row r="282" spans="1:18" ht="38.25" customHeight="1" x14ac:dyDescent="0.35">
      <c r="A282" s="40">
        <f>+A281+1</f>
        <v>250</v>
      </c>
      <c r="B282" s="122" t="s">
        <v>426</v>
      </c>
      <c r="C282" s="122" t="s">
        <v>54</v>
      </c>
      <c r="D282" s="122" t="s">
        <v>34</v>
      </c>
      <c r="E282" s="122" t="s">
        <v>186</v>
      </c>
      <c r="F282" s="123" t="s">
        <v>69</v>
      </c>
      <c r="G282" s="144">
        <v>43000</v>
      </c>
      <c r="H282" s="48"/>
      <c r="I282" s="144">
        <v>866.06</v>
      </c>
      <c r="J282" s="126">
        <f t="shared" si="139"/>
        <v>1234.0999999999999</v>
      </c>
      <c r="K282" s="127">
        <f t="shared" si="140"/>
        <v>3052.9999999999995</v>
      </c>
      <c r="L282" s="128">
        <f t="shared" si="155"/>
        <v>473.00000000000006</v>
      </c>
      <c r="M282" s="169">
        <f t="shared" si="146"/>
        <v>1307.2</v>
      </c>
      <c r="N282" s="127">
        <f t="shared" si="147"/>
        <v>3048.7000000000003</v>
      </c>
      <c r="O282" s="125">
        <v>0</v>
      </c>
      <c r="P282" s="129">
        <f>I282+J282+M282+O282</f>
        <v>3407.3599999999997</v>
      </c>
      <c r="Q282" s="129">
        <f>K282+L282+N282</f>
        <v>6574.7</v>
      </c>
      <c r="R282" s="129">
        <f t="shared" si="141"/>
        <v>39592.639999999999</v>
      </c>
    </row>
    <row r="283" spans="1:18" ht="16.5" customHeight="1" x14ac:dyDescent="0.35">
      <c r="A283" s="70"/>
      <c r="B283" s="71"/>
      <c r="C283" s="71"/>
      <c r="D283" s="72"/>
      <c r="E283" s="71"/>
      <c r="F283" s="57"/>
      <c r="G283" s="73"/>
      <c r="H283" s="73"/>
      <c r="I283" s="74"/>
      <c r="J283" s="75"/>
      <c r="K283" s="76"/>
      <c r="L283" s="77"/>
      <c r="M283" s="78"/>
      <c r="N283" s="76"/>
      <c r="O283" s="79"/>
      <c r="P283" s="43"/>
      <c r="Q283" s="80"/>
      <c r="R283" s="80"/>
    </row>
    <row r="284" spans="1:18" ht="36" customHeight="1" thickBot="1" x14ac:dyDescent="0.3">
      <c r="A284" s="70"/>
      <c r="B284" s="187" t="s">
        <v>25</v>
      </c>
      <c r="C284" s="187"/>
      <c r="D284" s="187"/>
      <c r="E284" s="187"/>
      <c r="F284" s="189"/>
      <c r="G284" s="81">
        <f t="shared" ref="G284:R284" si="157">SUM(G246:G282)</f>
        <v>4678400</v>
      </c>
      <c r="H284" s="81">
        <f t="shared" si="157"/>
        <v>0</v>
      </c>
      <c r="I284" s="81">
        <f t="shared" si="157"/>
        <v>683752.21000000008</v>
      </c>
      <c r="J284" s="81">
        <f t="shared" si="157"/>
        <v>134270.08000000002</v>
      </c>
      <c r="K284" s="81">
        <f t="shared" si="157"/>
        <v>332166.40000000002</v>
      </c>
      <c r="L284" s="81">
        <f t="shared" si="157"/>
        <v>30037.699999999986</v>
      </c>
      <c r="M284" s="81">
        <f t="shared" si="157"/>
        <v>138485.68</v>
      </c>
      <c r="N284" s="81">
        <f t="shared" si="157"/>
        <v>322981.40500000009</v>
      </c>
      <c r="O284" s="81">
        <f t="shared" si="157"/>
        <v>18870.059999999998</v>
      </c>
      <c r="P284" s="81">
        <f t="shared" si="157"/>
        <v>975378.02999999991</v>
      </c>
      <c r="Q284" s="81">
        <f t="shared" si="157"/>
        <v>685185.50500000024</v>
      </c>
      <c r="R284" s="81">
        <f t="shared" si="157"/>
        <v>3703021.9699999993</v>
      </c>
    </row>
    <row r="285" spans="1:18" s="22" customFormat="1" ht="34.5" customHeight="1" thickBot="1" x14ac:dyDescent="0.3">
      <c r="A285" s="190" t="s">
        <v>35</v>
      </c>
      <c r="B285" s="187"/>
      <c r="C285" s="187"/>
      <c r="D285" s="187"/>
      <c r="E285" s="187"/>
      <c r="F285" s="189"/>
      <c r="G285" s="82">
        <f t="shared" ref="G285:R285" si="158">G284+G244+G199+G134+G85+G64+G45+G39+G32+G20+G92</f>
        <v>21743000</v>
      </c>
      <c r="H285" s="82">
        <f t="shared" si="158"/>
        <v>0</v>
      </c>
      <c r="I285" s="82">
        <f t="shared" si="158"/>
        <v>2472814.8299999996</v>
      </c>
      <c r="J285" s="82">
        <f t="shared" si="158"/>
        <v>623652.43499999994</v>
      </c>
      <c r="K285" s="82">
        <f t="shared" si="158"/>
        <v>1542833.55</v>
      </c>
      <c r="L285" s="82">
        <f t="shared" si="158"/>
        <v>172822.31999999998</v>
      </c>
      <c r="M285" s="82">
        <f t="shared" si="158"/>
        <v>647967.64</v>
      </c>
      <c r="N285" s="82">
        <f t="shared" si="158"/>
        <v>1511214.0025000002</v>
      </c>
      <c r="O285" s="82">
        <f t="shared" si="158"/>
        <v>161253.23999999996</v>
      </c>
      <c r="P285" s="82">
        <f t="shared" si="158"/>
        <v>3905688.1449999996</v>
      </c>
      <c r="Q285" s="82">
        <f t="shared" si="158"/>
        <v>3226869.8725000015</v>
      </c>
      <c r="R285" s="82">
        <f t="shared" si="158"/>
        <v>17837311.854999997</v>
      </c>
    </row>
    <row r="286" spans="1:18" ht="24" hidden="1" customHeight="1" thickBot="1" x14ac:dyDescent="0.3">
      <c r="A286" s="83"/>
      <c r="B286" s="60"/>
      <c r="C286" s="60"/>
      <c r="D286" s="60">
        <f>SUM(D164)</f>
        <v>0</v>
      </c>
      <c r="E286" s="60"/>
      <c r="F286" s="84"/>
      <c r="G286" s="85"/>
      <c r="H286" s="85"/>
      <c r="I286" s="86"/>
      <c r="J286" s="87"/>
      <c r="K286" s="85"/>
      <c r="L286" s="88"/>
      <c r="M286" s="85"/>
      <c r="N286" s="85"/>
      <c r="O286" s="85"/>
      <c r="P286" s="89"/>
      <c r="Q286" s="90"/>
      <c r="R286" s="91"/>
    </row>
    <row r="287" spans="1:18" ht="24" hidden="1" customHeight="1" x14ac:dyDescent="0.25">
      <c r="A287" s="36">
        <f>SUM(A12:A286)</f>
        <v>31375</v>
      </c>
      <c r="B287" s="37"/>
      <c r="C287" s="37"/>
      <c r="D287" s="37"/>
      <c r="E287" s="38"/>
      <c r="F287" s="38"/>
      <c r="G287" s="38"/>
      <c r="H287" s="38"/>
      <c r="I287" s="92"/>
      <c r="J287" s="85"/>
      <c r="K287" s="38" t="s">
        <v>36</v>
      </c>
      <c r="L287" s="85"/>
      <c r="M287" s="85"/>
      <c r="N287" s="88"/>
      <c r="O287" s="38"/>
      <c r="P287" s="67"/>
      <c r="Q287" s="93"/>
      <c r="R287" s="93"/>
    </row>
    <row r="288" spans="1:18" ht="24" hidden="1" customHeight="1" x14ac:dyDescent="0.25">
      <c r="A288" s="39"/>
      <c r="B288" s="37"/>
      <c r="C288" s="37"/>
      <c r="D288" s="37"/>
      <c r="E288" s="38"/>
      <c r="F288" s="38"/>
      <c r="G288" s="38"/>
      <c r="H288" s="38"/>
      <c r="I288" s="92"/>
      <c r="J288" s="85"/>
      <c r="K288" s="38"/>
      <c r="L288" s="85"/>
      <c r="M288" s="85"/>
      <c r="N288" s="88"/>
      <c r="O288" s="38"/>
      <c r="P288" s="94"/>
      <c r="Q288" s="95"/>
      <c r="R288" s="95"/>
    </row>
    <row r="289" spans="1:18" ht="24" customHeight="1" x14ac:dyDescent="0.25">
      <c r="A289" s="39"/>
      <c r="B289" s="37"/>
      <c r="C289" s="37"/>
      <c r="D289" s="37"/>
      <c r="E289" s="38"/>
      <c r="F289" s="38"/>
      <c r="G289" s="38"/>
      <c r="H289" s="38"/>
      <c r="I289" s="92"/>
      <c r="J289" s="85"/>
      <c r="K289" s="38"/>
      <c r="L289" s="85"/>
      <c r="M289" s="85"/>
      <c r="N289" s="88"/>
      <c r="O289" s="38"/>
      <c r="P289" s="38"/>
      <c r="Q289" s="38"/>
      <c r="R289" s="38"/>
    </row>
    <row r="290" spans="1:18" s="22" customFormat="1" ht="24" customHeight="1" x14ac:dyDescent="0.25">
      <c r="A290" s="36" t="s">
        <v>37</v>
      </c>
      <c r="B290" s="37"/>
      <c r="C290" s="37"/>
      <c r="D290" s="37"/>
      <c r="E290" s="38"/>
      <c r="F290" s="38"/>
      <c r="G290" s="88"/>
      <c r="H290" s="88"/>
      <c r="I290" s="85" t="s">
        <v>38</v>
      </c>
      <c r="J290" s="85"/>
      <c r="K290" s="85"/>
      <c r="L290" s="85"/>
      <c r="M290" s="85"/>
      <c r="N290" s="88"/>
      <c r="O290" s="85"/>
      <c r="P290" s="85"/>
      <c r="Q290" s="85"/>
      <c r="R290" s="85"/>
    </row>
    <row r="291" spans="1:18" s="22" customFormat="1" ht="24" customHeight="1" x14ac:dyDescent="0.25">
      <c r="A291" s="39" t="s">
        <v>39</v>
      </c>
      <c r="B291" s="37"/>
      <c r="C291" s="37"/>
      <c r="D291" s="37"/>
      <c r="E291" s="38"/>
      <c r="F291" s="38"/>
      <c r="G291" s="38"/>
      <c r="H291" s="38"/>
      <c r="I291" s="100" t="s">
        <v>38</v>
      </c>
      <c r="J291" s="96"/>
      <c r="K291" s="98"/>
      <c r="L291" s="97"/>
      <c r="M291" s="99"/>
      <c r="N291" s="99"/>
      <c r="O291" s="99"/>
      <c r="P291" s="99" t="s">
        <v>40</v>
      </c>
      <c r="Q291" s="101"/>
      <c r="R291" s="99"/>
    </row>
    <row r="292" spans="1:18" s="22" customFormat="1" ht="24" customHeight="1" x14ac:dyDescent="0.25">
      <c r="A292" s="39" t="s">
        <v>41</v>
      </c>
      <c r="B292" s="37"/>
      <c r="C292" s="37"/>
      <c r="D292" s="37"/>
      <c r="E292" s="38"/>
      <c r="F292" s="38"/>
      <c r="G292" s="38"/>
      <c r="H292" s="38"/>
      <c r="I292" s="183"/>
      <c r="J292" s="183"/>
      <c r="K292" s="183"/>
      <c r="L292" s="102"/>
      <c r="M292" s="182"/>
      <c r="N292" s="182"/>
      <c r="O292" s="103"/>
      <c r="P292" s="103"/>
      <c r="Q292" s="103"/>
      <c r="R292" s="101"/>
    </row>
    <row r="293" spans="1:18" s="22" customFormat="1" ht="24" customHeight="1" x14ac:dyDescent="0.25">
      <c r="A293" s="39" t="s">
        <v>42</v>
      </c>
      <c r="B293" s="37"/>
      <c r="C293" s="37"/>
      <c r="D293" s="37"/>
      <c r="E293" s="38"/>
      <c r="F293" s="37"/>
      <c r="G293" s="37"/>
      <c r="H293" s="37"/>
      <c r="I293" s="104"/>
      <c r="J293" s="105"/>
      <c r="K293" s="104"/>
      <c r="L293" s="102"/>
      <c r="M293" s="103"/>
      <c r="N293" s="116"/>
      <c r="O293" s="103"/>
      <c r="P293" s="103"/>
      <c r="Q293" s="103"/>
      <c r="R293" s="99"/>
    </row>
    <row r="294" spans="1:18" ht="38.25" customHeight="1" x14ac:dyDescent="0.25">
      <c r="A294" s="39" t="s">
        <v>47</v>
      </c>
      <c r="B294" s="38"/>
      <c r="C294" s="38"/>
      <c r="D294" s="38"/>
      <c r="E294" s="38"/>
      <c r="F294" s="38"/>
      <c r="G294" s="38"/>
      <c r="H294" s="38"/>
      <c r="I294" s="38"/>
      <c r="J294" s="38"/>
      <c r="K294" s="98"/>
      <c r="L294" s="98"/>
      <c r="M294" s="99"/>
      <c r="N294" s="99"/>
      <c r="O294" s="99"/>
      <c r="P294" s="99"/>
      <c r="Q294" s="99"/>
      <c r="R294" s="99"/>
    </row>
    <row r="295" spans="1:18" s="31" customFormat="1" ht="24" x14ac:dyDescent="0.25">
      <c r="A295" s="109"/>
      <c r="B295" s="106"/>
      <c r="C295" s="106"/>
      <c r="D295" s="106"/>
      <c r="E295" s="106"/>
      <c r="F295" s="107"/>
      <c r="G295" s="107"/>
      <c r="H295" s="107"/>
      <c r="I295" s="106"/>
      <c r="J295" s="108"/>
      <c r="K295" s="106"/>
      <c r="L295" s="106"/>
      <c r="M295" s="106"/>
      <c r="N295" s="106"/>
      <c r="O295" s="106"/>
      <c r="P295" s="106"/>
      <c r="Q295" s="106"/>
      <c r="R295" s="106"/>
    </row>
    <row r="296" spans="1:18" s="31" customFormat="1" ht="25.5" x14ac:dyDescent="0.25">
      <c r="A296" s="109"/>
      <c r="B296" s="106"/>
      <c r="C296" s="106"/>
      <c r="D296" s="106"/>
      <c r="E296" s="106"/>
      <c r="F296" s="107"/>
      <c r="G296" s="107"/>
      <c r="H296" s="107"/>
      <c r="I296" s="183" t="s">
        <v>45</v>
      </c>
      <c r="J296" s="183"/>
      <c r="K296" s="183"/>
      <c r="L296" s="106"/>
      <c r="M296" s="182" t="s">
        <v>44</v>
      </c>
      <c r="N296" s="182"/>
      <c r="O296" s="106"/>
      <c r="P296" s="103"/>
      <c r="Q296" s="106"/>
      <c r="R296" s="106"/>
    </row>
    <row r="297" spans="1:18" s="31" customFormat="1" ht="25.5" x14ac:dyDescent="0.25">
      <c r="A297" s="109"/>
      <c r="B297" s="106"/>
      <c r="C297" s="106"/>
      <c r="D297" s="106"/>
      <c r="E297" s="106"/>
      <c r="F297" s="107"/>
      <c r="G297" s="107"/>
      <c r="H297" s="107"/>
      <c r="I297" s="104" t="s">
        <v>46</v>
      </c>
      <c r="J297" s="105"/>
      <c r="K297" s="104"/>
      <c r="L297" s="106"/>
      <c r="M297" s="117"/>
      <c r="N297" s="117"/>
      <c r="O297" s="106"/>
      <c r="P297" s="106"/>
      <c r="Q297" s="106"/>
      <c r="R297" s="106"/>
    </row>
    <row r="298" spans="1:18" s="31" customFormat="1" ht="24" x14ac:dyDescent="0.25">
      <c r="A298" s="109"/>
      <c r="B298" s="106"/>
      <c r="C298" s="106"/>
      <c r="D298" s="106"/>
      <c r="E298" s="106"/>
      <c r="F298" s="107"/>
      <c r="G298" s="107"/>
      <c r="H298" s="107"/>
      <c r="I298" s="106"/>
      <c r="J298" s="108"/>
      <c r="K298" s="106"/>
      <c r="L298" s="106"/>
      <c r="M298" s="106"/>
      <c r="N298" s="106"/>
      <c r="O298" s="106"/>
      <c r="P298" s="106"/>
      <c r="Q298" s="106"/>
      <c r="R298" s="106"/>
    </row>
    <row r="299" spans="1:18" s="31" customFormat="1" ht="24" x14ac:dyDescent="0.25">
      <c r="A299" s="109"/>
      <c r="B299" s="106"/>
      <c r="C299" s="106"/>
      <c r="D299" s="106"/>
      <c r="E299" s="106"/>
      <c r="F299" s="107"/>
      <c r="G299" s="107"/>
      <c r="H299" s="107"/>
      <c r="I299" s="106"/>
      <c r="J299" s="108"/>
      <c r="K299" s="106"/>
      <c r="L299" s="106"/>
      <c r="M299" s="106"/>
      <c r="N299" s="106"/>
      <c r="O299" s="106"/>
      <c r="P299" s="106"/>
      <c r="Q299" s="106"/>
      <c r="R299" s="106"/>
    </row>
    <row r="300" spans="1:18" s="31" customFormat="1" ht="24" x14ac:dyDescent="0.25">
      <c r="A300" s="109"/>
      <c r="B300" s="106"/>
      <c r="C300" s="106"/>
      <c r="D300" s="106"/>
      <c r="E300" s="106"/>
      <c r="F300" s="107"/>
      <c r="G300" s="107"/>
      <c r="H300" s="107"/>
      <c r="I300" s="106"/>
      <c r="J300" s="108"/>
      <c r="K300" s="106"/>
      <c r="L300" s="106"/>
      <c r="M300" s="106"/>
      <c r="N300" s="106"/>
      <c r="O300" s="106"/>
      <c r="P300" s="106"/>
      <c r="Q300" s="106"/>
      <c r="R300" s="106"/>
    </row>
    <row r="301" spans="1:18" s="31" customFormat="1" ht="24" x14ac:dyDescent="0.25">
      <c r="A301" s="109"/>
      <c r="B301" s="106"/>
      <c r="C301" s="106"/>
      <c r="D301" s="106"/>
      <c r="E301" s="106"/>
      <c r="F301" s="107"/>
      <c r="G301" s="107"/>
      <c r="H301" s="107"/>
      <c r="I301" s="106"/>
      <c r="J301" s="108"/>
      <c r="K301" s="106"/>
      <c r="L301" s="106"/>
      <c r="M301" s="106"/>
      <c r="N301" s="106"/>
      <c r="O301" s="106"/>
      <c r="P301" s="106"/>
      <c r="Q301" s="106"/>
      <c r="R301" s="106"/>
    </row>
    <row r="302" spans="1:18" s="31" customFormat="1" ht="24" x14ac:dyDescent="0.25">
      <c r="A302" s="109"/>
      <c r="B302" s="106"/>
      <c r="C302" s="106"/>
      <c r="D302" s="106"/>
      <c r="E302" s="106"/>
      <c r="F302" s="107"/>
      <c r="G302" s="107"/>
      <c r="H302" s="107"/>
      <c r="I302" s="106"/>
      <c r="J302" s="108"/>
      <c r="K302" s="106"/>
      <c r="L302" s="106"/>
      <c r="M302" s="106"/>
      <c r="N302" s="106"/>
      <c r="O302" s="106"/>
      <c r="P302" s="106"/>
      <c r="Q302" s="106"/>
      <c r="R302" s="106"/>
    </row>
    <row r="303" spans="1:18" s="31" customFormat="1" ht="24" x14ac:dyDescent="0.25">
      <c r="A303" s="109"/>
      <c r="B303" s="106"/>
      <c r="C303" s="106"/>
      <c r="D303" s="106"/>
      <c r="E303" s="106"/>
      <c r="F303" s="107"/>
      <c r="G303" s="107"/>
      <c r="H303" s="107"/>
      <c r="I303" s="106"/>
      <c r="J303" s="108"/>
      <c r="K303" s="106"/>
      <c r="L303" s="106"/>
      <c r="M303" s="106"/>
      <c r="N303" s="106"/>
      <c r="O303" s="106"/>
      <c r="P303" s="106"/>
      <c r="Q303" s="106"/>
      <c r="R303" s="106"/>
    </row>
    <row r="304" spans="1:18" s="31" customFormat="1" ht="24" x14ac:dyDescent="0.25">
      <c r="A304" s="109"/>
      <c r="B304" s="106"/>
      <c r="C304" s="106"/>
      <c r="D304" s="106"/>
      <c r="E304" s="106"/>
      <c r="F304" s="107"/>
      <c r="G304" s="107"/>
      <c r="H304" s="107"/>
      <c r="I304" s="106"/>
      <c r="J304" s="108"/>
      <c r="K304" s="106"/>
      <c r="L304" s="106"/>
      <c r="M304" s="106"/>
      <c r="N304" s="106"/>
      <c r="O304" s="106"/>
      <c r="P304" s="106"/>
      <c r="Q304" s="106"/>
      <c r="R304" s="106"/>
    </row>
    <row r="305" spans="1:18" s="31" customFormat="1" ht="24" x14ac:dyDescent="0.25">
      <c r="A305" s="109"/>
      <c r="B305" s="106"/>
      <c r="C305" s="106"/>
      <c r="D305" s="106"/>
      <c r="E305" s="106"/>
      <c r="F305" s="107"/>
      <c r="G305" s="107"/>
      <c r="H305" s="107"/>
      <c r="I305" s="106"/>
      <c r="J305" s="108"/>
      <c r="K305" s="106"/>
      <c r="L305" s="106"/>
      <c r="M305" s="106"/>
      <c r="N305" s="106"/>
      <c r="O305" s="106"/>
      <c r="P305" s="106"/>
      <c r="Q305" s="106"/>
      <c r="R305" s="106"/>
    </row>
    <row r="306" spans="1:18" s="31" customFormat="1" ht="24" x14ac:dyDescent="0.25">
      <c r="A306" s="109"/>
      <c r="B306" s="106"/>
      <c r="C306" s="106"/>
      <c r="D306" s="106"/>
      <c r="E306" s="106"/>
      <c r="F306" s="107"/>
      <c r="G306" s="107"/>
      <c r="H306" s="107"/>
      <c r="I306" s="106"/>
      <c r="J306" s="108"/>
      <c r="K306" s="106"/>
      <c r="L306" s="106"/>
      <c r="M306" s="106"/>
      <c r="N306" s="106"/>
      <c r="O306" s="106"/>
      <c r="P306" s="106"/>
      <c r="Q306" s="106"/>
      <c r="R306" s="106"/>
    </row>
    <row r="307" spans="1:18" s="31" customFormat="1" ht="24" x14ac:dyDescent="0.25">
      <c r="A307" s="109"/>
      <c r="B307" s="106"/>
      <c r="C307" s="106"/>
      <c r="D307" s="106"/>
      <c r="E307" s="106"/>
      <c r="F307" s="107"/>
      <c r="G307" s="107"/>
      <c r="H307" s="107"/>
      <c r="I307" s="106"/>
      <c r="J307" s="108"/>
      <c r="K307" s="106"/>
      <c r="L307" s="106"/>
      <c r="M307" s="106"/>
      <c r="N307" s="106"/>
      <c r="O307" s="106"/>
      <c r="P307" s="106"/>
      <c r="Q307" s="106"/>
      <c r="R307" s="106"/>
    </row>
    <row r="308" spans="1:18" s="31" customFormat="1" ht="24" x14ac:dyDescent="0.25">
      <c r="A308" s="109"/>
      <c r="B308" s="106"/>
      <c r="C308" s="106"/>
      <c r="D308" s="106"/>
      <c r="E308" s="106"/>
      <c r="F308" s="107"/>
      <c r="G308" s="107"/>
      <c r="H308" s="107"/>
      <c r="I308" s="106"/>
      <c r="J308" s="108"/>
      <c r="K308" s="106"/>
      <c r="L308" s="106"/>
      <c r="M308" s="106"/>
      <c r="N308" s="106"/>
      <c r="O308" s="106"/>
      <c r="P308" s="106"/>
      <c r="Q308" s="106"/>
      <c r="R308" s="106"/>
    </row>
    <row r="309" spans="1:18" s="31" customFormat="1" ht="24" x14ac:dyDescent="0.25">
      <c r="A309" s="109"/>
      <c r="B309" s="109"/>
      <c r="C309" s="109"/>
      <c r="D309" s="109"/>
      <c r="E309" s="109"/>
      <c r="F309" s="110"/>
      <c r="G309" s="110"/>
      <c r="H309" s="110"/>
      <c r="I309" s="111"/>
      <c r="J309" s="112"/>
      <c r="K309" s="109"/>
      <c r="L309" s="109"/>
      <c r="M309" s="109"/>
      <c r="N309" s="109"/>
      <c r="O309" s="109"/>
      <c r="P309" s="109"/>
      <c r="Q309" s="109"/>
      <c r="R309" s="109"/>
    </row>
    <row r="310" spans="1:18" s="31" customFormat="1" ht="24" x14ac:dyDescent="0.25">
      <c r="A310" s="109"/>
      <c r="B310" s="109"/>
      <c r="C310" s="109"/>
      <c r="D310" s="109"/>
      <c r="E310" s="109"/>
      <c r="F310" s="110"/>
      <c r="G310" s="110"/>
      <c r="H310" s="110"/>
      <c r="I310" s="111"/>
      <c r="J310" s="112"/>
      <c r="K310" s="109"/>
      <c r="L310" s="109"/>
      <c r="M310" s="109"/>
      <c r="N310" s="109"/>
      <c r="O310" s="109"/>
      <c r="P310" s="109"/>
      <c r="Q310" s="109"/>
      <c r="R310" s="109"/>
    </row>
    <row r="311" spans="1:18" s="31" customFormat="1" ht="24" x14ac:dyDescent="0.25">
      <c r="A311" s="109"/>
      <c r="B311" s="109"/>
      <c r="C311" s="109"/>
      <c r="D311" s="109"/>
      <c r="E311" s="109"/>
      <c r="F311" s="110"/>
      <c r="G311" s="110"/>
      <c r="H311" s="110"/>
      <c r="I311" s="111"/>
      <c r="J311" s="112"/>
      <c r="K311" s="109"/>
      <c r="L311" s="109"/>
      <c r="M311" s="109"/>
      <c r="N311" s="109"/>
      <c r="O311" s="109"/>
      <c r="P311" s="109"/>
      <c r="Q311" s="109"/>
      <c r="R311" s="109"/>
    </row>
    <row r="312" spans="1:18" s="31" customFormat="1" ht="24" x14ac:dyDescent="0.25">
      <c r="A312" s="109"/>
      <c r="B312" s="109"/>
      <c r="C312" s="109"/>
      <c r="D312" s="109"/>
      <c r="E312" s="109"/>
      <c r="F312" s="110"/>
      <c r="G312" s="110"/>
      <c r="H312" s="110"/>
      <c r="I312" s="111"/>
      <c r="J312" s="112"/>
      <c r="K312" s="109"/>
      <c r="L312" s="109"/>
      <c r="M312" s="109"/>
      <c r="N312" s="109"/>
      <c r="O312" s="109"/>
      <c r="P312" s="109"/>
      <c r="Q312" s="109"/>
      <c r="R312" s="109"/>
    </row>
    <row r="313" spans="1:18" s="31" customFormat="1" ht="24" x14ac:dyDescent="0.25">
      <c r="A313" s="109"/>
      <c r="B313" s="109"/>
      <c r="C313" s="109"/>
      <c r="D313" s="109"/>
      <c r="E313" s="109"/>
      <c r="F313" s="110"/>
      <c r="G313" s="110"/>
      <c r="H313" s="110"/>
      <c r="I313" s="111"/>
      <c r="J313" s="112"/>
      <c r="K313" s="109"/>
      <c r="L313" s="109"/>
      <c r="M313" s="109"/>
      <c r="N313" s="109"/>
      <c r="O313" s="109"/>
      <c r="P313" s="109"/>
      <c r="Q313" s="109"/>
      <c r="R313" s="109"/>
    </row>
    <row r="314" spans="1:18" s="31" customFormat="1" ht="24" x14ac:dyDescent="0.25">
      <c r="A314" s="109"/>
      <c r="B314" s="109"/>
      <c r="C314" s="109"/>
      <c r="D314" s="109"/>
      <c r="E314" s="109"/>
      <c r="F314" s="110"/>
      <c r="G314" s="110"/>
      <c r="H314" s="110"/>
      <c r="I314" s="111"/>
      <c r="J314" s="112"/>
      <c r="K314" s="109"/>
      <c r="L314" s="109"/>
      <c r="M314" s="109"/>
      <c r="N314" s="109"/>
      <c r="O314" s="109"/>
      <c r="P314" s="109"/>
      <c r="Q314" s="109"/>
      <c r="R314" s="109"/>
    </row>
    <row r="315" spans="1:18" s="31" customFormat="1" ht="24" x14ac:dyDescent="0.25">
      <c r="A315" s="109"/>
      <c r="B315" s="109"/>
      <c r="C315" s="109"/>
      <c r="D315" s="109"/>
      <c r="E315" s="109"/>
      <c r="F315" s="110"/>
      <c r="G315" s="110"/>
      <c r="H315" s="110"/>
      <c r="I315" s="111"/>
      <c r="J315" s="112"/>
      <c r="K315" s="109"/>
      <c r="L315" s="109"/>
      <c r="M315" s="109"/>
      <c r="N315" s="109"/>
      <c r="O315" s="109"/>
      <c r="P315" s="109"/>
      <c r="Q315" s="109"/>
      <c r="R315" s="109"/>
    </row>
    <row r="316" spans="1:18" s="31" customFormat="1" ht="24" x14ac:dyDescent="0.25">
      <c r="A316" s="109"/>
      <c r="B316" s="109"/>
      <c r="C316" s="109"/>
      <c r="D316" s="109"/>
      <c r="E316" s="109"/>
      <c r="F316" s="110"/>
      <c r="G316" s="110"/>
      <c r="H316" s="110"/>
      <c r="I316" s="111"/>
      <c r="J316" s="112"/>
      <c r="K316" s="109"/>
      <c r="L316" s="109"/>
      <c r="M316" s="109"/>
      <c r="N316" s="109"/>
      <c r="O316" s="109"/>
      <c r="P316" s="109"/>
      <c r="Q316" s="109"/>
      <c r="R316" s="109"/>
    </row>
    <row r="317" spans="1:18" s="31" customFormat="1" ht="24" x14ac:dyDescent="0.25">
      <c r="A317" s="109"/>
      <c r="B317" s="109"/>
      <c r="C317" s="109"/>
      <c r="D317" s="109"/>
      <c r="E317" s="109"/>
      <c r="F317" s="110"/>
      <c r="G317" s="110"/>
      <c r="H317" s="110"/>
      <c r="I317" s="111"/>
      <c r="J317" s="112"/>
      <c r="K317" s="109"/>
      <c r="L317" s="109"/>
      <c r="M317" s="109"/>
      <c r="N317" s="109"/>
      <c r="O317" s="109"/>
      <c r="P317" s="109"/>
      <c r="Q317" s="109"/>
      <c r="R317" s="109"/>
    </row>
    <row r="318" spans="1:18" s="31" customFormat="1" ht="24" x14ac:dyDescent="0.25">
      <c r="A318" s="109"/>
      <c r="B318" s="109"/>
      <c r="C318" s="109"/>
      <c r="D318" s="109"/>
      <c r="E318" s="109"/>
      <c r="F318" s="110"/>
      <c r="G318" s="110"/>
      <c r="H318" s="110"/>
      <c r="I318" s="111"/>
      <c r="J318" s="112"/>
      <c r="K318" s="109"/>
      <c r="L318" s="109"/>
      <c r="M318" s="109"/>
      <c r="N318" s="109"/>
      <c r="O318" s="109"/>
      <c r="P318" s="109"/>
      <c r="Q318" s="109"/>
      <c r="R318" s="109"/>
    </row>
    <row r="319" spans="1:18" s="31" customFormat="1" ht="24" x14ac:dyDescent="0.25">
      <c r="A319" s="109"/>
      <c r="B319" s="109"/>
      <c r="C319" s="109"/>
      <c r="D319" s="109"/>
      <c r="E319" s="109"/>
      <c r="F319" s="110"/>
      <c r="G319" s="110"/>
      <c r="H319" s="110"/>
      <c r="I319" s="111"/>
      <c r="J319" s="112"/>
      <c r="K319" s="109"/>
      <c r="L319" s="109"/>
      <c r="M319" s="109"/>
      <c r="N319" s="109"/>
      <c r="O319" s="109"/>
      <c r="P319" s="109"/>
      <c r="Q319" s="109"/>
      <c r="R319" s="109"/>
    </row>
    <row r="320" spans="1:18" s="31" customFormat="1" ht="24" x14ac:dyDescent="0.25">
      <c r="A320" s="109"/>
      <c r="B320" s="109"/>
      <c r="C320" s="109"/>
      <c r="D320" s="109"/>
      <c r="E320" s="109"/>
      <c r="F320" s="110"/>
      <c r="G320" s="110"/>
      <c r="H320" s="110"/>
      <c r="I320" s="111"/>
      <c r="J320" s="112"/>
      <c r="K320" s="109"/>
      <c r="L320" s="109"/>
      <c r="M320" s="109"/>
      <c r="N320" s="109"/>
      <c r="O320" s="109"/>
      <c r="P320" s="109"/>
      <c r="Q320" s="109"/>
      <c r="R320" s="109"/>
    </row>
    <row r="321" spans="1:18" s="31" customFormat="1" x14ac:dyDescent="0.25">
      <c r="A321" s="1"/>
      <c r="B321" s="1"/>
      <c r="C321" s="1"/>
      <c r="D321" s="1"/>
      <c r="E321" s="1"/>
      <c r="F321" s="113"/>
      <c r="G321" s="113"/>
      <c r="H321" s="113"/>
      <c r="I321" s="114"/>
      <c r="J321" s="115"/>
      <c r="K321" s="1"/>
      <c r="L321" s="1"/>
      <c r="M321" s="1"/>
      <c r="N321" s="1"/>
      <c r="O321" s="1"/>
      <c r="P321" s="1"/>
      <c r="Q321" s="1"/>
      <c r="R321" s="1"/>
    </row>
    <row r="322" spans="1:18" s="31" customFormat="1" x14ac:dyDescent="0.25">
      <c r="A322" s="1"/>
      <c r="B322" s="1"/>
      <c r="C322" s="1"/>
      <c r="D322" s="1"/>
      <c r="E322" s="1"/>
      <c r="F322" s="113"/>
      <c r="G322" s="113"/>
      <c r="H322" s="113"/>
      <c r="I322" s="114"/>
      <c r="J322" s="115"/>
      <c r="K322" s="1"/>
      <c r="L322" s="1"/>
      <c r="M322" s="1"/>
      <c r="N322" s="1"/>
      <c r="O322" s="1"/>
      <c r="P322" s="1"/>
      <c r="Q322" s="1"/>
      <c r="R322" s="1"/>
    </row>
    <row r="323" spans="1:18" s="31" customFormat="1" x14ac:dyDescent="0.25">
      <c r="A323" s="1"/>
      <c r="B323" s="1"/>
      <c r="C323" s="1"/>
      <c r="D323" s="1"/>
      <c r="E323" s="1"/>
      <c r="F323" s="113"/>
      <c r="G323" s="113"/>
      <c r="H323" s="113"/>
      <c r="I323" s="114"/>
      <c r="J323" s="115"/>
      <c r="K323" s="1"/>
      <c r="L323" s="1"/>
      <c r="M323" s="1"/>
      <c r="N323" s="1"/>
      <c r="O323" s="1"/>
      <c r="P323" s="1"/>
      <c r="Q323" s="1"/>
      <c r="R323" s="1"/>
    </row>
    <row r="324" spans="1:18" s="31" customFormat="1" x14ac:dyDescent="0.25">
      <c r="A324" s="1"/>
      <c r="B324" s="1"/>
      <c r="C324" s="1"/>
      <c r="D324" s="1"/>
      <c r="E324" s="1"/>
      <c r="F324" s="113"/>
      <c r="G324" s="113"/>
      <c r="H324" s="113"/>
      <c r="I324" s="114"/>
      <c r="J324" s="115"/>
      <c r="K324" s="1"/>
      <c r="L324" s="1"/>
      <c r="M324" s="1"/>
      <c r="N324" s="1"/>
      <c r="O324" s="1"/>
      <c r="P324" s="1"/>
      <c r="Q324" s="1"/>
      <c r="R324" s="1"/>
    </row>
    <row r="325" spans="1:18" s="31" customFormat="1" x14ac:dyDescent="0.25">
      <c r="A325" s="1"/>
      <c r="B325" s="1"/>
      <c r="C325" s="1"/>
      <c r="D325" s="1"/>
      <c r="E325" s="1"/>
      <c r="F325" s="113"/>
      <c r="G325" s="113"/>
      <c r="H325" s="113"/>
      <c r="I325" s="114"/>
      <c r="J325" s="115"/>
      <c r="K325" s="1"/>
      <c r="L325" s="1"/>
      <c r="M325" s="1"/>
      <c r="N325" s="1"/>
      <c r="O325" s="1"/>
      <c r="P325" s="1"/>
      <c r="Q325" s="1"/>
      <c r="R325" s="1"/>
    </row>
    <row r="326" spans="1:18" s="31" customFormat="1" x14ac:dyDescent="0.25">
      <c r="A326" s="1"/>
      <c r="B326" s="1"/>
      <c r="C326" s="1"/>
      <c r="D326" s="1"/>
      <c r="E326" s="1"/>
      <c r="F326" s="113"/>
      <c r="G326" s="113"/>
      <c r="H326" s="113"/>
      <c r="I326" s="114"/>
      <c r="J326" s="115"/>
      <c r="K326" s="1"/>
      <c r="L326" s="1"/>
      <c r="M326" s="1"/>
      <c r="N326" s="1"/>
      <c r="O326" s="1"/>
      <c r="P326" s="1"/>
      <c r="Q326" s="1"/>
      <c r="R326" s="1"/>
    </row>
    <row r="327" spans="1:18" s="31" customFormat="1" x14ac:dyDescent="0.25">
      <c r="A327" s="1"/>
      <c r="B327" s="1"/>
      <c r="C327" s="1"/>
      <c r="D327" s="1"/>
      <c r="E327" s="1"/>
      <c r="F327" s="113"/>
      <c r="G327" s="113"/>
      <c r="H327" s="113"/>
      <c r="I327" s="114"/>
      <c r="J327" s="115"/>
      <c r="K327" s="1"/>
      <c r="L327" s="1"/>
      <c r="M327" s="1"/>
      <c r="N327" s="1"/>
      <c r="O327" s="1"/>
      <c r="P327" s="1"/>
      <c r="Q327" s="1"/>
      <c r="R327" s="1"/>
    </row>
    <row r="328" spans="1:18" s="31" customFormat="1" x14ac:dyDescent="0.25">
      <c r="A328" s="1"/>
      <c r="B328" s="1"/>
      <c r="C328" s="1"/>
      <c r="D328" s="1"/>
      <c r="E328" s="1"/>
      <c r="F328" s="113"/>
      <c r="G328" s="113"/>
      <c r="H328" s="113"/>
      <c r="I328" s="114"/>
      <c r="J328" s="115"/>
      <c r="K328" s="1"/>
      <c r="L328" s="1"/>
      <c r="M328" s="1"/>
      <c r="N328" s="1"/>
      <c r="O328" s="1"/>
      <c r="P328" s="1"/>
      <c r="Q328" s="1"/>
      <c r="R328" s="1"/>
    </row>
    <row r="329" spans="1:18" s="31" customFormat="1" x14ac:dyDescent="0.25">
      <c r="A329" s="1"/>
      <c r="B329" s="1"/>
      <c r="C329" s="1"/>
      <c r="D329" s="1"/>
      <c r="E329" s="1"/>
      <c r="F329" s="113"/>
      <c r="G329" s="113"/>
      <c r="H329" s="113"/>
      <c r="I329" s="114"/>
      <c r="J329" s="115"/>
      <c r="K329" s="1"/>
      <c r="L329" s="1"/>
      <c r="M329" s="1"/>
      <c r="N329" s="1"/>
      <c r="O329" s="1"/>
      <c r="P329" s="1"/>
      <c r="Q329" s="1"/>
      <c r="R329" s="1"/>
    </row>
    <row r="330" spans="1:18" s="31" customFormat="1" x14ac:dyDescent="0.25">
      <c r="A330" s="1"/>
      <c r="B330" s="1"/>
      <c r="C330" s="1"/>
      <c r="D330" s="1"/>
      <c r="E330" s="1"/>
      <c r="F330" s="113"/>
      <c r="G330" s="113"/>
      <c r="H330" s="113"/>
      <c r="I330" s="114"/>
      <c r="J330" s="115"/>
      <c r="K330" s="1"/>
      <c r="L330" s="1"/>
      <c r="M330" s="1"/>
      <c r="N330" s="1"/>
      <c r="O330" s="1"/>
      <c r="P330" s="1"/>
      <c r="Q330" s="1"/>
      <c r="R330" s="1"/>
    </row>
    <row r="331" spans="1:18" s="31" customFormat="1" x14ac:dyDescent="0.25">
      <c r="F331" s="32"/>
      <c r="G331" s="32"/>
      <c r="H331" s="32"/>
      <c r="I331" s="33"/>
      <c r="J331" s="34"/>
    </row>
    <row r="332" spans="1:18" s="31" customFormat="1" x14ac:dyDescent="0.25">
      <c r="F332" s="32"/>
      <c r="G332" s="32"/>
      <c r="H332" s="32"/>
      <c r="I332" s="33"/>
      <c r="J332" s="34"/>
    </row>
    <row r="333" spans="1:18" s="31" customFormat="1" x14ac:dyDescent="0.25">
      <c r="F333" s="32"/>
      <c r="G333" s="32"/>
      <c r="H333" s="32"/>
      <c r="I333" s="33"/>
      <c r="J333" s="34"/>
    </row>
    <row r="334" spans="1:18" s="31" customFormat="1" x14ac:dyDescent="0.25">
      <c r="F334" s="32"/>
      <c r="G334" s="32"/>
      <c r="H334" s="32"/>
      <c r="I334" s="33"/>
      <c r="J334" s="34"/>
    </row>
    <row r="335" spans="1:18" s="31" customFormat="1" x14ac:dyDescent="0.25">
      <c r="F335" s="32"/>
      <c r="G335" s="32"/>
      <c r="H335" s="32"/>
      <c r="I335" s="33"/>
      <c r="J335" s="34"/>
    </row>
    <row r="336" spans="1:18" s="31" customFormat="1" x14ac:dyDescent="0.25">
      <c r="F336" s="32"/>
      <c r="G336" s="32"/>
      <c r="H336" s="32"/>
      <c r="I336" s="33"/>
      <c r="J336" s="34"/>
    </row>
    <row r="337" spans="6:10" s="31" customFormat="1" x14ac:dyDescent="0.25">
      <c r="F337" s="32"/>
      <c r="G337" s="32"/>
      <c r="H337" s="32"/>
      <c r="I337" s="33"/>
      <c r="J337" s="34"/>
    </row>
    <row r="338" spans="6:10" s="31" customFormat="1" x14ac:dyDescent="0.25">
      <c r="F338" s="32"/>
      <c r="G338" s="32"/>
      <c r="H338" s="32"/>
      <c r="I338" s="33"/>
      <c r="J338" s="34"/>
    </row>
    <row r="339" spans="6:10" s="31" customFormat="1" x14ac:dyDescent="0.25">
      <c r="F339" s="32"/>
      <c r="G339" s="32"/>
      <c r="H339" s="32"/>
      <c r="I339" s="33"/>
      <c r="J339" s="34"/>
    </row>
    <row r="340" spans="6:10" s="31" customFormat="1" x14ac:dyDescent="0.25">
      <c r="F340" s="32"/>
      <c r="G340" s="32"/>
      <c r="H340" s="32"/>
      <c r="I340" s="33"/>
      <c r="J340" s="34"/>
    </row>
    <row r="341" spans="6:10" s="31" customFormat="1" x14ac:dyDescent="0.25">
      <c r="F341" s="32"/>
      <c r="G341" s="32"/>
      <c r="H341" s="32"/>
      <c r="I341" s="33"/>
      <c r="J341" s="34"/>
    </row>
    <row r="342" spans="6:10" s="31" customFormat="1" x14ac:dyDescent="0.25">
      <c r="F342" s="32"/>
      <c r="G342" s="32"/>
      <c r="H342" s="32"/>
      <c r="I342" s="33"/>
      <c r="J342" s="34"/>
    </row>
    <row r="343" spans="6:10" s="31" customFormat="1" x14ac:dyDescent="0.25">
      <c r="F343" s="32"/>
      <c r="G343" s="32"/>
      <c r="H343" s="32"/>
      <c r="I343" s="33"/>
      <c r="J343" s="34"/>
    </row>
    <row r="344" spans="6:10" s="31" customFormat="1" x14ac:dyDescent="0.25">
      <c r="F344" s="32"/>
      <c r="G344" s="32"/>
      <c r="H344" s="32"/>
      <c r="I344" s="33"/>
      <c r="J344" s="34"/>
    </row>
    <row r="345" spans="6:10" s="31" customFormat="1" x14ac:dyDescent="0.25">
      <c r="F345" s="32"/>
      <c r="G345" s="32"/>
      <c r="H345" s="32"/>
      <c r="I345" s="33"/>
      <c r="J345" s="34"/>
    </row>
    <row r="346" spans="6:10" s="31" customFormat="1" x14ac:dyDescent="0.25">
      <c r="F346" s="32"/>
      <c r="G346" s="32"/>
      <c r="H346" s="32"/>
      <c r="I346" s="33"/>
      <c r="J346" s="34"/>
    </row>
    <row r="347" spans="6:10" s="31" customFormat="1" x14ac:dyDescent="0.25">
      <c r="F347" s="32"/>
      <c r="G347" s="32"/>
      <c r="H347" s="32"/>
      <c r="I347" s="33"/>
      <c r="J347" s="34"/>
    </row>
    <row r="348" spans="6:10" s="31" customFormat="1" x14ac:dyDescent="0.25">
      <c r="F348" s="32"/>
      <c r="G348" s="32"/>
      <c r="H348" s="32"/>
      <c r="I348" s="33"/>
      <c r="J348" s="34"/>
    </row>
    <row r="349" spans="6:10" s="31" customFormat="1" x14ac:dyDescent="0.25">
      <c r="F349" s="32"/>
      <c r="G349" s="32"/>
      <c r="H349" s="32"/>
      <c r="I349" s="33"/>
      <c r="J349" s="34"/>
    </row>
    <row r="350" spans="6:10" s="31" customFormat="1" x14ac:dyDescent="0.25">
      <c r="F350" s="32"/>
      <c r="G350" s="32"/>
      <c r="H350" s="32"/>
      <c r="I350" s="33"/>
      <c r="J350" s="34"/>
    </row>
    <row r="351" spans="6:10" s="31" customFormat="1" x14ac:dyDescent="0.25">
      <c r="F351" s="32"/>
      <c r="G351" s="32"/>
      <c r="H351" s="32"/>
      <c r="I351" s="33"/>
      <c r="J351" s="34"/>
    </row>
    <row r="352" spans="6:10" s="31" customFormat="1" x14ac:dyDescent="0.25">
      <c r="F352" s="32"/>
      <c r="G352" s="32"/>
      <c r="H352" s="32"/>
      <c r="I352" s="33"/>
      <c r="J352" s="34"/>
    </row>
    <row r="353" spans="6:10" s="31" customFormat="1" x14ac:dyDescent="0.25">
      <c r="F353" s="32"/>
      <c r="G353" s="32"/>
      <c r="H353" s="32"/>
      <c r="I353" s="33"/>
      <c r="J353" s="34"/>
    </row>
    <row r="354" spans="6:10" s="31" customFormat="1" x14ac:dyDescent="0.25">
      <c r="F354" s="32"/>
      <c r="G354" s="32"/>
      <c r="H354" s="32"/>
      <c r="I354" s="33"/>
      <c r="J354" s="34"/>
    </row>
    <row r="355" spans="6:10" s="31" customFormat="1" x14ac:dyDescent="0.25">
      <c r="F355" s="32"/>
      <c r="G355" s="32"/>
      <c r="H355" s="32"/>
      <c r="I355" s="33"/>
      <c r="J355" s="34"/>
    </row>
    <row r="356" spans="6:10" s="31" customFormat="1" x14ac:dyDescent="0.25">
      <c r="F356" s="32"/>
      <c r="G356" s="32"/>
      <c r="H356" s="32"/>
      <c r="I356" s="33"/>
      <c r="J356" s="34"/>
    </row>
    <row r="357" spans="6:10" s="31" customFormat="1" x14ac:dyDescent="0.25">
      <c r="F357" s="32"/>
      <c r="G357" s="32"/>
      <c r="H357" s="32"/>
      <c r="I357" s="33"/>
      <c r="J357" s="34"/>
    </row>
    <row r="358" spans="6:10" s="31" customFormat="1" x14ac:dyDescent="0.25">
      <c r="F358" s="32"/>
      <c r="G358" s="32"/>
      <c r="H358" s="32"/>
      <c r="I358" s="33"/>
      <c r="J358" s="34"/>
    </row>
    <row r="359" spans="6:10" s="31" customFormat="1" x14ac:dyDescent="0.25">
      <c r="F359" s="32"/>
      <c r="G359" s="32"/>
      <c r="H359" s="32"/>
      <c r="I359" s="33"/>
      <c r="J359" s="34"/>
    </row>
    <row r="360" spans="6:10" s="31" customFormat="1" x14ac:dyDescent="0.25">
      <c r="F360" s="32"/>
      <c r="G360" s="32"/>
      <c r="H360" s="32"/>
      <c r="I360" s="33"/>
      <c r="J360" s="34"/>
    </row>
    <row r="361" spans="6:10" s="31" customFormat="1" x14ac:dyDescent="0.25">
      <c r="F361" s="32"/>
      <c r="G361" s="32"/>
      <c r="H361" s="32"/>
      <c r="I361" s="33"/>
      <c r="J361" s="34"/>
    </row>
    <row r="362" spans="6:10" s="31" customFormat="1" x14ac:dyDescent="0.25">
      <c r="F362" s="32"/>
      <c r="G362" s="32"/>
      <c r="H362" s="32"/>
      <c r="I362" s="33"/>
      <c r="J362" s="34"/>
    </row>
    <row r="363" spans="6:10" s="31" customFormat="1" x14ac:dyDescent="0.25">
      <c r="F363" s="32"/>
      <c r="G363" s="32"/>
      <c r="H363" s="32"/>
      <c r="I363" s="33"/>
      <c r="J363" s="34"/>
    </row>
    <row r="364" spans="6:10" s="31" customFormat="1" x14ac:dyDescent="0.25">
      <c r="F364" s="32"/>
      <c r="G364" s="32"/>
      <c r="H364" s="32"/>
      <c r="I364" s="33"/>
      <c r="J364" s="34"/>
    </row>
    <row r="365" spans="6:10" s="31" customFormat="1" x14ac:dyDescent="0.25">
      <c r="F365" s="32"/>
      <c r="G365" s="32"/>
      <c r="H365" s="32"/>
      <c r="I365" s="33"/>
      <c r="J365" s="34"/>
    </row>
    <row r="366" spans="6:10" s="31" customFormat="1" x14ac:dyDescent="0.25">
      <c r="F366" s="32"/>
      <c r="G366" s="32"/>
      <c r="H366" s="32"/>
      <c r="I366" s="33"/>
      <c r="J366" s="34"/>
    </row>
    <row r="367" spans="6:10" s="31" customFormat="1" x14ac:dyDescent="0.25">
      <c r="F367" s="32"/>
      <c r="G367" s="32"/>
      <c r="H367" s="32"/>
      <c r="I367" s="33"/>
      <c r="J367" s="34"/>
    </row>
    <row r="368" spans="6:10" s="31" customFormat="1" x14ac:dyDescent="0.25">
      <c r="F368" s="32"/>
      <c r="G368" s="32"/>
      <c r="H368" s="32"/>
      <c r="I368" s="33"/>
      <c r="J368" s="34"/>
    </row>
    <row r="369" spans="6:10" s="31" customFormat="1" x14ac:dyDescent="0.25">
      <c r="F369" s="32"/>
      <c r="G369" s="32"/>
      <c r="H369" s="32"/>
      <c r="I369" s="33"/>
      <c r="J369" s="34"/>
    </row>
    <row r="370" spans="6:10" s="31" customFormat="1" x14ac:dyDescent="0.25">
      <c r="F370" s="32"/>
      <c r="G370" s="32"/>
      <c r="H370" s="32"/>
      <c r="I370" s="33"/>
      <c r="J370" s="34"/>
    </row>
    <row r="371" spans="6:10" s="31" customFormat="1" x14ac:dyDescent="0.25">
      <c r="F371" s="32"/>
      <c r="G371" s="32"/>
      <c r="H371" s="32"/>
      <c r="I371" s="33"/>
      <c r="J371" s="34"/>
    </row>
    <row r="372" spans="6:10" s="31" customFormat="1" x14ac:dyDescent="0.25">
      <c r="F372" s="32"/>
      <c r="G372" s="32"/>
      <c r="H372" s="32"/>
      <c r="I372" s="33"/>
      <c r="J372" s="34"/>
    </row>
    <row r="373" spans="6:10" s="31" customFormat="1" x14ac:dyDescent="0.25">
      <c r="F373" s="32"/>
      <c r="G373" s="32"/>
      <c r="H373" s="32"/>
      <c r="I373" s="33"/>
      <c r="J373" s="34"/>
    </row>
    <row r="374" spans="6:10" s="31" customFormat="1" x14ac:dyDescent="0.25">
      <c r="F374" s="32"/>
      <c r="G374" s="32"/>
      <c r="H374" s="32"/>
      <c r="I374" s="33"/>
      <c r="J374" s="34"/>
    </row>
    <row r="375" spans="6:10" s="31" customFormat="1" x14ac:dyDescent="0.25">
      <c r="F375" s="32"/>
      <c r="G375" s="32"/>
      <c r="H375" s="32"/>
      <c r="I375" s="33"/>
      <c r="J375" s="34"/>
    </row>
    <row r="376" spans="6:10" s="31" customFormat="1" x14ac:dyDescent="0.25">
      <c r="F376" s="32"/>
      <c r="G376" s="32"/>
      <c r="H376" s="32"/>
      <c r="I376" s="33"/>
      <c r="J376" s="34"/>
    </row>
    <row r="377" spans="6:10" s="31" customFormat="1" x14ac:dyDescent="0.25">
      <c r="F377" s="32"/>
      <c r="G377" s="32"/>
      <c r="H377" s="32"/>
      <c r="I377" s="33"/>
      <c r="J377" s="34"/>
    </row>
    <row r="378" spans="6:10" s="31" customFormat="1" x14ac:dyDescent="0.25">
      <c r="F378" s="32"/>
      <c r="G378" s="32"/>
      <c r="H378" s="32"/>
      <c r="I378" s="33"/>
      <c r="J378" s="34"/>
    </row>
    <row r="379" spans="6:10" s="31" customFormat="1" x14ac:dyDescent="0.25">
      <c r="F379" s="32"/>
      <c r="G379" s="32"/>
      <c r="H379" s="32"/>
      <c r="I379" s="33"/>
      <c r="J379" s="34"/>
    </row>
    <row r="380" spans="6:10" s="31" customFormat="1" x14ac:dyDescent="0.25">
      <c r="F380" s="32"/>
      <c r="G380" s="32"/>
      <c r="H380" s="32"/>
      <c r="I380" s="33"/>
      <c r="J380" s="34"/>
    </row>
    <row r="381" spans="6:10" s="31" customFormat="1" x14ac:dyDescent="0.25">
      <c r="F381" s="32"/>
      <c r="G381" s="32"/>
      <c r="H381" s="32"/>
      <c r="I381" s="33"/>
      <c r="J381" s="34"/>
    </row>
    <row r="382" spans="6:10" s="31" customFormat="1" x14ac:dyDescent="0.25">
      <c r="F382" s="32"/>
      <c r="G382" s="32"/>
      <c r="H382" s="32"/>
      <c r="I382" s="33"/>
      <c r="J382" s="34"/>
    </row>
    <row r="383" spans="6:10" s="31" customFormat="1" x14ac:dyDescent="0.25">
      <c r="F383" s="32"/>
      <c r="G383" s="32"/>
      <c r="H383" s="32"/>
      <c r="I383" s="33"/>
      <c r="J383" s="34"/>
    </row>
    <row r="384" spans="6:10" s="31" customFormat="1" x14ac:dyDescent="0.25">
      <c r="F384" s="32"/>
      <c r="G384" s="32"/>
      <c r="H384" s="32"/>
      <c r="I384" s="33"/>
      <c r="J384" s="34"/>
    </row>
    <row r="385" spans="6:10" s="31" customFormat="1" x14ac:dyDescent="0.25">
      <c r="F385" s="32"/>
      <c r="G385" s="32"/>
      <c r="H385" s="32"/>
      <c r="I385" s="33"/>
      <c r="J385" s="34"/>
    </row>
    <row r="386" spans="6:10" s="31" customFormat="1" x14ac:dyDescent="0.25">
      <c r="F386" s="32"/>
      <c r="G386" s="32"/>
      <c r="H386" s="32"/>
      <c r="I386" s="33"/>
      <c r="J386" s="34"/>
    </row>
    <row r="387" spans="6:10" s="31" customFormat="1" x14ac:dyDescent="0.25">
      <c r="F387" s="32"/>
      <c r="G387" s="32"/>
      <c r="H387" s="32"/>
      <c r="I387" s="33"/>
      <c r="J387" s="34"/>
    </row>
    <row r="388" spans="6:10" s="31" customFormat="1" x14ac:dyDescent="0.25">
      <c r="F388" s="32"/>
      <c r="G388" s="32"/>
      <c r="H388" s="32"/>
      <c r="I388" s="33"/>
      <c r="J388" s="34"/>
    </row>
    <row r="389" spans="6:10" s="31" customFormat="1" x14ac:dyDescent="0.25">
      <c r="F389" s="32"/>
      <c r="G389" s="32"/>
      <c r="H389" s="32"/>
      <c r="I389" s="33"/>
      <c r="J389" s="34"/>
    </row>
    <row r="390" spans="6:10" s="31" customFormat="1" x14ac:dyDescent="0.25">
      <c r="F390" s="32"/>
      <c r="G390" s="32"/>
      <c r="H390" s="32"/>
      <c r="I390" s="33"/>
      <c r="J390" s="34"/>
    </row>
    <row r="391" spans="6:10" s="31" customFormat="1" x14ac:dyDescent="0.25">
      <c r="F391" s="32"/>
      <c r="G391" s="32"/>
      <c r="H391" s="32"/>
      <c r="I391" s="33"/>
      <c r="J391" s="34"/>
    </row>
    <row r="392" spans="6:10" s="31" customFormat="1" x14ac:dyDescent="0.25">
      <c r="F392" s="32"/>
      <c r="G392" s="32"/>
      <c r="H392" s="32"/>
      <c r="I392" s="33"/>
      <c r="J392" s="34"/>
    </row>
    <row r="393" spans="6:10" s="31" customFormat="1" x14ac:dyDescent="0.25">
      <c r="F393" s="32"/>
      <c r="G393" s="32"/>
      <c r="H393" s="32"/>
      <c r="I393" s="33"/>
      <c r="J393" s="34"/>
    </row>
    <row r="394" spans="6:10" s="31" customFormat="1" x14ac:dyDescent="0.25">
      <c r="F394" s="32"/>
      <c r="G394" s="32"/>
      <c r="H394" s="32"/>
      <c r="I394" s="33"/>
      <c r="J394" s="34"/>
    </row>
    <row r="395" spans="6:10" s="31" customFormat="1" x14ac:dyDescent="0.25">
      <c r="F395" s="32"/>
      <c r="G395" s="32"/>
      <c r="H395" s="32"/>
      <c r="I395" s="33"/>
      <c r="J395" s="34"/>
    </row>
    <row r="396" spans="6:10" s="31" customFormat="1" x14ac:dyDescent="0.25">
      <c r="F396" s="32"/>
      <c r="G396" s="32"/>
      <c r="H396" s="32"/>
      <c r="I396" s="33"/>
      <c r="J396" s="34"/>
    </row>
    <row r="397" spans="6:10" s="31" customFormat="1" x14ac:dyDescent="0.25">
      <c r="F397" s="32"/>
      <c r="G397" s="32"/>
      <c r="H397" s="32"/>
      <c r="I397" s="33"/>
      <c r="J397" s="34"/>
    </row>
    <row r="398" spans="6:10" s="31" customFormat="1" x14ac:dyDescent="0.25">
      <c r="F398" s="32"/>
      <c r="G398" s="32"/>
      <c r="H398" s="32"/>
      <c r="I398" s="33"/>
      <c r="J398" s="34"/>
    </row>
    <row r="399" spans="6:10" s="31" customFormat="1" x14ac:dyDescent="0.25">
      <c r="F399" s="32"/>
      <c r="G399" s="32"/>
      <c r="H399" s="32"/>
      <c r="I399" s="33"/>
      <c r="J399" s="34"/>
    </row>
    <row r="400" spans="6:10" s="31" customFormat="1" x14ac:dyDescent="0.25">
      <c r="F400" s="32"/>
      <c r="G400" s="32"/>
      <c r="H400" s="32"/>
      <c r="I400" s="33"/>
      <c r="J400" s="34"/>
    </row>
    <row r="401" spans="6:10" s="31" customFormat="1" x14ac:dyDescent="0.25">
      <c r="F401" s="32"/>
      <c r="G401" s="32"/>
      <c r="H401" s="32"/>
      <c r="I401" s="33"/>
      <c r="J401" s="34"/>
    </row>
    <row r="402" spans="6:10" s="31" customFormat="1" x14ac:dyDescent="0.25">
      <c r="F402" s="32"/>
      <c r="G402" s="32"/>
      <c r="H402" s="32"/>
      <c r="I402" s="33"/>
      <c r="J402" s="34"/>
    </row>
    <row r="403" spans="6:10" s="31" customFormat="1" x14ac:dyDescent="0.25">
      <c r="F403" s="32"/>
      <c r="G403" s="32"/>
      <c r="H403" s="32"/>
      <c r="I403" s="33"/>
      <c r="J403" s="34"/>
    </row>
    <row r="404" spans="6:10" s="31" customFormat="1" x14ac:dyDescent="0.25">
      <c r="F404" s="32"/>
      <c r="G404" s="32"/>
      <c r="H404" s="32"/>
      <c r="I404" s="33"/>
      <c r="J404" s="34"/>
    </row>
    <row r="405" spans="6:10" s="31" customFormat="1" x14ac:dyDescent="0.25">
      <c r="F405" s="32"/>
      <c r="G405" s="32"/>
      <c r="H405" s="32"/>
      <c r="I405" s="33"/>
      <c r="J405" s="34"/>
    </row>
    <row r="406" spans="6:10" s="31" customFormat="1" x14ac:dyDescent="0.25">
      <c r="F406" s="32"/>
      <c r="G406" s="32"/>
      <c r="H406" s="32"/>
      <c r="I406" s="33"/>
      <c r="J406" s="34"/>
    </row>
    <row r="407" spans="6:10" s="31" customFormat="1" x14ac:dyDescent="0.25">
      <c r="F407" s="32"/>
      <c r="G407" s="32"/>
      <c r="H407" s="32"/>
      <c r="I407" s="33"/>
      <c r="J407" s="34"/>
    </row>
    <row r="408" spans="6:10" s="31" customFormat="1" x14ac:dyDescent="0.25">
      <c r="F408" s="32"/>
      <c r="G408" s="32"/>
      <c r="H408" s="32"/>
      <c r="I408" s="33"/>
      <c r="J408" s="34"/>
    </row>
    <row r="409" spans="6:10" s="31" customFormat="1" x14ac:dyDescent="0.25">
      <c r="F409" s="32"/>
      <c r="G409" s="32"/>
      <c r="H409" s="32"/>
      <c r="I409" s="33"/>
      <c r="J409" s="34"/>
    </row>
    <row r="410" spans="6:10" s="31" customFormat="1" x14ac:dyDescent="0.25">
      <c r="F410" s="32"/>
      <c r="G410" s="32"/>
      <c r="H410" s="32"/>
      <c r="I410" s="33"/>
      <c r="J410" s="34"/>
    </row>
    <row r="411" spans="6:10" s="31" customFormat="1" x14ac:dyDescent="0.25">
      <c r="F411" s="32"/>
      <c r="G411" s="32"/>
      <c r="H411" s="32"/>
      <c r="I411" s="33"/>
      <c r="J411" s="34"/>
    </row>
    <row r="412" spans="6:10" s="31" customFormat="1" x14ac:dyDescent="0.25">
      <c r="F412" s="32"/>
      <c r="G412" s="32"/>
      <c r="H412" s="32"/>
      <c r="I412" s="33"/>
      <c r="J412" s="34"/>
    </row>
    <row r="413" spans="6:10" s="31" customFormat="1" x14ac:dyDescent="0.25">
      <c r="F413" s="32"/>
      <c r="G413" s="32"/>
      <c r="H413" s="32"/>
      <c r="I413" s="33"/>
      <c r="J413" s="34"/>
    </row>
    <row r="414" spans="6:10" s="31" customFormat="1" x14ac:dyDescent="0.25">
      <c r="F414" s="32"/>
      <c r="G414" s="32"/>
      <c r="H414" s="32"/>
      <c r="I414" s="33"/>
      <c r="J414" s="34"/>
    </row>
    <row r="415" spans="6:10" s="31" customFormat="1" x14ac:dyDescent="0.25">
      <c r="F415" s="32"/>
      <c r="G415" s="32"/>
      <c r="H415" s="32"/>
      <c r="I415" s="33"/>
      <c r="J415" s="34"/>
    </row>
    <row r="416" spans="6:10" s="31" customFormat="1" x14ac:dyDescent="0.25">
      <c r="F416" s="32"/>
      <c r="G416" s="32"/>
      <c r="H416" s="32"/>
      <c r="I416" s="33"/>
      <c r="J416" s="34"/>
    </row>
    <row r="417" spans="6:10" s="31" customFormat="1" x14ac:dyDescent="0.25">
      <c r="F417" s="32"/>
      <c r="G417" s="32"/>
      <c r="H417" s="32"/>
      <c r="I417" s="33"/>
      <c r="J417" s="34"/>
    </row>
    <row r="418" spans="6:10" s="31" customFormat="1" x14ac:dyDescent="0.25">
      <c r="F418" s="32"/>
      <c r="G418" s="32"/>
      <c r="H418" s="32"/>
      <c r="I418" s="33"/>
      <c r="J418" s="34"/>
    </row>
    <row r="419" spans="6:10" s="31" customFormat="1" x14ac:dyDescent="0.25">
      <c r="F419" s="32"/>
      <c r="G419" s="32"/>
      <c r="H419" s="32"/>
      <c r="I419" s="33"/>
      <c r="J419" s="34"/>
    </row>
    <row r="420" spans="6:10" s="31" customFormat="1" x14ac:dyDescent="0.25">
      <c r="F420" s="32"/>
      <c r="G420" s="32"/>
      <c r="H420" s="32"/>
      <c r="I420" s="33"/>
      <c r="J420" s="34"/>
    </row>
    <row r="421" spans="6:10" s="31" customFormat="1" x14ac:dyDescent="0.25">
      <c r="F421" s="32"/>
      <c r="G421" s="32"/>
      <c r="H421" s="32"/>
      <c r="I421" s="33"/>
      <c r="J421" s="34"/>
    </row>
    <row r="422" spans="6:10" s="31" customFormat="1" x14ac:dyDescent="0.25">
      <c r="F422" s="32"/>
      <c r="G422" s="32"/>
      <c r="H422" s="32"/>
      <c r="I422" s="33"/>
      <c r="J422" s="34"/>
    </row>
    <row r="423" spans="6:10" s="31" customFormat="1" x14ac:dyDescent="0.25">
      <c r="F423" s="32"/>
      <c r="G423" s="32"/>
      <c r="H423" s="32"/>
      <c r="I423" s="33"/>
      <c r="J423" s="34"/>
    </row>
    <row r="424" spans="6:10" s="31" customFormat="1" x14ac:dyDescent="0.25">
      <c r="F424" s="32"/>
      <c r="G424" s="32"/>
      <c r="H424" s="32"/>
      <c r="I424" s="33"/>
      <c r="J424" s="34"/>
    </row>
    <row r="425" spans="6:10" s="31" customFormat="1" x14ac:dyDescent="0.25">
      <c r="F425" s="32"/>
      <c r="G425" s="32"/>
      <c r="H425" s="32"/>
      <c r="I425" s="33"/>
      <c r="J425" s="34"/>
    </row>
    <row r="426" spans="6:10" s="31" customFormat="1" x14ac:dyDescent="0.25">
      <c r="F426" s="32"/>
      <c r="G426" s="32"/>
      <c r="H426" s="32"/>
      <c r="I426" s="33"/>
      <c r="J426" s="34"/>
    </row>
    <row r="427" spans="6:10" s="31" customFormat="1" x14ac:dyDescent="0.25">
      <c r="F427" s="32"/>
      <c r="G427" s="32"/>
      <c r="H427" s="32"/>
      <c r="I427" s="33"/>
      <c r="J427" s="34"/>
    </row>
    <row r="428" spans="6:10" s="31" customFormat="1" x14ac:dyDescent="0.25">
      <c r="F428" s="32"/>
      <c r="G428" s="32"/>
      <c r="H428" s="32"/>
      <c r="I428" s="33"/>
      <c r="J428" s="34"/>
    </row>
    <row r="429" spans="6:10" s="31" customFormat="1" x14ac:dyDescent="0.25">
      <c r="F429" s="32"/>
      <c r="G429" s="32"/>
      <c r="H429" s="32"/>
      <c r="I429" s="33"/>
      <c r="J429" s="34"/>
    </row>
    <row r="430" spans="6:10" s="31" customFormat="1" x14ac:dyDescent="0.25">
      <c r="F430" s="32"/>
      <c r="G430" s="32"/>
      <c r="H430" s="32"/>
      <c r="I430" s="33"/>
      <c r="J430" s="34"/>
    </row>
    <row r="431" spans="6:10" s="31" customFormat="1" x14ac:dyDescent="0.25">
      <c r="F431" s="32"/>
      <c r="G431" s="32"/>
      <c r="H431" s="32"/>
      <c r="I431" s="33"/>
      <c r="J431" s="34"/>
    </row>
    <row r="432" spans="6:10" s="31" customFormat="1" x14ac:dyDescent="0.25">
      <c r="F432" s="32"/>
      <c r="G432" s="32"/>
      <c r="H432" s="32"/>
      <c r="I432" s="33"/>
      <c r="J432" s="34"/>
    </row>
    <row r="433" spans="6:10" s="31" customFormat="1" x14ac:dyDescent="0.25">
      <c r="F433" s="32"/>
      <c r="G433" s="32"/>
      <c r="H433" s="32"/>
      <c r="I433" s="33"/>
      <c r="J433" s="34"/>
    </row>
    <row r="434" spans="6:10" s="31" customFormat="1" x14ac:dyDescent="0.25">
      <c r="F434" s="32"/>
      <c r="G434" s="32"/>
      <c r="H434" s="32"/>
      <c r="I434" s="33"/>
      <c r="J434" s="34"/>
    </row>
    <row r="435" spans="6:10" s="31" customFormat="1" x14ac:dyDescent="0.25">
      <c r="F435" s="32"/>
      <c r="G435" s="32"/>
      <c r="H435" s="32"/>
      <c r="I435" s="33"/>
      <c r="J435" s="34"/>
    </row>
    <row r="436" spans="6:10" s="31" customFormat="1" x14ac:dyDescent="0.25">
      <c r="F436" s="32"/>
      <c r="G436" s="32"/>
      <c r="H436" s="32"/>
      <c r="I436" s="33"/>
      <c r="J436" s="34"/>
    </row>
    <row r="437" spans="6:10" s="31" customFormat="1" x14ac:dyDescent="0.25">
      <c r="F437" s="32"/>
      <c r="G437" s="32"/>
      <c r="H437" s="32"/>
      <c r="I437" s="33"/>
      <c r="J437" s="34"/>
    </row>
    <row r="438" spans="6:10" s="31" customFormat="1" x14ac:dyDescent="0.25">
      <c r="F438" s="32"/>
      <c r="G438" s="32"/>
      <c r="H438" s="32"/>
      <c r="I438" s="33"/>
      <c r="J438" s="34"/>
    </row>
    <row r="439" spans="6:10" s="31" customFormat="1" x14ac:dyDescent="0.25">
      <c r="F439" s="32"/>
      <c r="G439" s="32"/>
      <c r="H439" s="32"/>
      <c r="I439" s="33"/>
      <c r="J439" s="34"/>
    </row>
    <row r="440" spans="6:10" s="31" customFormat="1" x14ac:dyDescent="0.25">
      <c r="F440" s="32"/>
      <c r="G440" s="32"/>
      <c r="H440" s="32"/>
      <c r="I440" s="33"/>
      <c r="J440" s="34"/>
    </row>
    <row r="441" spans="6:10" s="31" customFormat="1" x14ac:dyDescent="0.25">
      <c r="F441" s="32"/>
      <c r="G441" s="32"/>
      <c r="H441" s="32"/>
      <c r="I441" s="33"/>
      <c r="J441" s="34"/>
    </row>
    <row r="442" spans="6:10" s="31" customFormat="1" x14ac:dyDescent="0.25">
      <c r="F442" s="32"/>
      <c r="G442" s="32"/>
      <c r="H442" s="32"/>
      <c r="I442" s="33"/>
      <c r="J442" s="34"/>
    </row>
    <row r="443" spans="6:10" s="31" customFormat="1" x14ac:dyDescent="0.25">
      <c r="F443" s="32"/>
      <c r="G443" s="32"/>
      <c r="H443" s="32"/>
      <c r="I443" s="33"/>
      <c r="J443" s="34"/>
    </row>
    <row r="444" spans="6:10" s="31" customFormat="1" x14ac:dyDescent="0.25">
      <c r="F444" s="32"/>
      <c r="G444" s="32"/>
      <c r="H444" s="32"/>
      <c r="I444" s="33"/>
      <c r="J444" s="34"/>
    </row>
    <row r="445" spans="6:10" s="31" customFormat="1" x14ac:dyDescent="0.25">
      <c r="F445" s="32"/>
      <c r="G445" s="32"/>
      <c r="H445" s="32"/>
      <c r="I445" s="33"/>
      <c r="J445" s="34"/>
    </row>
    <row r="446" spans="6:10" s="31" customFormat="1" x14ac:dyDescent="0.25">
      <c r="F446" s="32"/>
      <c r="G446" s="32"/>
      <c r="H446" s="32"/>
      <c r="I446" s="33"/>
      <c r="J446" s="34"/>
    </row>
    <row r="447" spans="6:10" s="31" customFormat="1" x14ac:dyDescent="0.25">
      <c r="F447" s="32"/>
      <c r="G447" s="32"/>
      <c r="H447" s="32"/>
      <c r="I447" s="33"/>
      <c r="J447" s="34"/>
    </row>
    <row r="448" spans="6:10" s="31" customFormat="1" x14ac:dyDescent="0.25">
      <c r="F448" s="32"/>
      <c r="G448" s="32"/>
      <c r="H448" s="32"/>
      <c r="I448" s="33"/>
      <c r="J448" s="34"/>
    </row>
    <row r="449" spans="6:10" s="31" customFormat="1" x14ac:dyDescent="0.25">
      <c r="F449" s="32"/>
      <c r="G449" s="32"/>
      <c r="H449" s="32"/>
      <c r="I449" s="33"/>
      <c r="J449" s="34"/>
    </row>
    <row r="450" spans="6:10" s="31" customFormat="1" x14ac:dyDescent="0.25">
      <c r="F450" s="32"/>
      <c r="G450" s="32"/>
      <c r="H450" s="32"/>
      <c r="I450" s="33"/>
      <c r="J450" s="34"/>
    </row>
    <row r="451" spans="6:10" s="31" customFormat="1" x14ac:dyDescent="0.25">
      <c r="F451" s="32"/>
      <c r="G451" s="32"/>
      <c r="H451" s="32"/>
      <c r="I451" s="33"/>
      <c r="J451" s="34"/>
    </row>
    <row r="452" spans="6:10" s="31" customFormat="1" x14ac:dyDescent="0.25">
      <c r="F452" s="32"/>
      <c r="G452" s="32"/>
      <c r="H452" s="32"/>
      <c r="I452" s="33"/>
      <c r="J452" s="34"/>
    </row>
    <row r="453" spans="6:10" s="31" customFormat="1" x14ac:dyDescent="0.25">
      <c r="F453" s="32"/>
      <c r="G453" s="32"/>
      <c r="H453" s="32"/>
      <c r="I453" s="33"/>
      <c r="J453" s="34"/>
    </row>
    <row r="454" spans="6:10" s="31" customFormat="1" x14ac:dyDescent="0.25">
      <c r="F454" s="32"/>
      <c r="G454" s="32"/>
      <c r="H454" s="32"/>
      <c r="I454" s="33"/>
      <c r="J454" s="34"/>
    </row>
    <row r="455" spans="6:10" s="31" customFormat="1" x14ac:dyDescent="0.25">
      <c r="F455" s="32"/>
      <c r="G455" s="32"/>
      <c r="H455" s="32"/>
      <c r="I455" s="33"/>
      <c r="J455" s="34"/>
    </row>
    <row r="456" spans="6:10" s="31" customFormat="1" x14ac:dyDescent="0.25">
      <c r="F456" s="32"/>
      <c r="G456" s="32"/>
      <c r="H456" s="32"/>
      <c r="I456" s="33"/>
      <c r="J456" s="34"/>
    </row>
    <row r="457" spans="6:10" s="31" customFormat="1" x14ac:dyDescent="0.25">
      <c r="F457" s="32"/>
      <c r="G457" s="32"/>
      <c r="H457" s="32"/>
      <c r="I457" s="33"/>
      <c r="J457" s="34"/>
    </row>
    <row r="458" spans="6:10" s="31" customFormat="1" x14ac:dyDescent="0.25">
      <c r="F458" s="32"/>
      <c r="G458" s="32"/>
      <c r="H458" s="32"/>
      <c r="I458" s="33"/>
      <c r="J458" s="34"/>
    </row>
    <row r="459" spans="6:10" s="31" customFormat="1" x14ac:dyDescent="0.25">
      <c r="F459" s="32"/>
      <c r="G459" s="32"/>
      <c r="H459" s="32"/>
      <c r="I459" s="33"/>
      <c r="J459" s="34"/>
    </row>
    <row r="460" spans="6:10" s="31" customFormat="1" x14ac:dyDescent="0.25">
      <c r="F460" s="32"/>
      <c r="G460" s="32"/>
      <c r="H460" s="32"/>
      <c r="I460" s="33"/>
      <c r="J460" s="34"/>
    </row>
    <row r="461" spans="6:10" s="31" customFormat="1" x14ac:dyDescent="0.25">
      <c r="F461" s="32"/>
      <c r="G461" s="32"/>
      <c r="H461" s="32"/>
      <c r="I461" s="33"/>
      <c r="J461" s="34"/>
    </row>
    <row r="462" spans="6:10" s="31" customFormat="1" x14ac:dyDescent="0.25">
      <c r="F462" s="32"/>
      <c r="G462" s="32"/>
      <c r="H462" s="32"/>
      <c r="I462" s="33"/>
      <c r="J462" s="34"/>
    </row>
    <row r="463" spans="6:10" s="31" customFormat="1" x14ac:dyDescent="0.25">
      <c r="F463" s="32"/>
      <c r="G463" s="32"/>
      <c r="H463" s="32"/>
      <c r="I463" s="33"/>
      <c r="J463" s="34"/>
    </row>
    <row r="464" spans="6:10" s="31" customFormat="1" x14ac:dyDescent="0.25">
      <c r="F464" s="32"/>
      <c r="G464" s="32"/>
      <c r="H464" s="32"/>
      <c r="I464" s="33"/>
      <c r="J464" s="34"/>
    </row>
    <row r="465" spans="6:10" s="31" customFormat="1" x14ac:dyDescent="0.25">
      <c r="F465" s="32"/>
      <c r="G465" s="32"/>
      <c r="H465" s="32"/>
      <c r="I465" s="33"/>
      <c r="J465" s="34"/>
    </row>
    <row r="466" spans="6:10" s="31" customFormat="1" x14ac:dyDescent="0.25">
      <c r="F466" s="32"/>
      <c r="G466" s="32"/>
      <c r="H466" s="32"/>
      <c r="I466" s="33"/>
      <c r="J466" s="34"/>
    </row>
    <row r="467" spans="6:10" s="31" customFormat="1" x14ac:dyDescent="0.25">
      <c r="F467" s="32"/>
      <c r="G467" s="32"/>
      <c r="H467" s="32"/>
      <c r="I467" s="33"/>
      <c r="J467" s="34"/>
    </row>
    <row r="468" spans="6:10" s="31" customFormat="1" x14ac:dyDescent="0.25">
      <c r="F468" s="32"/>
      <c r="G468" s="32"/>
      <c r="H468" s="32"/>
      <c r="I468" s="33"/>
      <c r="J468" s="34"/>
    </row>
    <row r="469" spans="6:10" s="31" customFormat="1" x14ac:dyDescent="0.25">
      <c r="F469" s="32"/>
      <c r="G469" s="32"/>
      <c r="H469" s="32"/>
      <c r="I469" s="33"/>
      <c r="J469" s="34"/>
    </row>
    <row r="470" spans="6:10" s="31" customFormat="1" x14ac:dyDescent="0.25">
      <c r="F470" s="32"/>
      <c r="G470" s="32"/>
      <c r="H470" s="32"/>
      <c r="I470" s="33"/>
      <c r="J470" s="34"/>
    </row>
    <row r="471" spans="6:10" s="31" customFormat="1" x14ac:dyDescent="0.25">
      <c r="F471" s="32"/>
      <c r="G471" s="32"/>
      <c r="H471" s="32"/>
      <c r="I471" s="33"/>
      <c r="J471" s="34"/>
    </row>
    <row r="472" spans="6:10" s="31" customFormat="1" x14ac:dyDescent="0.25">
      <c r="F472" s="32"/>
      <c r="G472" s="32"/>
      <c r="H472" s="32"/>
      <c r="I472" s="33"/>
      <c r="J472" s="34"/>
    </row>
    <row r="473" spans="6:10" s="31" customFormat="1" x14ac:dyDescent="0.25">
      <c r="F473" s="32"/>
      <c r="G473" s="32"/>
      <c r="H473" s="32"/>
      <c r="I473" s="33"/>
      <c r="J473" s="34"/>
    </row>
    <row r="474" spans="6:10" s="31" customFormat="1" x14ac:dyDescent="0.25">
      <c r="F474" s="32"/>
      <c r="G474" s="32"/>
      <c r="H474" s="32"/>
      <c r="I474" s="33"/>
      <c r="J474" s="34"/>
    </row>
    <row r="475" spans="6:10" s="31" customFormat="1" x14ac:dyDescent="0.25">
      <c r="F475" s="32"/>
      <c r="G475" s="32"/>
      <c r="H475" s="32"/>
      <c r="I475" s="33"/>
      <c r="J475" s="34"/>
    </row>
    <row r="476" spans="6:10" s="31" customFormat="1" x14ac:dyDescent="0.25">
      <c r="F476" s="32"/>
      <c r="G476" s="32"/>
      <c r="H476" s="32"/>
      <c r="I476" s="33"/>
      <c r="J476" s="34"/>
    </row>
    <row r="477" spans="6:10" s="31" customFormat="1" x14ac:dyDescent="0.25">
      <c r="F477" s="32"/>
      <c r="G477" s="32"/>
      <c r="H477" s="32"/>
      <c r="I477" s="33"/>
      <c r="J477" s="34"/>
    </row>
    <row r="478" spans="6:10" s="31" customFormat="1" x14ac:dyDescent="0.25">
      <c r="F478" s="32"/>
      <c r="G478" s="32"/>
      <c r="H478" s="32"/>
      <c r="I478" s="33"/>
      <c r="J478" s="34"/>
    </row>
    <row r="479" spans="6:10" s="31" customFormat="1" x14ac:dyDescent="0.25">
      <c r="F479" s="32"/>
      <c r="G479" s="32"/>
      <c r="H479" s="32"/>
      <c r="I479" s="33"/>
      <c r="J479" s="34"/>
    </row>
    <row r="480" spans="6:10" s="31" customFormat="1" x14ac:dyDescent="0.25">
      <c r="F480" s="32"/>
      <c r="G480" s="32"/>
      <c r="H480" s="32"/>
      <c r="I480" s="33"/>
      <c r="J480" s="34"/>
    </row>
    <row r="481" spans="6:10" s="31" customFormat="1" x14ac:dyDescent="0.25">
      <c r="F481" s="32"/>
      <c r="G481" s="32"/>
      <c r="H481" s="32"/>
      <c r="I481" s="33"/>
      <c r="J481" s="34"/>
    </row>
    <row r="482" spans="6:10" s="31" customFormat="1" x14ac:dyDescent="0.25">
      <c r="F482" s="32"/>
      <c r="G482" s="32"/>
      <c r="H482" s="32"/>
      <c r="I482" s="33"/>
      <c r="J482" s="34"/>
    </row>
    <row r="483" spans="6:10" s="31" customFormat="1" x14ac:dyDescent="0.25">
      <c r="F483" s="32"/>
      <c r="G483" s="32"/>
      <c r="H483" s="32"/>
      <c r="I483" s="33"/>
      <c r="J483" s="34"/>
    </row>
    <row r="484" spans="6:10" s="31" customFormat="1" x14ac:dyDescent="0.25">
      <c r="F484" s="32"/>
      <c r="G484" s="32"/>
      <c r="H484" s="32"/>
      <c r="I484" s="33"/>
      <c r="J484" s="34"/>
    </row>
    <row r="485" spans="6:10" s="31" customFormat="1" x14ac:dyDescent="0.25">
      <c r="F485" s="32"/>
      <c r="G485" s="32"/>
      <c r="H485" s="32"/>
      <c r="I485" s="33"/>
      <c r="J485" s="34"/>
    </row>
    <row r="486" spans="6:10" s="31" customFormat="1" x14ac:dyDescent="0.25">
      <c r="F486" s="32"/>
      <c r="G486" s="32"/>
      <c r="H486" s="32"/>
      <c r="I486" s="33"/>
      <c r="J486" s="34"/>
    </row>
    <row r="487" spans="6:10" s="31" customFormat="1" x14ac:dyDescent="0.25">
      <c r="F487" s="32"/>
      <c r="G487" s="32"/>
      <c r="H487" s="32"/>
      <c r="I487" s="33"/>
      <c r="J487" s="34"/>
    </row>
    <row r="488" spans="6:10" s="31" customFormat="1" x14ac:dyDescent="0.25">
      <c r="F488" s="32"/>
      <c r="G488" s="32"/>
      <c r="H488" s="32"/>
      <c r="I488" s="33"/>
      <c r="J488" s="34"/>
    </row>
    <row r="489" spans="6:10" s="31" customFormat="1" x14ac:dyDescent="0.25">
      <c r="F489" s="32"/>
      <c r="G489" s="32"/>
      <c r="H489" s="32"/>
      <c r="I489" s="33"/>
      <c r="J489" s="34"/>
    </row>
    <row r="490" spans="6:10" s="31" customFormat="1" x14ac:dyDescent="0.25">
      <c r="F490" s="32"/>
      <c r="G490" s="32"/>
      <c r="H490" s="32"/>
      <c r="I490" s="33"/>
      <c r="J490" s="34"/>
    </row>
    <row r="491" spans="6:10" s="31" customFormat="1" x14ac:dyDescent="0.25">
      <c r="F491" s="32"/>
      <c r="G491" s="32"/>
      <c r="H491" s="32"/>
      <c r="I491" s="33"/>
      <c r="J491" s="34"/>
    </row>
    <row r="492" spans="6:10" s="31" customFormat="1" x14ac:dyDescent="0.25">
      <c r="F492" s="32"/>
      <c r="G492" s="32"/>
      <c r="H492" s="32"/>
      <c r="I492" s="33"/>
      <c r="J492" s="34"/>
    </row>
    <row r="493" spans="6:10" s="31" customFormat="1" x14ac:dyDescent="0.25">
      <c r="F493" s="32"/>
      <c r="G493" s="32"/>
      <c r="H493" s="32"/>
      <c r="I493" s="33"/>
      <c r="J493" s="34"/>
    </row>
    <row r="494" spans="6:10" s="31" customFormat="1" x14ac:dyDescent="0.25">
      <c r="F494" s="32"/>
      <c r="G494" s="32"/>
      <c r="H494" s="32"/>
      <c r="I494" s="33"/>
      <c r="J494" s="34"/>
    </row>
    <row r="495" spans="6:10" s="31" customFormat="1" x14ac:dyDescent="0.25">
      <c r="F495" s="32"/>
      <c r="G495" s="32"/>
      <c r="H495" s="32"/>
      <c r="I495" s="33"/>
      <c r="J495" s="34"/>
    </row>
    <row r="496" spans="6:10" s="31" customFormat="1" x14ac:dyDescent="0.25">
      <c r="F496" s="32"/>
      <c r="G496" s="32"/>
      <c r="H496" s="32"/>
      <c r="I496" s="33"/>
      <c r="J496" s="34"/>
    </row>
    <row r="497" spans="6:10" s="31" customFormat="1" x14ac:dyDescent="0.25">
      <c r="F497" s="32"/>
      <c r="G497" s="32"/>
      <c r="H497" s="32"/>
      <c r="I497" s="33"/>
      <c r="J497" s="34"/>
    </row>
    <row r="498" spans="6:10" s="31" customFormat="1" x14ac:dyDescent="0.25">
      <c r="F498" s="32"/>
      <c r="G498" s="32"/>
      <c r="H498" s="32"/>
      <c r="I498" s="33"/>
      <c r="J498" s="34"/>
    </row>
    <row r="499" spans="6:10" s="31" customFormat="1" x14ac:dyDescent="0.25">
      <c r="F499" s="32"/>
      <c r="G499" s="32"/>
      <c r="H499" s="32"/>
      <c r="I499" s="33"/>
      <c r="J499" s="34"/>
    </row>
    <row r="500" spans="6:10" s="31" customFormat="1" x14ac:dyDescent="0.25">
      <c r="F500" s="32"/>
      <c r="G500" s="32"/>
      <c r="H500" s="32"/>
      <c r="I500" s="33"/>
      <c r="J500" s="34"/>
    </row>
    <row r="501" spans="6:10" s="31" customFormat="1" x14ac:dyDescent="0.25">
      <c r="F501" s="32"/>
      <c r="G501" s="32"/>
      <c r="H501" s="32"/>
      <c r="I501" s="33"/>
      <c r="J501" s="34"/>
    </row>
    <row r="502" spans="6:10" s="31" customFormat="1" x14ac:dyDescent="0.25">
      <c r="F502" s="32"/>
      <c r="G502" s="32"/>
      <c r="H502" s="32"/>
      <c r="I502" s="33"/>
      <c r="J502" s="34"/>
    </row>
    <row r="503" spans="6:10" s="31" customFormat="1" x14ac:dyDescent="0.25">
      <c r="F503" s="32"/>
      <c r="G503" s="32"/>
      <c r="H503" s="32"/>
      <c r="I503" s="33"/>
      <c r="J503" s="34"/>
    </row>
    <row r="504" spans="6:10" s="31" customFormat="1" x14ac:dyDescent="0.25">
      <c r="F504" s="32"/>
      <c r="G504" s="32"/>
      <c r="H504" s="32"/>
      <c r="I504" s="33"/>
      <c r="J504" s="34"/>
    </row>
    <row r="505" spans="6:10" s="31" customFormat="1" x14ac:dyDescent="0.25">
      <c r="F505" s="32"/>
      <c r="G505" s="32"/>
      <c r="H505" s="32"/>
      <c r="I505" s="33"/>
      <c r="J505" s="34"/>
    </row>
    <row r="506" spans="6:10" s="31" customFormat="1" x14ac:dyDescent="0.25">
      <c r="F506" s="32"/>
      <c r="G506" s="32"/>
      <c r="H506" s="32"/>
      <c r="I506" s="33"/>
      <c r="J506" s="34"/>
    </row>
    <row r="507" spans="6:10" s="31" customFormat="1" x14ac:dyDescent="0.25">
      <c r="F507" s="32"/>
      <c r="G507" s="32"/>
      <c r="H507" s="32"/>
      <c r="I507" s="33"/>
      <c r="J507" s="34"/>
    </row>
    <row r="508" spans="6:10" s="31" customFormat="1" x14ac:dyDescent="0.25">
      <c r="F508" s="32"/>
      <c r="G508" s="32"/>
      <c r="H508" s="32"/>
      <c r="I508" s="33"/>
      <c r="J508" s="34"/>
    </row>
    <row r="509" spans="6:10" s="31" customFormat="1" x14ac:dyDescent="0.25">
      <c r="F509" s="32"/>
      <c r="G509" s="32"/>
      <c r="H509" s="32"/>
      <c r="I509" s="33"/>
      <c r="J509" s="34"/>
    </row>
    <row r="510" spans="6:10" s="31" customFormat="1" x14ac:dyDescent="0.25">
      <c r="F510" s="32"/>
      <c r="G510" s="32"/>
      <c r="H510" s="32"/>
      <c r="I510" s="33"/>
      <c r="J510" s="34"/>
    </row>
    <row r="511" spans="6:10" s="31" customFormat="1" x14ac:dyDescent="0.25">
      <c r="F511" s="32"/>
      <c r="G511" s="32"/>
      <c r="H511" s="32"/>
      <c r="I511" s="33"/>
      <c r="J511" s="34"/>
    </row>
    <row r="512" spans="6:10" s="31" customFormat="1" x14ac:dyDescent="0.25">
      <c r="F512" s="32"/>
      <c r="G512" s="32"/>
      <c r="H512" s="32"/>
      <c r="I512" s="33"/>
      <c r="J512" s="34"/>
    </row>
    <row r="513" spans="6:10" s="31" customFormat="1" x14ac:dyDescent="0.25">
      <c r="F513" s="32"/>
      <c r="G513" s="32"/>
      <c r="H513" s="32"/>
      <c r="I513" s="33"/>
      <c r="J513" s="34"/>
    </row>
    <row r="514" spans="6:10" s="31" customFormat="1" x14ac:dyDescent="0.25">
      <c r="F514" s="32"/>
      <c r="G514" s="32"/>
      <c r="H514" s="32"/>
      <c r="I514" s="33"/>
      <c r="J514" s="34"/>
    </row>
    <row r="515" spans="6:10" s="31" customFormat="1" x14ac:dyDescent="0.25">
      <c r="F515" s="32"/>
      <c r="G515" s="32"/>
      <c r="H515" s="32"/>
      <c r="I515" s="33"/>
      <c r="J515" s="34"/>
    </row>
    <row r="516" spans="6:10" s="31" customFormat="1" x14ac:dyDescent="0.25">
      <c r="F516" s="32"/>
      <c r="G516" s="32"/>
      <c r="H516" s="32"/>
      <c r="I516" s="33"/>
      <c r="J516" s="34"/>
    </row>
    <row r="517" spans="6:10" s="31" customFormat="1" x14ac:dyDescent="0.25">
      <c r="F517" s="32"/>
      <c r="G517" s="32"/>
      <c r="H517" s="32"/>
      <c r="I517" s="33"/>
      <c r="J517" s="34"/>
    </row>
    <row r="518" spans="6:10" s="31" customFormat="1" x14ac:dyDescent="0.25">
      <c r="F518" s="32"/>
      <c r="G518" s="32"/>
      <c r="H518" s="32"/>
      <c r="I518" s="33"/>
      <c r="J518" s="34"/>
    </row>
    <row r="519" spans="6:10" s="31" customFormat="1" x14ac:dyDescent="0.25">
      <c r="F519" s="32"/>
      <c r="G519" s="32"/>
      <c r="H519" s="32"/>
      <c r="I519" s="33"/>
      <c r="J519" s="34"/>
    </row>
    <row r="520" spans="6:10" s="31" customFormat="1" x14ac:dyDescent="0.25">
      <c r="F520" s="32"/>
      <c r="G520" s="32"/>
      <c r="H520" s="32"/>
      <c r="I520" s="33"/>
      <c r="J520" s="34"/>
    </row>
    <row r="521" spans="6:10" s="31" customFormat="1" x14ac:dyDescent="0.25">
      <c r="F521" s="32"/>
      <c r="G521" s="32"/>
      <c r="H521" s="32"/>
      <c r="I521" s="33"/>
      <c r="J521" s="34"/>
    </row>
    <row r="522" spans="6:10" s="31" customFormat="1" x14ac:dyDescent="0.25">
      <c r="F522" s="32"/>
      <c r="G522" s="32"/>
      <c r="H522" s="32"/>
      <c r="I522" s="33"/>
      <c r="J522" s="34"/>
    </row>
    <row r="523" spans="6:10" s="31" customFormat="1" x14ac:dyDescent="0.25">
      <c r="F523" s="32"/>
      <c r="G523" s="32"/>
      <c r="H523" s="32"/>
      <c r="I523" s="33"/>
      <c r="J523" s="34"/>
    </row>
    <row r="524" spans="6:10" s="31" customFormat="1" x14ac:dyDescent="0.25">
      <c r="F524" s="32"/>
      <c r="G524" s="32"/>
      <c r="H524" s="32"/>
      <c r="I524" s="33"/>
      <c r="J524" s="34"/>
    </row>
    <row r="525" spans="6:10" s="31" customFormat="1" x14ac:dyDescent="0.25">
      <c r="F525" s="32"/>
      <c r="G525" s="32"/>
      <c r="H525" s="32"/>
      <c r="I525" s="33"/>
      <c r="J525" s="34"/>
    </row>
    <row r="526" spans="6:10" s="31" customFormat="1" x14ac:dyDescent="0.25">
      <c r="F526" s="32"/>
      <c r="G526" s="32"/>
      <c r="H526" s="32"/>
      <c r="I526" s="33"/>
      <c r="J526" s="34"/>
    </row>
    <row r="527" spans="6:10" s="31" customFormat="1" x14ac:dyDescent="0.25">
      <c r="F527" s="32"/>
      <c r="G527" s="32"/>
      <c r="H527" s="32"/>
      <c r="I527" s="33"/>
      <c r="J527" s="34"/>
    </row>
    <row r="528" spans="6:10" s="31" customFormat="1" x14ac:dyDescent="0.25">
      <c r="F528" s="32"/>
      <c r="G528" s="32"/>
      <c r="H528" s="32"/>
      <c r="I528" s="33"/>
      <c r="J528" s="34"/>
    </row>
    <row r="529" spans="6:10" s="31" customFormat="1" x14ac:dyDescent="0.25">
      <c r="F529" s="32"/>
      <c r="G529" s="32"/>
      <c r="H529" s="32"/>
      <c r="I529" s="33"/>
      <c r="J529" s="34"/>
    </row>
    <row r="530" spans="6:10" s="31" customFormat="1" x14ac:dyDescent="0.25">
      <c r="F530" s="32"/>
      <c r="G530" s="32"/>
      <c r="H530" s="32"/>
      <c r="I530" s="33"/>
      <c r="J530" s="34"/>
    </row>
    <row r="531" spans="6:10" s="31" customFormat="1" x14ac:dyDescent="0.25">
      <c r="F531" s="32"/>
      <c r="G531" s="32"/>
      <c r="H531" s="32"/>
      <c r="I531" s="33"/>
      <c r="J531" s="34"/>
    </row>
    <row r="532" spans="6:10" s="31" customFormat="1" x14ac:dyDescent="0.25">
      <c r="F532" s="32"/>
      <c r="G532" s="32"/>
      <c r="H532" s="32"/>
      <c r="I532" s="33"/>
      <c r="J532" s="34"/>
    </row>
    <row r="533" spans="6:10" s="31" customFormat="1" x14ac:dyDescent="0.25">
      <c r="F533" s="32"/>
      <c r="G533" s="32"/>
      <c r="H533" s="32"/>
      <c r="I533" s="33"/>
      <c r="J533" s="34"/>
    </row>
    <row r="534" spans="6:10" s="31" customFormat="1" x14ac:dyDescent="0.25">
      <c r="F534" s="32"/>
      <c r="G534" s="32"/>
      <c r="H534" s="32"/>
      <c r="I534" s="33"/>
      <c r="J534" s="34"/>
    </row>
    <row r="535" spans="6:10" s="31" customFormat="1" x14ac:dyDescent="0.25">
      <c r="F535" s="32"/>
      <c r="G535" s="32"/>
      <c r="H535" s="32"/>
      <c r="I535" s="33"/>
      <c r="J535" s="34"/>
    </row>
    <row r="536" spans="6:10" s="31" customFormat="1" x14ac:dyDescent="0.25">
      <c r="F536" s="32"/>
      <c r="G536" s="32"/>
      <c r="H536" s="32"/>
      <c r="I536" s="33"/>
      <c r="J536" s="34"/>
    </row>
    <row r="537" spans="6:10" s="31" customFormat="1" x14ac:dyDescent="0.25">
      <c r="F537" s="32"/>
      <c r="G537" s="32"/>
      <c r="H537" s="32"/>
      <c r="I537" s="33"/>
      <c r="J537" s="34"/>
    </row>
    <row r="538" spans="6:10" s="31" customFormat="1" x14ac:dyDescent="0.25">
      <c r="F538" s="32"/>
      <c r="G538" s="32"/>
      <c r="H538" s="32"/>
      <c r="I538" s="33"/>
      <c r="J538" s="34"/>
    </row>
    <row r="539" spans="6:10" s="31" customFormat="1" x14ac:dyDescent="0.25">
      <c r="F539" s="32"/>
      <c r="G539" s="32"/>
      <c r="H539" s="32"/>
      <c r="I539" s="33"/>
      <c r="J539" s="34"/>
    </row>
    <row r="540" spans="6:10" s="31" customFormat="1" x14ac:dyDescent="0.25">
      <c r="F540" s="32"/>
      <c r="G540" s="32"/>
      <c r="H540" s="32"/>
      <c r="I540" s="33"/>
      <c r="J540" s="34"/>
    </row>
    <row r="541" spans="6:10" s="31" customFormat="1" x14ac:dyDescent="0.25">
      <c r="F541" s="32"/>
      <c r="G541" s="32"/>
      <c r="H541" s="32"/>
      <c r="I541" s="33"/>
      <c r="J541" s="34"/>
    </row>
    <row r="542" spans="6:10" s="31" customFormat="1" x14ac:dyDescent="0.25">
      <c r="F542" s="32"/>
      <c r="G542" s="32"/>
      <c r="H542" s="32"/>
      <c r="I542" s="33"/>
      <c r="J542" s="34"/>
    </row>
    <row r="543" spans="6:10" s="31" customFormat="1" x14ac:dyDescent="0.25">
      <c r="F543" s="32"/>
      <c r="G543" s="32"/>
      <c r="H543" s="32"/>
      <c r="I543" s="33"/>
      <c r="J543" s="34"/>
    </row>
    <row r="544" spans="6:10" s="31" customFormat="1" x14ac:dyDescent="0.25">
      <c r="F544" s="32"/>
      <c r="G544" s="32"/>
      <c r="H544" s="32"/>
      <c r="I544" s="33"/>
      <c r="J544" s="34"/>
    </row>
    <row r="545" spans="6:10" s="31" customFormat="1" x14ac:dyDescent="0.25">
      <c r="F545" s="32"/>
      <c r="G545" s="32"/>
      <c r="H545" s="32"/>
      <c r="I545" s="33"/>
      <c r="J545" s="34"/>
    </row>
    <row r="546" spans="6:10" s="31" customFormat="1" x14ac:dyDescent="0.25">
      <c r="F546" s="32"/>
      <c r="G546" s="32"/>
      <c r="H546" s="32"/>
      <c r="I546" s="33"/>
      <c r="J546" s="34"/>
    </row>
    <row r="547" spans="6:10" s="31" customFormat="1" x14ac:dyDescent="0.25">
      <c r="F547" s="32"/>
      <c r="G547" s="32"/>
      <c r="H547" s="32"/>
      <c r="I547" s="33"/>
      <c r="J547" s="34"/>
    </row>
    <row r="548" spans="6:10" s="31" customFormat="1" x14ac:dyDescent="0.25">
      <c r="F548" s="32"/>
      <c r="G548" s="32"/>
      <c r="H548" s="32"/>
      <c r="I548" s="33"/>
      <c r="J548" s="34"/>
    </row>
    <row r="549" spans="6:10" s="31" customFormat="1" x14ac:dyDescent="0.25">
      <c r="F549" s="32"/>
      <c r="G549" s="32"/>
      <c r="H549" s="32"/>
      <c r="I549" s="33"/>
      <c r="J549" s="34"/>
    </row>
    <row r="550" spans="6:10" s="31" customFormat="1" x14ac:dyDescent="0.25">
      <c r="F550" s="32"/>
      <c r="G550" s="32"/>
      <c r="H550" s="32"/>
      <c r="I550" s="33"/>
      <c r="J550" s="34"/>
    </row>
    <row r="551" spans="6:10" s="31" customFormat="1" x14ac:dyDescent="0.25">
      <c r="F551" s="32"/>
      <c r="G551" s="32"/>
      <c r="H551" s="32"/>
      <c r="I551" s="33"/>
      <c r="J551" s="34"/>
    </row>
    <row r="552" spans="6:10" s="31" customFormat="1" x14ac:dyDescent="0.25">
      <c r="F552" s="32"/>
      <c r="G552" s="32"/>
      <c r="H552" s="32"/>
      <c r="I552" s="33"/>
      <c r="J552" s="34"/>
    </row>
    <row r="553" spans="6:10" s="31" customFormat="1" x14ac:dyDescent="0.25">
      <c r="F553" s="32"/>
      <c r="G553" s="32"/>
      <c r="H553" s="32"/>
      <c r="I553" s="33"/>
      <c r="J553" s="34"/>
    </row>
    <row r="554" spans="6:10" s="31" customFormat="1" x14ac:dyDescent="0.25">
      <c r="F554" s="32"/>
      <c r="G554" s="32"/>
      <c r="H554" s="32"/>
      <c r="I554" s="33"/>
      <c r="J554" s="34"/>
    </row>
    <row r="555" spans="6:10" s="31" customFormat="1" x14ac:dyDescent="0.25">
      <c r="F555" s="32"/>
      <c r="G555" s="32"/>
      <c r="H555" s="32"/>
      <c r="I555" s="33"/>
      <c r="J555" s="34"/>
    </row>
    <row r="556" spans="6:10" s="31" customFormat="1" x14ac:dyDescent="0.25">
      <c r="F556" s="32"/>
      <c r="G556" s="32"/>
      <c r="H556" s="32"/>
      <c r="I556" s="33"/>
      <c r="J556" s="34"/>
    </row>
    <row r="557" spans="6:10" s="31" customFormat="1" x14ac:dyDescent="0.25">
      <c r="F557" s="32"/>
      <c r="G557" s="32"/>
      <c r="H557" s="32"/>
      <c r="I557" s="33"/>
      <c r="J557" s="34"/>
    </row>
    <row r="558" spans="6:10" s="31" customFormat="1" x14ac:dyDescent="0.25">
      <c r="F558" s="32"/>
      <c r="G558" s="32"/>
      <c r="H558" s="32"/>
      <c r="I558" s="33"/>
      <c r="J558" s="34"/>
    </row>
    <row r="559" spans="6:10" s="31" customFormat="1" x14ac:dyDescent="0.25">
      <c r="F559" s="32"/>
      <c r="G559" s="32"/>
      <c r="H559" s="32"/>
      <c r="I559" s="33"/>
      <c r="J559" s="34"/>
    </row>
    <row r="560" spans="6:10" s="31" customFormat="1" x14ac:dyDescent="0.25">
      <c r="F560" s="32"/>
      <c r="G560" s="32"/>
      <c r="H560" s="32"/>
      <c r="I560" s="33"/>
      <c r="J560" s="34"/>
    </row>
    <row r="561" spans="6:10" s="31" customFormat="1" x14ac:dyDescent="0.25">
      <c r="F561" s="32"/>
      <c r="G561" s="32"/>
      <c r="H561" s="32"/>
      <c r="I561" s="33"/>
      <c r="J561" s="34"/>
    </row>
    <row r="562" spans="6:10" s="31" customFormat="1" x14ac:dyDescent="0.25">
      <c r="F562" s="32"/>
      <c r="G562" s="32"/>
      <c r="H562" s="32"/>
      <c r="I562" s="33"/>
      <c r="J562" s="34"/>
    </row>
    <row r="563" spans="6:10" s="31" customFormat="1" x14ac:dyDescent="0.25">
      <c r="F563" s="32"/>
      <c r="G563" s="32"/>
      <c r="H563" s="32"/>
      <c r="I563" s="33"/>
      <c r="J563" s="34"/>
    </row>
    <row r="564" spans="6:10" s="31" customFormat="1" x14ac:dyDescent="0.25">
      <c r="F564" s="32"/>
      <c r="G564" s="32"/>
      <c r="H564" s="32"/>
      <c r="I564" s="33"/>
      <c r="J564" s="34"/>
    </row>
    <row r="565" spans="6:10" s="31" customFormat="1" x14ac:dyDescent="0.25">
      <c r="F565" s="32"/>
      <c r="G565" s="32"/>
      <c r="H565" s="32"/>
      <c r="I565" s="33"/>
      <c r="J565" s="34"/>
    </row>
    <row r="566" spans="6:10" s="31" customFormat="1" x14ac:dyDescent="0.25">
      <c r="F566" s="32"/>
      <c r="G566" s="32"/>
      <c r="H566" s="32"/>
      <c r="I566" s="33"/>
      <c r="J566" s="34"/>
    </row>
    <row r="567" spans="6:10" s="31" customFormat="1" x14ac:dyDescent="0.25">
      <c r="F567" s="32"/>
      <c r="G567" s="32"/>
      <c r="H567" s="32"/>
      <c r="I567" s="33"/>
      <c r="J567" s="34"/>
    </row>
    <row r="568" spans="6:10" s="31" customFormat="1" x14ac:dyDescent="0.25">
      <c r="F568" s="32"/>
      <c r="G568" s="32"/>
      <c r="H568" s="32"/>
      <c r="I568" s="33"/>
      <c r="J568" s="34"/>
    </row>
    <row r="569" spans="6:10" s="31" customFormat="1" x14ac:dyDescent="0.25">
      <c r="F569" s="32"/>
      <c r="G569" s="32"/>
      <c r="H569" s="32"/>
      <c r="I569" s="33"/>
      <c r="J569" s="34"/>
    </row>
    <row r="570" spans="6:10" s="31" customFormat="1" x14ac:dyDescent="0.25">
      <c r="F570" s="32"/>
      <c r="G570" s="32"/>
      <c r="H570" s="32"/>
      <c r="I570" s="33"/>
      <c r="J570" s="34"/>
    </row>
    <row r="571" spans="6:10" s="31" customFormat="1" x14ac:dyDescent="0.25">
      <c r="F571" s="32"/>
      <c r="G571" s="32"/>
      <c r="H571" s="32"/>
      <c r="I571" s="33"/>
      <c r="J571" s="34"/>
    </row>
    <row r="572" spans="6:10" s="31" customFormat="1" x14ac:dyDescent="0.25">
      <c r="F572" s="32"/>
      <c r="G572" s="32"/>
      <c r="H572" s="32"/>
      <c r="I572" s="33"/>
      <c r="J572" s="34"/>
    </row>
    <row r="573" spans="6:10" s="31" customFormat="1" x14ac:dyDescent="0.25">
      <c r="F573" s="32"/>
      <c r="G573" s="32"/>
      <c r="H573" s="32"/>
      <c r="I573" s="33"/>
      <c r="J573" s="34"/>
    </row>
    <row r="574" spans="6:10" s="31" customFormat="1" x14ac:dyDescent="0.25">
      <c r="F574" s="32"/>
      <c r="G574" s="32"/>
      <c r="H574" s="32"/>
      <c r="I574" s="33"/>
      <c r="J574" s="34"/>
    </row>
    <row r="575" spans="6:10" s="31" customFormat="1" x14ac:dyDescent="0.25">
      <c r="F575" s="32"/>
      <c r="G575" s="32"/>
      <c r="H575" s="32"/>
      <c r="I575" s="33"/>
      <c r="J575" s="34"/>
    </row>
    <row r="576" spans="6:10" s="31" customFormat="1" x14ac:dyDescent="0.25">
      <c r="F576" s="32"/>
      <c r="G576" s="32"/>
      <c r="H576" s="32"/>
      <c r="I576" s="33"/>
      <c r="J576" s="34"/>
    </row>
    <row r="577" spans="6:10" s="31" customFormat="1" x14ac:dyDescent="0.25">
      <c r="F577" s="32"/>
      <c r="G577" s="32"/>
      <c r="H577" s="32"/>
      <c r="I577" s="33"/>
      <c r="J577" s="34"/>
    </row>
    <row r="578" spans="6:10" s="31" customFormat="1" x14ac:dyDescent="0.25">
      <c r="F578" s="32"/>
      <c r="G578" s="32"/>
      <c r="H578" s="32"/>
      <c r="I578" s="33"/>
      <c r="J578" s="34"/>
    </row>
    <row r="579" spans="6:10" s="31" customFormat="1" x14ac:dyDescent="0.25">
      <c r="F579" s="32"/>
      <c r="G579" s="32"/>
      <c r="H579" s="32"/>
      <c r="I579" s="33"/>
      <c r="J579" s="34"/>
    </row>
    <row r="580" spans="6:10" s="31" customFormat="1" x14ac:dyDescent="0.25">
      <c r="F580" s="32"/>
      <c r="G580" s="32"/>
      <c r="H580" s="32"/>
      <c r="I580" s="33"/>
      <c r="J580" s="34"/>
    </row>
    <row r="581" spans="6:10" s="31" customFormat="1" x14ac:dyDescent="0.25">
      <c r="F581" s="32"/>
      <c r="G581" s="32"/>
      <c r="H581" s="32"/>
      <c r="I581" s="33"/>
      <c r="J581" s="34"/>
    </row>
    <row r="582" spans="6:10" s="31" customFormat="1" x14ac:dyDescent="0.25">
      <c r="F582" s="32"/>
      <c r="G582" s="32"/>
      <c r="H582" s="32"/>
      <c r="I582" s="33"/>
      <c r="J582" s="34"/>
    </row>
    <row r="583" spans="6:10" s="31" customFormat="1" x14ac:dyDescent="0.25">
      <c r="F583" s="32"/>
      <c r="G583" s="32"/>
      <c r="H583" s="32"/>
      <c r="I583" s="33"/>
      <c r="J583" s="34"/>
    </row>
    <row r="584" spans="6:10" s="31" customFormat="1" x14ac:dyDescent="0.25">
      <c r="F584" s="32"/>
      <c r="G584" s="32"/>
      <c r="H584" s="32"/>
      <c r="I584" s="33"/>
      <c r="J584" s="34"/>
    </row>
    <row r="585" spans="6:10" s="31" customFormat="1" x14ac:dyDescent="0.25">
      <c r="F585" s="32"/>
      <c r="G585" s="32"/>
      <c r="H585" s="32"/>
      <c r="I585" s="33"/>
      <c r="J585" s="34"/>
    </row>
    <row r="586" spans="6:10" s="31" customFormat="1" x14ac:dyDescent="0.25">
      <c r="F586" s="32"/>
      <c r="G586" s="32"/>
      <c r="H586" s="32"/>
      <c r="I586" s="33"/>
      <c r="J586" s="34"/>
    </row>
    <row r="587" spans="6:10" s="31" customFormat="1" x14ac:dyDescent="0.25">
      <c r="F587" s="32"/>
      <c r="G587" s="32"/>
      <c r="H587" s="32"/>
      <c r="I587" s="33"/>
      <c r="J587" s="34"/>
    </row>
    <row r="588" spans="6:10" s="31" customFormat="1" x14ac:dyDescent="0.25">
      <c r="F588" s="32"/>
      <c r="G588" s="32"/>
      <c r="H588" s="32"/>
      <c r="I588" s="33"/>
      <c r="J588" s="34"/>
    </row>
    <row r="589" spans="6:10" s="31" customFormat="1" x14ac:dyDescent="0.25">
      <c r="F589" s="32"/>
      <c r="G589" s="32"/>
      <c r="H589" s="32"/>
      <c r="I589" s="33"/>
      <c r="J589" s="34"/>
    </row>
    <row r="590" spans="6:10" s="31" customFormat="1" x14ac:dyDescent="0.25">
      <c r="F590" s="32"/>
      <c r="G590" s="32"/>
      <c r="H590" s="32"/>
      <c r="I590" s="33"/>
      <c r="J590" s="34"/>
    </row>
    <row r="591" spans="6:10" s="31" customFormat="1" x14ac:dyDescent="0.25">
      <c r="F591" s="32"/>
      <c r="G591" s="32"/>
      <c r="H591" s="32"/>
      <c r="I591" s="33"/>
      <c r="J591" s="34"/>
    </row>
    <row r="592" spans="6:10" s="31" customFormat="1" x14ac:dyDescent="0.25">
      <c r="F592" s="32"/>
      <c r="G592" s="32"/>
      <c r="H592" s="32"/>
      <c r="I592" s="33"/>
      <c r="J592" s="34"/>
    </row>
    <row r="593" spans="6:18" s="31" customFormat="1" x14ac:dyDescent="0.25">
      <c r="F593" s="32"/>
      <c r="G593" s="32"/>
      <c r="H593" s="32"/>
      <c r="I593" s="33"/>
      <c r="J593" s="34"/>
    </row>
    <row r="594" spans="6:18" s="31" customFormat="1" x14ac:dyDescent="0.25">
      <c r="F594" s="32"/>
      <c r="G594" s="32"/>
      <c r="H594" s="32"/>
      <c r="I594" s="33"/>
      <c r="J594" s="34"/>
    </row>
    <row r="595" spans="6:18" s="31" customFormat="1" x14ac:dyDescent="0.25">
      <c r="F595" s="32"/>
      <c r="G595" s="32"/>
      <c r="H595" s="32"/>
      <c r="I595" s="33"/>
      <c r="J595" s="34"/>
    </row>
    <row r="596" spans="6:18" s="31" customFormat="1" x14ac:dyDescent="0.25">
      <c r="F596" s="32"/>
      <c r="G596" s="32"/>
      <c r="H596" s="32"/>
      <c r="I596" s="33"/>
      <c r="J596" s="34"/>
    </row>
    <row r="597" spans="6:18" s="31" customFormat="1" x14ac:dyDescent="0.25">
      <c r="F597" s="32"/>
      <c r="G597" s="32"/>
      <c r="H597" s="32"/>
      <c r="I597" s="33"/>
      <c r="J597" s="34"/>
    </row>
    <row r="598" spans="6:18" s="31" customFormat="1" x14ac:dyDescent="0.25">
      <c r="F598" s="32"/>
      <c r="G598" s="32"/>
      <c r="H598" s="32"/>
      <c r="I598" s="33"/>
      <c r="J598" s="34"/>
    </row>
    <row r="599" spans="6:18" s="31" customFormat="1" x14ac:dyDescent="0.25">
      <c r="F599" s="32"/>
      <c r="G599" s="32"/>
      <c r="H599" s="32"/>
      <c r="I599" s="33"/>
      <c r="J599" s="34"/>
    </row>
    <row r="600" spans="6:18" s="31" customFormat="1" x14ac:dyDescent="0.25">
      <c r="F600" s="32"/>
      <c r="G600" s="32"/>
      <c r="H600" s="32"/>
      <c r="I600" s="33"/>
      <c r="J600" s="34"/>
    </row>
    <row r="601" spans="6:18" s="31" customFormat="1" x14ac:dyDescent="0.25">
      <c r="F601" s="32"/>
      <c r="G601" s="32"/>
      <c r="H601" s="32"/>
      <c r="I601" s="33"/>
      <c r="J601" s="34"/>
    </row>
    <row r="602" spans="6:18" s="31" customFormat="1" x14ac:dyDescent="0.25">
      <c r="F602" s="32"/>
      <c r="G602" s="32"/>
      <c r="H602" s="32"/>
      <c r="I602" s="33"/>
      <c r="J602" s="34"/>
    </row>
    <row r="603" spans="6:18" s="31" customFormat="1" x14ac:dyDescent="0.25">
      <c r="F603" s="32"/>
      <c r="G603" s="32"/>
      <c r="H603" s="32"/>
      <c r="I603" s="33"/>
      <c r="J603" s="34"/>
    </row>
    <row r="604" spans="6:18" s="31" customFormat="1" x14ac:dyDescent="0.25">
      <c r="F604" s="32"/>
      <c r="G604" s="32"/>
      <c r="H604" s="32"/>
      <c r="I604" s="33"/>
      <c r="J604" s="34"/>
    </row>
    <row r="605" spans="6:18" x14ac:dyDescent="0.25">
      <c r="J605" s="35"/>
      <c r="P605" s="23"/>
      <c r="Q605" s="23"/>
      <c r="R605" s="23"/>
    </row>
    <row r="606" spans="6:18" x14ac:dyDescent="0.25">
      <c r="J606" s="35"/>
      <c r="P606" s="23"/>
      <c r="Q606" s="23"/>
      <c r="R606" s="23"/>
    </row>
    <row r="607" spans="6:18" x14ac:dyDescent="0.25">
      <c r="J607" s="35"/>
      <c r="P607" s="23"/>
      <c r="Q607" s="23"/>
      <c r="R607" s="23"/>
    </row>
    <row r="608" spans="6:18" x14ac:dyDescent="0.25">
      <c r="J608" s="35"/>
      <c r="P608" s="23"/>
      <c r="Q608" s="23"/>
      <c r="R608" s="23"/>
    </row>
    <row r="609" spans="10:18" x14ac:dyDescent="0.25">
      <c r="J609" s="35"/>
      <c r="P609" s="23"/>
      <c r="Q609" s="23"/>
      <c r="R609" s="23"/>
    </row>
    <row r="610" spans="10:18" x14ac:dyDescent="0.25">
      <c r="J610" s="35"/>
      <c r="P610" s="23"/>
      <c r="Q610" s="23"/>
      <c r="R610" s="23"/>
    </row>
    <row r="611" spans="10:18" x14ac:dyDescent="0.25">
      <c r="J611" s="35"/>
      <c r="P611" s="23"/>
      <c r="Q611" s="23"/>
      <c r="R611" s="23"/>
    </row>
    <row r="612" spans="10:18" x14ac:dyDescent="0.25">
      <c r="J612" s="35"/>
      <c r="P612" s="23"/>
      <c r="Q612" s="23"/>
      <c r="R612" s="23"/>
    </row>
    <row r="613" spans="10:18" x14ac:dyDescent="0.25">
      <c r="J613" s="35"/>
      <c r="P613" s="23"/>
      <c r="Q613" s="23"/>
      <c r="R613" s="23"/>
    </row>
    <row r="614" spans="10:18" x14ac:dyDescent="0.25">
      <c r="J614" s="35"/>
      <c r="P614" s="23"/>
      <c r="Q614" s="23"/>
      <c r="R614" s="23"/>
    </row>
    <row r="615" spans="10:18" x14ac:dyDescent="0.25">
      <c r="J615" s="35"/>
      <c r="P615" s="23"/>
      <c r="Q615" s="23"/>
      <c r="R615" s="23"/>
    </row>
    <row r="616" spans="10:18" x14ac:dyDescent="0.25">
      <c r="J616" s="35"/>
      <c r="P616" s="23"/>
      <c r="Q616" s="23"/>
      <c r="R616" s="23"/>
    </row>
    <row r="617" spans="10:18" x14ac:dyDescent="0.25">
      <c r="J617" s="35"/>
      <c r="P617" s="23"/>
      <c r="Q617" s="23"/>
      <c r="R617" s="23"/>
    </row>
    <row r="618" spans="10:18" x14ac:dyDescent="0.25">
      <c r="J618" s="35"/>
      <c r="P618" s="23"/>
      <c r="Q618" s="23"/>
      <c r="R618" s="23"/>
    </row>
    <row r="619" spans="10:18" x14ac:dyDescent="0.25">
      <c r="J619" s="35"/>
      <c r="P619" s="23"/>
      <c r="Q619" s="23"/>
      <c r="R619" s="23"/>
    </row>
    <row r="620" spans="10:18" x14ac:dyDescent="0.25">
      <c r="J620" s="35"/>
      <c r="P620" s="23"/>
      <c r="Q620" s="23"/>
      <c r="R620" s="23"/>
    </row>
    <row r="621" spans="10:18" x14ac:dyDescent="0.25">
      <c r="J621" s="35"/>
      <c r="P621" s="23"/>
      <c r="Q621" s="23"/>
      <c r="R621" s="23"/>
    </row>
    <row r="622" spans="10:18" x14ac:dyDescent="0.25">
      <c r="J622" s="35"/>
      <c r="P622" s="23"/>
      <c r="Q622" s="23"/>
      <c r="R622" s="23"/>
    </row>
    <row r="623" spans="10:18" x14ac:dyDescent="0.25">
      <c r="J623" s="35"/>
      <c r="P623" s="23"/>
      <c r="Q623" s="23"/>
      <c r="R623" s="23"/>
    </row>
    <row r="624" spans="10:18" x14ac:dyDescent="0.25">
      <c r="J624" s="35"/>
      <c r="P624" s="23"/>
      <c r="Q624" s="23"/>
      <c r="R624" s="23"/>
    </row>
    <row r="625" spans="10:18" x14ac:dyDescent="0.25">
      <c r="J625" s="35"/>
      <c r="P625" s="23"/>
      <c r="Q625" s="23"/>
      <c r="R625" s="23"/>
    </row>
    <row r="626" spans="10:18" x14ac:dyDescent="0.25">
      <c r="J626" s="35"/>
      <c r="P626" s="23"/>
      <c r="Q626" s="23"/>
      <c r="R626" s="23"/>
    </row>
    <row r="627" spans="10:18" x14ac:dyDescent="0.25">
      <c r="J627" s="35"/>
      <c r="P627" s="23"/>
      <c r="Q627" s="23"/>
      <c r="R627" s="23"/>
    </row>
    <row r="628" spans="10:18" x14ac:dyDescent="0.25">
      <c r="J628" s="35"/>
      <c r="P628" s="23"/>
      <c r="Q628" s="23"/>
      <c r="R628" s="23"/>
    </row>
    <row r="629" spans="10:18" x14ac:dyDescent="0.25">
      <c r="J629" s="35"/>
      <c r="P629" s="23"/>
      <c r="Q629" s="23"/>
      <c r="R629" s="23"/>
    </row>
    <row r="630" spans="10:18" x14ac:dyDescent="0.25">
      <c r="J630" s="35"/>
      <c r="P630" s="23"/>
      <c r="Q630" s="23"/>
      <c r="R630" s="23"/>
    </row>
    <row r="631" spans="10:18" x14ac:dyDescent="0.25">
      <c r="J631" s="35"/>
      <c r="P631" s="23"/>
      <c r="Q631" s="23"/>
      <c r="R631" s="23"/>
    </row>
    <row r="632" spans="10:18" x14ac:dyDescent="0.25">
      <c r="J632" s="35"/>
      <c r="P632" s="23"/>
      <c r="Q632" s="23"/>
      <c r="R632" s="23"/>
    </row>
    <row r="633" spans="10:18" x14ac:dyDescent="0.25">
      <c r="J633" s="35"/>
      <c r="P633" s="23"/>
      <c r="Q633" s="23"/>
      <c r="R633" s="23"/>
    </row>
    <row r="634" spans="10:18" x14ac:dyDescent="0.25">
      <c r="J634" s="35"/>
      <c r="P634" s="23"/>
      <c r="Q634" s="23"/>
      <c r="R634" s="23"/>
    </row>
    <row r="635" spans="10:18" x14ac:dyDescent="0.25">
      <c r="J635" s="35"/>
      <c r="P635" s="23"/>
      <c r="Q635" s="23"/>
      <c r="R635" s="23"/>
    </row>
    <row r="636" spans="10:18" x14ac:dyDescent="0.25">
      <c r="J636" s="35"/>
      <c r="P636" s="23"/>
      <c r="Q636" s="23"/>
      <c r="R636" s="23"/>
    </row>
    <row r="637" spans="10:18" x14ac:dyDescent="0.25">
      <c r="J637" s="35"/>
      <c r="P637" s="23"/>
      <c r="Q637" s="23"/>
      <c r="R637" s="23"/>
    </row>
    <row r="638" spans="10:18" x14ac:dyDescent="0.25">
      <c r="J638" s="35"/>
      <c r="P638" s="23"/>
      <c r="Q638" s="23"/>
      <c r="R638" s="23"/>
    </row>
    <row r="639" spans="10:18" x14ac:dyDescent="0.25">
      <c r="J639" s="35"/>
      <c r="P639" s="23"/>
      <c r="Q639" s="23"/>
      <c r="R639" s="23"/>
    </row>
    <row r="640" spans="10:18" x14ac:dyDescent="0.25">
      <c r="J640" s="35"/>
      <c r="P640" s="23"/>
      <c r="Q640" s="23"/>
      <c r="R640" s="23"/>
    </row>
    <row r="641" spans="10:18" x14ac:dyDescent="0.25">
      <c r="J641" s="35"/>
      <c r="P641" s="23"/>
      <c r="Q641" s="23"/>
      <c r="R641" s="23"/>
    </row>
    <row r="642" spans="10:18" x14ac:dyDescent="0.25">
      <c r="J642" s="35"/>
      <c r="P642" s="23"/>
      <c r="Q642" s="23"/>
      <c r="R642" s="23"/>
    </row>
    <row r="643" spans="10:18" x14ac:dyDescent="0.25">
      <c r="J643" s="35"/>
      <c r="P643" s="23"/>
      <c r="Q643" s="23"/>
      <c r="R643" s="23"/>
    </row>
    <row r="644" spans="10:18" x14ac:dyDescent="0.25">
      <c r="J644" s="35"/>
      <c r="P644" s="23"/>
      <c r="Q644" s="23"/>
      <c r="R644" s="23"/>
    </row>
    <row r="645" spans="10:18" x14ac:dyDescent="0.25">
      <c r="J645" s="35"/>
      <c r="P645" s="23"/>
      <c r="Q645" s="23"/>
      <c r="R645" s="23"/>
    </row>
    <row r="646" spans="10:18" x14ac:dyDescent="0.25">
      <c r="J646" s="35"/>
      <c r="P646" s="23"/>
      <c r="Q646" s="23"/>
      <c r="R646" s="23"/>
    </row>
    <row r="647" spans="10:18" x14ac:dyDescent="0.25">
      <c r="J647" s="35"/>
      <c r="P647" s="23"/>
      <c r="Q647" s="23"/>
      <c r="R647" s="23"/>
    </row>
    <row r="648" spans="10:18" x14ac:dyDescent="0.25">
      <c r="J648" s="35"/>
      <c r="P648" s="23"/>
      <c r="Q648" s="23"/>
      <c r="R648" s="23"/>
    </row>
    <row r="649" spans="10:18" x14ac:dyDescent="0.25">
      <c r="J649" s="35"/>
      <c r="P649" s="23"/>
      <c r="Q649" s="23"/>
      <c r="R649" s="23"/>
    </row>
    <row r="650" spans="10:18" x14ac:dyDescent="0.25">
      <c r="J650" s="35"/>
      <c r="P650" s="23"/>
      <c r="Q650" s="23"/>
      <c r="R650" s="23"/>
    </row>
    <row r="651" spans="10:18" x14ac:dyDescent="0.25">
      <c r="J651" s="35"/>
      <c r="P651" s="23"/>
      <c r="Q651" s="23"/>
      <c r="R651" s="23"/>
    </row>
    <row r="652" spans="10:18" x14ac:dyDescent="0.25">
      <c r="J652" s="35"/>
      <c r="P652" s="23"/>
      <c r="Q652" s="23"/>
      <c r="R652" s="23"/>
    </row>
    <row r="653" spans="10:18" x14ac:dyDescent="0.25">
      <c r="J653" s="35"/>
      <c r="P653" s="23"/>
      <c r="Q653" s="23"/>
      <c r="R653" s="23"/>
    </row>
    <row r="654" spans="10:18" x14ac:dyDescent="0.25">
      <c r="J654" s="35"/>
      <c r="P654" s="23"/>
      <c r="Q654" s="23"/>
      <c r="R654" s="23"/>
    </row>
    <row r="655" spans="10:18" x14ac:dyDescent="0.25">
      <c r="J655" s="35"/>
      <c r="P655" s="23"/>
      <c r="Q655" s="23"/>
      <c r="R655" s="23"/>
    </row>
    <row r="656" spans="10:18" x14ac:dyDescent="0.25">
      <c r="J656" s="35"/>
      <c r="P656" s="23"/>
      <c r="Q656" s="23"/>
      <c r="R656" s="23"/>
    </row>
    <row r="657" spans="10:18" x14ac:dyDescent="0.25">
      <c r="J657" s="35"/>
      <c r="P657" s="23"/>
      <c r="Q657" s="23"/>
      <c r="R657" s="23"/>
    </row>
    <row r="658" spans="10:18" x14ac:dyDescent="0.25">
      <c r="J658" s="35"/>
      <c r="P658" s="23"/>
      <c r="Q658" s="23"/>
      <c r="R658" s="23"/>
    </row>
    <row r="659" spans="10:18" x14ac:dyDescent="0.25">
      <c r="J659" s="35"/>
      <c r="P659" s="23"/>
      <c r="Q659" s="23"/>
      <c r="R659" s="23"/>
    </row>
    <row r="660" spans="10:18" x14ac:dyDescent="0.25">
      <c r="J660" s="35"/>
      <c r="P660" s="23"/>
      <c r="Q660" s="23"/>
      <c r="R660" s="23"/>
    </row>
    <row r="661" spans="10:18" x14ac:dyDescent="0.25">
      <c r="J661" s="35"/>
      <c r="P661" s="23"/>
      <c r="Q661" s="23"/>
      <c r="R661" s="23"/>
    </row>
    <row r="662" spans="10:18" x14ac:dyDescent="0.25">
      <c r="J662" s="35"/>
      <c r="P662" s="23"/>
      <c r="Q662" s="23"/>
      <c r="R662" s="23"/>
    </row>
    <row r="663" spans="10:18" x14ac:dyDescent="0.25">
      <c r="J663" s="35"/>
      <c r="P663" s="23"/>
      <c r="Q663" s="23"/>
      <c r="R663" s="23"/>
    </row>
    <row r="664" spans="10:18" x14ac:dyDescent="0.25">
      <c r="J664" s="35"/>
      <c r="P664" s="23"/>
      <c r="Q664" s="23"/>
      <c r="R664" s="23"/>
    </row>
    <row r="665" spans="10:18" x14ac:dyDescent="0.25">
      <c r="J665" s="35"/>
      <c r="P665" s="23"/>
      <c r="Q665" s="23"/>
      <c r="R665" s="23"/>
    </row>
    <row r="666" spans="10:18" x14ac:dyDescent="0.25">
      <c r="J666" s="35"/>
      <c r="P666" s="23"/>
      <c r="Q666" s="23"/>
      <c r="R666" s="23"/>
    </row>
    <row r="667" spans="10:18" x14ac:dyDescent="0.25">
      <c r="J667" s="35"/>
      <c r="P667" s="23"/>
      <c r="Q667" s="23"/>
      <c r="R667" s="23"/>
    </row>
    <row r="668" spans="10:18" x14ac:dyDescent="0.25">
      <c r="J668" s="35"/>
      <c r="P668" s="23"/>
      <c r="Q668" s="23"/>
      <c r="R668" s="23"/>
    </row>
    <row r="669" spans="10:18" x14ac:dyDescent="0.25">
      <c r="J669" s="35"/>
      <c r="P669" s="23"/>
      <c r="Q669" s="23"/>
      <c r="R669" s="23"/>
    </row>
    <row r="670" spans="10:18" x14ac:dyDescent="0.25">
      <c r="J670" s="35"/>
      <c r="P670" s="23"/>
      <c r="Q670" s="23"/>
      <c r="R670" s="23"/>
    </row>
    <row r="671" spans="10:18" x14ac:dyDescent="0.25">
      <c r="J671" s="35"/>
      <c r="P671" s="23"/>
      <c r="Q671" s="23"/>
      <c r="R671" s="23"/>
    </row>
    <row r="672" spans="10:18" x14ac:dyDescent="0.25">
      <c r="J672" s="35"/>
      <c r="P672" s="23"/>
      <c r="Q672" s="23"/>
      <c r="R672" s="23"/>
    </row>
    <row r="673" spans="10:18" x14ac:dyDescent="0.25">
      <c r="J673" s="35"/>
      <c r="P673" s="23"/>
      <c r="Q673" s="23"/>
      <c r="R673" s="23"/>
    </row>
    <row r="674" spans="10:18" x14ac:dyDescent="0.25">
      <c r="J674" s="35"/>
      <c r="P674" s="23"/>
      <c r="Q674" s="23"/>
      <c r="R674" s="23"/>
    </row>
    <row r="675" spans="10:18" x14ac:dyDescent="0.25">
      <c r="J675" s="35"/>
      <c r="P675" s="23"/>
      <c r="Q675" s="23"/>
      <c r="R675" s="23"/>
    </row>
    <row r="676" spans="10:18" x14ac:dyDescent="0.25">
      <c r="J676" s="35"/>
      <c r="P676" s="23"/>
      <c r="Q676" s="23"/>
      <c r="R676" s="23"/>
    </row>
    <row r="677" spans="10:18" x14ac:dyDescent="0.25">
      <c r="J677" s="35"/>
      <c r="P677" s="23"/>
      <c r="Q677" s="23"/>
      <c r="R677" s="23"/>
    </row>
    <row r="678" spans="10:18" x14ac:dyDescent="0.25">
      <c r="J678" s="35"/>
      <c r="P678" s="23"/>
      <c r="Q678" s="23"/>
      <c r="R678" s="23"/>
    </row>
    <row r="679" spans="10:18" x14ac:dyDescent="0.25">
      <c r="J679" s="35"/>
      <c r="P679" s="23"/>
      <c r="Q679" s="23"/>
      <c r="R679" s="23"/>
    </row>
    <row r="680" spans="10:18" x14ac:dyDescent="0.25">
      <c r="J680" s="35"/>
      <c r="P680" s="23"/>
      <c r="Q680" s="23"/>
      <c r="R680" s="23"/>
    </row>
    <row r="681" spans="10:18" x14ac:dyDescent="0.25">
      <c r="J681" s="35"/>
      <c r="P681" s="23"/>
      <c r="Q681" s="23"/>
      <c r="R681" s="23"/>
    </row>
    <row r="682" spans="10:18" x14ac:dyDescent="0.25">
      <c r="J682" s="35"/>
      <c r="P682" s="23"/>
      <c r="Q682" s="23"/>
      <c r="R682" s="23"/>
    </row>
    <row r="683" spans="10:18" x14ac:dyDescent="0.25">
      <c r="J683" s="35"/>
      <c r="P683" s="23"/>
      <c r="Q683" s="23"/>
      <c r="R683" s="23"/>
    </row>
    <row r="684" spans="10:18" x14ac:dyDescent="0.25">
      <c r="J684" s="35"/>
      <c r="P684" s="23"/>
      <c r="Q684" s="23"/>
      <c r="R684" s="23"/>
    </row>
    <row r="685" spans="10:18" x14ac:dyDescent="0.25">
      <c r="J685" s="35"/>
      <c r="P685" s="23"/>
      <c r="Q685" s="23"/>
      <c r="R685" s="23"/>
    </row>
    <row r="686" spans="10:18" x14ac:dyDescent="0.25">
      <c r="J686" s="35"/>
      <c r="P686" s="23"/>
      <c r="Q686" s="23"/>
      <c r="R686" s="23"/>
    </row>
    <row r="687" spans="10:18" x14ac:dyDescent="0.25">
      <c r="J687" s="35"/>
      <c r="P687" s="23"/>
      <c r="Q687" s="23"/>
      <c r="R687" s="23"/>
    </row>
    <row r="688" spans="10:18" x14ac:dyDescent="0.25">
      <c r="J688" s="35"/>
      <c r="P688" s="23"/>
      <c r="Q688" s="23"/>
      <c r="R688" s="23"/>
    </row>
    <row r="689" spans="10:18" x14ac:dyDescent="0.25">
      <c r="J689" s="35"/>
      <c r="P689" s="23"/>
      <c r="Q689" s="23"/>
      <c r="R689" s="23"/>
    </row>
    <row r="690" spans="10:18" x14ac:dyDescent="0.25">
      <c r="J690" s="35"/>
      <c r="P690" s="23"/>
      <c r="Q690" s="23"/>
      <c r="R690" s="23"/>
    </row>
    <row r="691" spans="10:18" x14ac:dyDescent="0.25">
      <c r="J691" s="35"/>
      <c r="P691" s="23"/>
      <c r="Q691" s="23"/>
      <c r="R691" s="23"/>
    </row>
    <row r="692" spans="10:18" x14ac:dyDescent="0.25">
      <c r="J692" s="35"/>
      <c r="P692" s="23"/>
      <c r="Q692" s="23"/>
      <c r="R692" s="23"/>
    </row>
    <row r="693" spans="10:18" x14ac:dyDescent="0.25">
      <c r="J693" s="35"/>
      <c r="P693" s="23"/>
      <c r="Q693" s="23"/>
      <c r="R693" s="23"/>
    </row>
    <row r="694" spans="10:18" x14ac:dyDescent="0.25">
      <c r="J694" s="35"/>
      <c r="P694" s="23"/>
      <c r="Q694" s="23"/>
      <c r="R694" s="23"/>
    </row>
    <row r="695" spans="10:18" x14ac:dyDescent="0.25">
      <c r="J695" s="35"/>
      <c r="P695" s="23"/>
      <c r="Q695" s="23"/>
      <c r="R695" s="23"/>
    </row>
    <row r="696" spans="10:18" x14ac:dyDescent="0.25">
      <c r="J696" s="35"/>
      <c r="P696" s="23"/>
      <c r="Q696" s="23"/>
      <c r="R696" s="23"/>
    </row>
    <row r="697" spans="10:18" x14ac:dyDescent="0.25">
      <c r="J697" s="35"/>
      <c r="P697" s="23"/>
      <c r="Q697" s="23"/>
      <c r="R697" s="23"/>
    </row>
    <row r="698" spans="10:18" x14ac:dyDescent="0.25">
      <c r="J698" s="35"/>
      <c r="P698" s="23"/>
      <c r="Q698" s="23"/>
      <c r="R698" s="23"/>
    </row>
    <row r="699" spans="10:18" x14ac:dyDescent="0.25">
      <c r="J699" s="35"/>
      <c r="P699" s="23"/>
      <c r="Q699" s="23"/>
      <c r="R699" s="23"/>
    </row>
    <row r="700" spans="10:18" x14ac:dyDescent="0.25">
      <c r="J700" s="35"/>
      <c r="P700" s="23"/>
      <c r="Q700" s="23"/>
      <c r="R700" s="23"/>
    </row>
    <row r="701" spans="10:18" x14ac:dyDescent="0.25">
      <c r="J701" s="35"/>
      <c r="P701" s="23"/>
      <c r="Q701" s="23"/>
      <c r="R701" s="23"/>
    </row>
    <row r="702" spans="10:18" x14ac:dyDescent="0.25">
      <c r="J702" s="35"/>
      <c r="P702" s="23"/>
      <c r="Q702" s="23"/>
      <c r="R702" s="23"/>
    </row>
    <row r="703" spans="10:18" x14ac:dyDescent="0.25">
      <c r="J703" s="35"/>
      <c r="P703" s="23"/>
      <c r="Q703" s="23"/>
      <c r="R703" s="23"/>
    </row>
    <row r="704" spans="10:18" x14ac:dyDescent="0.25">
      <c r="J704" s="35"/>
      <c r="P704" s="23"/>
      <c r="Q704" s="23"/>
      <c r="R704" s="23"/>
    </row>
    <row r="705" spans="10:18" x14ac:dyDescent="0.25">
      <c r="J705" s="35"/>
      <c r="P705" s="23"/>
      <c r="Q705" s="23"/>
      <c r="R705" s="23"/>
    </row>
    <row r="706" spans="10:18" x14ac:dyDescent="0.25">
      <c r="J706" s="35"/>
      <c r="P706" s="23"/>
      <c r="Q706" s="23"/>
      <c r="R706" s="23"/>
    </row>
    <row r="707" spans="10:18" x14ac:dyDescent="0.25">
      <c r="J707" s="35"/>
      <c r="P707" s="23"/>
      <c r="Q707" s="23"/>
      <c r="R707" s="23"/>
    </row>
    <row r="708" spans="10:18" x14ac:dyDescent="0.25">
      <c r="J708" s="35"/>
      <c r="P708" s="23"/>
      <c r="Q708" s="23"/>
      <c r="R708" s="23"/>
    </row>
    <row r="709" spans="10:18" x14ac:dyDescent="0.25">
      <c r="J709" s="35"/>
      <c r="P709" s="23"/>
      <c r="Q709" s="23"/>
      <c r="R709" s="23"/>
    </row>
    <row r="710" spans="10:18" x14ac:dyDescent="0.25">
      <c r="J710" s="35"/>
      <c r="P710" s="23"/>
      <c r="Q710" s="23"/>
      <c r="R710" s="23"/>
    </row>
    <row r="711" spans="10:18" x14ac:dyDescent="0.25">
      <c r="J711" s="35"/>
      <c r="P711" s="23"/>
      <c r="Q711" s="23"/>
      <c r="R711" s="23"/>
    </row>
    <row r="712" spans="10:18" x14ac:dyDescent="0.25">
      <c r="J712" s="35"/>
      <c r="P712" s="23"/>
      <c r="Q712" s="23"/>
      <c r="R712" s="23"/>
    </row>
    <row r="713" spans="10:18" x14ac:dyDescent="0.25">
      <c r="J713" s="35"/>
      <c r="P713" s="23"/>
      <c r="Q713" s="23"/>
      <c r="R713" s="23"/>
    </row>
    <row r="714" spans="10:18" x14ac:dyDescent="0.25">
      <c r="J714" s="35"/>
      <c r="P714" s="23"/>
      <c r="Q714" s="23"/>
      <c r="R714" s="23"/>
    </row>
    <row r="715" spans="10:18" x14ac:dyDescent="0.25">
      <c r="J715" s="35"/>
      <c r="P715" s="23"/>
      <c r="Q715" s="23"/>
      <c r="R715" s="23"/>
    </row>
    <row r="716" spans="10:18" x14ac:dyDescent="0.25">
      <c r="J716" s="35"/>
      <c r="P716" s="23"/>
      <c r="Q716" s="23"/>
      <c r="R716" s="23"/>
    </row>
    <row r="717" spans="10:18" x14ac:dyDescent="0.25">
      <c r="J717" s="35"/>
      <c r="P717" s="23"/>
      <c r="Q717" s="23"/>
      <c r="R717" s="23"/>
    </row>
    <row r="718" spans="10:18" x14ac:dyDescent="0.25">
      <c r="J718" s="35"/>
      <c r="P718" s="23"/>
      <c r="Q718" s="23"/>
      <c r="R718" s="23"/>
    </row>
    <row r="719" spans="10:18" x14ac:dyDescent="0.25">
      <c r="J719" s="35"/>
      <c r="P719" s="23"/>
      <c r="Q719" s="23"/>
      <c r="R719" s="23"/>
    </row>
    <row r="720" spans="10:18" x14ac:dyDescent="0.25">
      <c r="J720" s="35"/>
      <c r="P720" s="23"/>
      <c r="Q720" s="23"/>
      <c r="R720" s="23"/>
    </row>
    <row r="721" spans="10:18" x14ac:dyDescent="0.25">
      <c r="J721" s="35"/>
      <c r="P721" s="23"/>
      <c r="Q721" s="23"/>
      <c r="R721" s="23"/>
    </row>
    <row r="722" spans="10:18" x14ac:dyDescent="0.25">
      <c r="J722" s="35"/>
      <c r="P722" s="23"/>
      <c r="Q722" s="23"/>
      <c r="R722" s="23"/>
    </row>
    <row r="723" spans="10:18" x14ac:dyDescent="0.25">
      <c r="J723" s="35"/>
      <c r="P723" s="23"/>
      <c r="Q723" s="23"/>
      <c r="R723" s="23"/>
    </row>
    <row r="724" spans="10:18" x14ac:dyDescent="0.25">
      <c r="J724" s="35"/>
      <c r="P724" s="23"/>
      <c r="Q724" s="23"/>
      <c r="R724" s="23"/>
    </row>
    <row r="725" spans="10:18" x14ac:dyDescent="0.25">
      <c r="J725" s="35"/>
      <c r="P725" s="23"/>
      <c r="Q725" s="23"/>
      <c r="R725" s="23"/>
    </row>
    <row r="726" spans="10:18" x14ac:dyDescent="0.25">
      <c r="J726" s="35"/>
      <c r="P726" s="23"/>
      <c r="Q726" s="23"/>
      <c r="R726" s="23"/>
    </row>
    <row r="727" spans="10:18" x14ac:dyDescent="0.25">
      <c r="J727" s="35"/>
      <c r="P727" s="23"/>
      <c r="Q727" s="23"/>
      <c r="R727" s="23"/>
    </row>
    <row r="728" spans="10:18" x14ac:dyDescent="0.25">
      <c r="J728" s="35"/>
      <c r="P728" s="23"/>
      <c r="Q728" s="23"/>
      <c r="R728" s="23"/>
    </row>
    <row r="729" spans="10:18" x14ac:dyDescent="0.25">
      <c r="J729" s="35"/>
      <c r="P729" s="23"/>
      <c r="Q729" s="23"/>
      <c r="R729" s="23"/>
    </row>
    <row r="730" spans="10:18" x14ac:dyDescent="0.25">
      <c r="J730" s="35"/>
      <c r="P730" s="23"/>
      <c r="Q730" s="23"/>
      <c r="R730" s="23"/>
    </row>
    <row r="731" spans="10:18" x14ac:dyDescent="0.25">
      <c r="J731" s="35"/>
      <c r="P731" s="23"/>
      <c r="Q731" s="23"/>
      <c r="R731" s="23"/>
    </row>
    <row r="732" spans="10:18" x14ac:dyDescent="0.25">
      <c r="J732" s="35"/>
      <c r="P732" s="23"/>
      <c r="Q732" s="23"/>
      <c r="R732" s="23"/>
    </row>
    <row r="733" spans="10:18" x14ac:dyDescent="0.25">
      <c r="J733" s="35"/>
      <c r="P733" s="23"/>
      <c r="Q733" s="23"/>
      <c r="R733" s="23"/>
    </row>
    <row r="734" spans="10:18" x14ac:dyDescent="0.25">
      <c r="J734" s="35"/>
      <c r="P734" s="23"/>
      <c r="Q734" s="23"/>
      <c r="R734" s="23"/>
    </row>
    <row r="735" spans="10:18" x14ac:dyDescent="0.25">
      <c r="J735" s="35"/>
      <c r="P735" s="23"/>
      <c r="Q735" s="23"/>
      <c r="R735" s="23"/>
    </row>
    <row r="736" spans="10:18" x14ac:dyDescent="0.25">
      <c r="J736" s="35"/>
      <c r="P736" s="23"/>
      <c r="Q736" s="23"/>
      <c r="R736" s="23"/>
    </row>
    <row r="737" spans="10:18" x14ac:dyDescent="0.25">
      <c r="J737" s="35"/>
      <c r="P737" s="23"/>
      <c r="Q737" s="23"/>
      <c r="R737" s="23"/>
    </row>
    <row r="738" spans="10:18" x14ac:dyDescent="0.25">
      <c r="J738" s="35"/>
      <c r="P738" s="23"/>
      <c r="Q738" s="23"/>
      <c r="R738" s="23"/>
    </row>
    <row r="739" spans="10:18" x14ac:dyDescent="0.25">
      <c r="J739" s="35"/>
      <c r="P739" s="23"/>
      <c r="Q739" s="23"/>
      <c r="R739" s="23"/>
    </row>
    <row r="740" spans="10:18" x14ac:dyDescent="0.25">
      <c r="J740" s="35"/>
      <c r="P740" s="23"/>
      <c r="Q740" s="23"/>
      <c r="R740" s="23"/>
    </row>
    <row r="741" spans="10:18" x14ac:dyDescent="0.25">
      <c r="J741" s="35"/>
      <c r="P741" s="23"/>
      <c r="Q741" s="23"/>
      <c r="R741" s="23"/>
    </row>
    <row r="742" spans="10:18" x14ac:dyDescent="0.25">
      <c r="J742" s="35"/>
      <c r="P742" s="23"/>
      <c r="Q742" s="23"/>
      <c r="R742" s="23"/>
    </row>
    <row r="743" spans="10:18" x14ac:dyDescent="0.25">
      <c r="J743" s="35"/>
      <c r="P743" s="23"/>
      <c r="Q743" s="23"/>
      <c r="R743" s="23"/>
    </row>
    <row r="744" spans="10:18" x14ac:dyDescent="0.25">
      <c r="J744" s="35"/>
      <c r="P744" s="23"/>
      <c r="Q744" s="23"/>
      <c r="R744" s="23"/>
    </row>
    <row r="745" spans="10:18" x14ac:dyDescent="0.25">
      <c r="J745" s="35"/>
      <c r="P745" s="23"/>
      <c r="Q745" s="23"/>
      <c r="R745" s="23"/>
    </row>
    <row r="746" spans="10:18" x14ac:dyDescent="0.25">
      <c r="J746" s="35"/>
      <c r="P746" s="23"/>
      <c r="Q746" s="23"/>
      <c r="R746" s="23"/>
    </row>
    <row r="747" spans="10:18" x14ac:dyDescent="0.25">
      <c r="J747" s="35"/>
      <c r="P747" s="23"/>
      <c r="Q747" s="23"/>
      <c r="R747" s="23"/>
    </row>
    <row r="748" spans="10:18" x14ac:dyDescent="0.25">
      <c r="J748" s="35"/>
      <c r="P748" s="23"/>
      <c r="Q748" s="23"/>
      <c r="R748" s="23"/>
    </row>
    <row r="749" spans="10:18" x14ac:dyDescent="0.25">
      <c r="J749" s="35"/>
      <c r="P749" s="23"/>
      <c r="Q749" s="23"/>
      <c r="R749" s="23"/>
    </row>
    <row r="750" spans="10:18" x14ac:dyDescent="0.25">
      <c r="J750" s="35"/>
      <c r="P750" s="23"/>
      <c r="Q750" s="23"/>
      <c r="R750" s="23"/>
    </row>
    <row r="751" spans="10:18" x14ac:dyDescent="0.25">
      <c r="J751" s="35"/>
      <c r="P751" s="23"/>
      <c r="Q751" s="23"/>
      <c r="R751" s="23"/>
    </row>
    <row r="752" spans="10:18" x14ac:dyDescent="0.25">
      <c r="J752" s="35"/>
      <c r="P752" s="23"/>
      <c r="Q752" s="23"/>
      <c r="R752" s="23"/>
    </row>
    <row r="753" spans="10:18" x14ac:dyDescent="0.25">
      <c r="J753" s="35"/>
      <c r="P753" s="23"/>
      <c r="Q753" s="23"/>
      <c r="R753" s="23"/>
    </row>
    <row r="754" spans="10:18" x14ac:dyDescent="0.25">
      <c r="J754" s="35"/>
      <c r="P754" s="23"/>
      <c r="Q754" s="23"/>
      <c r="R754" s="23"/>
    </row>
    <row r="755" spans="10:18" x14ac:dyDescent="0.25">
      <c r="J755" s="35"/>
      <c r="P755" s="23"/>
      <c r="Q755" s="23"/>
      <c r="R755" s="23"/>
    </row>
    <row r="756" spans="10:18" x14ac:dyDescent="0.25">
      <c r="J756" s="35"/>
      <c r="P756" s="23"/>
      <c r="Q756" s="23"/>
      <c r="R756" s="23"/>
    </row>
    <row r="757" spans="10:18" x14ac:dyDescent="0.25">
      <c r="J757" s="35"/>
      <c r="P757" s="23"/>
      <c r="Q757" s="23"/>
      <c r="R757" s="23"/>
    </row>
    <row r="758" spans="10:18" x14ac:dyDescent="0.25">
      <c r="J758" s="35"/>
      <c r="P758" s="23"/>
      <c r="Q758" s="23"/>
      <c r="R758" s="23"/>
    </row>
    <row r="759" spans="10:18" x14ac:dyDescent="0.25">
      <c r="J759" s="35"/>
      <c r="P759" s="23"/>
      <c r="Q759" s="23"/>
      <c r="R759" s="23"/>
    </row>
    <row r="760" spans="10:18" x14ac:dyDescent="0.25">
      <c r="J760" s="35"/>
      <c r="P760" s="23"/>
      <c r="Q760" s="23"/>
      <c r="R760" s="23"/>
    </row>
    <row r="761" spans="10:18" x14ac:dyDescent="0.25">
      <c r="J761" s="35"/>
      <c r="P761" s="23"/>
      <c r="Q761" s="23"/>
      <c r="R761" s="23"/>
    </row>
    <row r="762" spans="10:18" x14ac:dyDescent="0.25">
      <c r="J762" s="35"/>
      <c r="P762" s="23"/>
      <c r="Q762" s="23"/>
      <c r="R762" s="23"/>
    </row>
    <row r="763" spans="10:18" x14ac:dyDescent="0.25">
      <c r="J763" s="35"/>
      <c r="P763" s="23"/>
      <c r="Q763" s="23"/>
      <c r="R763" s="23"/>
    </row>
    <row r="764" spans="10:18" x14ac:dyDescent="0.25">
      <c r="J764" s="35"/>
      <c r="P764" s="23"/>
      <c r="Q764" s="23"/>
      <c r="R764" s="23"/>
    </row>
    <row r="765" spans="10:18" x14ac:dyDescent="0.25">
      <c r="J765" s="35"/>
      <c r="P765" s="23"/>
      <c r="Q765" s="23"/>
      <c r="R765" s="23"/>
    </row>
    <row r="766" spans="10:18" x14ac:dyDescent="0.25">
      <c r="J766" s="35"/>
      <c r="P766" s="23"/>
      <c r="Q766" s="23"/>
      <c r="R766" s="23"/>
    </row>
    <row r="767" spans="10:18" x14ac:dyDescent="0.25">
      <c r="J767" s="35"/>
      <c r="P767" s="23"/>
      <c r="Q767" s="23"/>
      <c r="R767" s="23"/>
    </row>
    <row r="768" spans="10:18" x14ac:dyDescent="0.25">
      <c r="J768" s="35"/>
      <c r="P768" s="23"/>
      <c r="Q768" s="23"/>
      <c r="R768" s="23"/>
    </row>
    <row r="769" spans="10:18" x14ac:dyDescent="0.25">
      <c r="J769" s="35"/>
      <c r="P769" s="23"/>
      <c r="Q769" s="23"/>
      <c r="R769" s="23"/>
    </row>
    <row r="770" spans="10:18" x14ac:dyDescent="0.25">
      <c r="J770" s="35"/>
      <c r="P770" s="23"/>
      <c r="Q770" s="23"/>
      <c r="R770" s="23"/>
    </row>
    <row r="771" spans="10:18" x14ac:dyDescent="0.25">
      <c r="J771" s="35"/>
      <c r="P771" s="23"/>
      <c r="Q771" s="23"/>
      <c r="R771" s="23"/>
    </row>
    <row r="772" spans="10:18" x14ac:dyDescent="0.25">
      <c r="J772" s="35"/>
      <c r="P772" s="23"/>
      <c r="Q772" s="23"/>
      <c r="R772" s="23"/>
    </row>
    <row r="773" spans="10:18" x14ac:dyDescent="0.25">
      <c r="J773" s="35"/>
      <c r="P773" s="23"/>
      <c r="Q773" s="23"/>
      <c r="R773" s="23"/>
    </row>
    <row r="774" spans="10:18" x14ac:dyDescent="0.25">
      <c r="J774" s="35"/>
      <c r="P774" s="23"/>
      <c r="Q774" s="23"/>
      <c r="R774" s="23"/>
    </row>
    <row r="775" spans="10:18" x14ac:dyDescent="0.25">
      <c r="J775" s="35"/>
      <c r="P775" s="23"/>
      <c r="Q775" s="23"/>
      <c r="R775" s="23"/>
    </row>
    <row r="776" spans="10:18" x14ac:dyDescent="0.25">
      <c r="J776" s="35"/>
      <c r="P776" s="23"/>
      <c r="Q776" s="23"/>
      <c r="R776" s="23"/>
    </row>
    <row r="777" spans="10:18" x14ac:dyDescent="0.25">
      <c r="J777" s="35"/>
      <c r="P777" s="23"/>
      <c r="Q777" s="23"/>
      <c r="R777" s="23"/>
    </row>
    <row r="778" spans="10:18" x14ac:dyDescent="0.25">
      <c r="J778" s="35"/>
      <c r="P778" s="23"/>
      <c r="Q778" s="23"/>
      <c r="R778" s="23"/>
    </row>
    <row r="779" spans="10:18" x14ac:dyDescent="0.25">
      <c r="J779" s="35"/>
      <c r="P779" s="23"/>
      <c r="Q779" s="23"/>
      <c r="R779" s="23"/>
    </row>
    <row r="780" spans="10:18" x14ac:dyDescent="0.25">
      <c r="J780" s="35"/>
      <c r="P780" s="23"/>
      <c r="Q780" s="23"/>
      <c r="R780" s="23"/>
    </row>
    <row r="781" spans="10:18" x14ac:dyDescent="0.25">
      <c r="J781" s="35"/>
      <c r="P781" s="23"/>
      <c r="Q781" s="23"/>
      <c r="R781" s="23"/>
    </row>
    <row r="782" spans="10:18" x14ac:dyDescent="0.25">
      <c r="J782" s="35"/>
      <c r="P782" s="23"/>
      <c r="Q782" s="23"/>
      <c r="R782" s="23"/>
    </row>
    <row r="783" spans="10:18" x14ac:dyDescent="0.25">
      <c r="J783" s="35"/>
      <c r="P783" s="23"/>
      <c r="Q783" s="23"/>
      <c r="R783" s="23"/>
    </row>
    <row r="784" spans="10:18" x14ac:dyDescent="0.25">
      <c r="J784" s="35"/>
      <c r="P784" s="23"/>
      <c r="Q784" s="23"/>
      <c r="R784" s="23"/>
    </row>
    <row r="785" spans="10:18" x14ac:dyDescent="0.25">
      <c r="J785" s="35"/>
      <c r="P785" s="23"/>
      <c r="Q785" s="23"/>
      <c r="R785" s="23"/>
    </row>
    <row r="786" spans="10:18" x14ac:dyDescent="0.25">
      <c r="J786" s="35"/>
      <c r="P786" s="23"/>
      <c r="Q786" s="23"/>
      <c r="R786" s="23"/>
    </row>
    <row r="787" spans="10:18" x14ac:dyDescent="0.25">
      <c r="J787" s="35"/>
      <c r="P787" s="23"/>
      <c r="Q787" s="23"/>
      <c r="R787" s="23"/>
    </row>
    <row r="788" spans="10:18" x14ac:dyDescent="0.25">
      <c r="J788" s="35"/>
      <c r="P788" s="23"/>
      <c r="Q788" s="23"/>
      <c r="R788" s="23"/>
    </row>
    <row r="789" spans="10:18" x14ac:dyDescent="0.25">
      <c r="J789" s="35"/>
      <c r="P789" s="23"/>
      <c r="Q789" s="23"/>
      <c r="R789" s="23"/>
    </row>
    <row r="790" spans="10:18" x14ac:dyDescent="0.25">
      <c r="J790" s="35"/>
      <c r="P790" s="23"/>
      <c r="Q790" s="23"/>
      <c r="R790" s="23"/>
    </row>
    <row r="791" spans="10:18" x14ac:dyDescent="0.25">
      <c r="J791" s="35"/>
      <c r="P791" s="23"/>
      <c r="Q791" s="23"/>
      <c r="R791" s="23"/>
    </row>
    <row r="792" spans="10:18" x14ac:dyDescent="0.25">
      <c r="J792" s="35"/>
      <c r="P792" s="23"/>
      <c r="Q792" s="23"/>
      <c r="R792" s="23"/>
    </row>
    <row r="793" spans="10:18" x14ac:dyDescent="0.25">
      <c r="J793" s="35"/>
      <c r="P793" s="23"/>
      <c r="Q793" s="23"/>
      <c r="R793" s="23"/>
    </row>
    <row r="794" spans="10:18" x14ac:dyDescent="0.25">
      <c r="J794" s="35"/>
      <c r="P794" s="23"/>
      <c r="Q794" s="23"/>
      <c r="R794" s="23"/>
    </row>
    <row r="795" spans="10:18" x14ac:dyDescent="0.25">
      <c r="J795" s="35"/>
      <c r="P795" s="23"/>
      <c r="Q795" s="23"/>
      <c r="R795" s="23"/>
    </row>
    <row r="796" spans="10:18" x14ac:dyDescent="0.25">
      <c r="J796" s="35"/>
      <c r="P796" s="23"/>
      <c r="Q796" s="23"/>
      <c r="R796" s="23"/>
    </row>
    <row r="797" spans="10:18" x14ac:dyDescent="0.25">
      <c r="J797" s="35"/>
      <c r="P797" s="23"/>
      <c r="Q797" s="23"/>
      <c r="R797" s="23"/>
    </row>
    <row r="798" spans="10:18" x14ac:dyDescent="0.25">
      <c r="J798" s="35"/>
      <c r="P798" s="23"/>
      <c r="Q798" s="23"/>
      <c r="R798" s="23"/>
    </row>
    <row r="799" spans="10:18" x14ac:dyDescent="0.25">
      <c r="J799" s="35"/>
      <c r="P799" s="23"/>
      <c r="Q799" s="23"/>
      <c r="R799" s="23"/>
    </row>
    <row r="800" spans="10:18" x14ac:dyDescent="0.25">
      <c r="J800" s="35"/>
      <c r="P800" s="23"/>
      <c r="Q800" s="23"/>
      <c r="R800" s="23"/>
    </row>
    <row r="801" spans="10:18" x14ac:dyDescent="0.25">
      <c r="J801" s="35"/>
      <c r="P801" s="23"/>
      <c r="Q801" s="23"/>
      <c r="R801" s="23"/>
    </row>
    <row r="802" spans="10:18" x14ac:dyDescent="0.25">
      <c r="J802" s="35"/>
      <c r="P802" s="23"/>
      <c r="Q802" s="23"/>
      <c r="R802" s="23"/>
    </row>
    <row r="803" spans="10:18" x14ac:dyDescent="0.25">
      <c r="J803" s="35"/>
      <c r="P803" s="23"/>
      <c r="Q803" s="23"/>
      <c r="R803" s="23"/>
    </row>
    <row r="804" spans="10:18" x14ac:dyDescent="0.25">
      <c r="J804" s="35"/>
      <c r="P804" s="23"/>
      <c r="Q804" s="23"/>
      <c r="R804" s="23"/>
    </row>
    <row r="805" spans="10:18" x14ac:dyDescent="0.25">
      <c r="J805" s="35"/>
      <c r="P805" s="23"/>
      <c r="Q805" s="23"/>
      <c r="R805" s="23"/>
    </row>
    <row r="806" spans="10:18" x14ac:dyDescent="0.25">
      <c r="J806" s="35"/>
      <c r="P806" s="23"/>
      <c r="Q806" s="23"/>
      <c r="R806" s="23"/>
    </row>
    <row r="807" spans="10:18" x14ac:dyDescent="0.25">
      <c r="J807" s="35"/>
      <c r="P807" s="23"/>
      <c r="Q807" s="23"/>
      <c r="R807" s="23"/>
    </row>
    <row r="808" spans="10:18" x14ac:dyDescent="0.25">
      <c r="J808" s="35"/>
      <c r="P808" s="23"/>
      <c r="Q808" s="23"/>
      <c r="R808" s="23"/>
    </row>
    <row r="809" spans="10:18" x14ac:dyDescent="0.25">
      <c r="J809" s="35"/>
      <c r="P809" s="23"/>
      <c r="Q809" s="23"/>
      <c r="R809" s="23"/>
    </row>
    <row r="810" spans="10:18" x14ac:dyDescent="0.25">
      <c r="J810" s="35"/>
      <c r="P810" s="23"/>
      <c r="Q810" s="23"/>
      <c r="R810" s="23"/>
    </row>
    <row r="811" spans="10:18" x14ac:dyDescent="0.25">
      <c r="J811" s="35"/>
      <c r="P811" s="23"/>
      <c r="Q811" s="23"/>
      <c r="R811" s="23"/>
    </row>
    <row r="812" spans="10:18" x14ac:dyDescent="0.25">
      <c r="J812" s="35"/>
      <c r="P812" s="23"/>
      <c r="Q812" s="23"/>
      <c r="R812" s="23"/>
    </row>
    <row r="813" spans="10:18" x14ac:dyDescent="0.25">
      <c r="J813" s="35"/>
      <c r="P813" s="23"/>
      <c r="Q813" s="23"/>
      <c r="R813" s="23"/>
    </row>
    <row r="814" spans="10:18" x14ac:dyDescent="0.25">
      <c r="J814" s="35"/>
      <c r="P814" s="23"/>
      <c r="Q814" s="23"/>
      <c r="R814" s="23"/>
    </row>
    <row r="815" spans="10:18" x14ac:dyDescent="0.25">
      <c r="J815" s="35"/>
      <c r="P815" s="23"/>
      <c r="Q815" s="23"/>
      <c r="R815" s="23"/>
    </row>
    <row r="816" spans="10:18" x14ac:dyDescent="0.25">
      <c r="J816" s="35"/>
      <c r="P816" s="23"/>
      <c r="Q816" s="23"/>
      <c r="R816" s="23"/>
    </row>
    <row r="817" spans="10:18" x14ac:dyDescent="0.25">
      <c r="J817" s="35"/>
      <c r="P817" s="23"/>
      <c r="Q817" s="23"/>
      <c r="R817" s="23"/>
    </row>
    <row r="818" spans="10:18" x14ac:dyDescent="0.25">
      <c r="J818" s="35"/>
      <c r="P818" s="23"/>
      <c r="Q818" s="23"/>
      <c r="R818" s="23"/>
    </row>
    <row r="819" spans="10:18" x14ac:dyDescent="0.25">
      <c r="J819" s="35"/>
      <c r="P819" s="23"/>
      <c r="Q819" s="23"/>
      <c r="R819" s="23"/>
    </row>
    <row r="820" spans="10:18" x14ac:dyDescent="0.25">
      <c r="J820" s="35"/>
      <c r="P820" s="23"/>
      <c r="Q820" s="23"/>
      <c r="R820" s="23"/>
    </row>
    <row r="821" spans="10:18" x14ac:dyDescent="0.25">
      <c r="J821" s="35"/>
      <c r="P821" s="23"/>
      <c r="Q821" s="23"/>
      <c r="R821" s="23"/>
    </row>
    <row r="822" spans="10:18" x14ac:dyDescent="0.25">
      <c r="J822" s="35"/>
      <c r="P822" s="23"/>
      <c r="Q822" s="23"/>
      <c r="R822" s="23"/>
    </row>
    <row r="823" spans="10:18" x14ac:dyDescent="0.25">
      <c r="J823" s="35"/>
      <c r="P823" s="23"/>
      <c r="Q823" s="23"/>
      <c r="R823" s="23"/>
    </row>
    <row r="824" spans="10:18" x14ac:dyDescent="0.25">
      <c r="J824" s="35"/>
      <c r="P824" s="23"/>
      <c r="Q824" s="23"/>
      <c r="R824" s="23"/>
    </row>
    <row r="825" spans="10:18" x14ac:dyDescent="0.25">
      <c r="J825" s="35"/>
      <c r="P825" s="23"/>
      <c r="Q825" s="23"/>
      <c r="R825" s="23"/>
    </row>
    <row r="826" spans="10:18" x14ac:dyDescent="0.25">
      <c r="J826" s="35"/>
      <c r="P826" s="23"/>
      <c r="Q826" s="23"/>
      <c r="R826" s="23"/>
    </row>
    <row r="827" spans="10:18" x14ac:dyDescent="0.25">
      <c r="J827" s="35"/>
      <c r="P827" s="23"/>
      <c r="Q827" s="23"/>
      <c r="R827" s="23"/>
    </row>
    <row r="828" spans="10:18" x14ac:dyDescent="0.25">
      <c r="J828" s="35"/>
      <c r="P828" s="23"/>
      <c r="Q828" s="23"/>
      <c r="R828" s="23"/>
    </row>
    <row r="829" spans="10:18" x14ac:dyDescent="0.25">
      <c r="J829" s="35"/>
      <c r="P829" s="23"/>
      <c r="Q829" s="23"/>
      <c r="R829" s="23"/>
    </row>
    <row r="830" spans="10:18" x14ac:dyDescent="0.25">
      <c r="J830" s="35"/>
      <c r="P830" s="23"/>
      <c r="Q830" s="23"/>
      <c r="R830" s="23"/>
    </row>
    <row r="831" spans="10:18" x14ac:dyDescent="0.25">
      <c r="J831" s="35"/>
      <c r="P831" s="23"/>
      <c r="Q831" s="23"/>
      <c r="R831" s="23"/>
    </row>
    <row r="832" spans="10:18" x14ac:dyDescent="0.25">
      <c r="J832" s="35"/>
      <c r="P832" s="23"/>
      <c r="Q832" s="23"/>
      <c r="R832" s="23"/>
    </row>
    <row r="833" spans="10:18" x14ac:dyDescent="0.25">
      <c r="J833" s="35"/>
      <c r="P833" s="23"/>
      <c r="Q833" s="23"/>
      <c r="R833" s="23"/>
    </row>
    <row r="834" spans="10:18" x14ac:dyDescent="0.25">
      <c r="J834" s="35"/>
      <c r="P834" s="23"/>
      <c r="Q834" s="23"/>
      <c r="R834" s="23"/>
    </row>
    <row r="835" spans="10:18" x14ac:dyDescent="0.25">
      <c r="J835" s="35"/>
      <c r="P835" s="23"/>
      <c r="Q835" s="23"/>
      <c r="R835" s="23"/>
    </row>
    <row r="836" spans="10:18" x14ac:dyDescent="0.25">
      <c r="J836" s="35"/>
      <c r="P836" s="23"/>
      <c r="Q836" s="23"/>
      <c r="R836" s="23"/>
    </row>
    <row r="837" spans="10:18" x14ac:dyDescent="0.25">
      <c r="J837" s="35"/>
      <c r="P837" s="23"/>
      <c r="Q837" s="23"/>
      <c r="R837" s="23"/>
    </row>
    <row r="838" spans="10:18" x14ac:dyDescent="0.25">
      <c r="J838" s="35"/>
      <c r="P838" s="23"/>
      <c r="Q838" s="23"/>
      <c r="R838" s="23"/>
    </row>
    <row r="839" spans="10:18" x14ac:dyDescent="0.25">
      <c r="J839" s="35"/>
      <c r="P839" s="23"/>
      <c r="Q839" s="23"/>
      <c r="R839" s="23"/>
    </row>
    <row r="840" spans="10:18" x14ac:dyDescent="0.25">
      <c r="J840" s="35"/>
      <c r="P840" s="23"/>
      <c r="Q840" s="23"/>
      <c r="R840" s="23"/>
    </row>
    <row r="841" spans="10:18" x14ac:dyDescent="0.25">
      <c r="J841" s="35"/>
      <c r="P841" s="23"/>
      <c r="Q841" s="23"/>
      <c r="R841" s="23"/>
    </row>
    <row r="842" spans="10:18" x14ac:dyDescent="0.25">
      <c r="J842" s="35"/>
      <c r="P842" s="23"/>
      <c r="Q842" s="23"/>
      <c r="R842" s="23"/>
    </row>
    <row r="843" spans="10:18" x14ac:dyDescent="0.25">
      <c r="J843" s="35"/>
      <c r="P843" s="23"/>
      <c r="Q843" s="23"/>
      <c r="R843" s="23"/>
    </row>
    <row r="844" spans="10:18" x14ac:dyDescent="0.25">
      <c r="J844" s="35"/>
      <c r="P844" s="23"/>
      <c r="Q844" s="23"/>
      <c r="R844" s="23"/>
    </row>
    <row r="845" spans="10:18" x14ac:dyDescent="0.25">
      <c r="J845" s="35"/>
      <c r="P845" s="23"/>
      <c r="Q845" s="23"/>
      <c r="R845" s="23"/>
    </row>
    <row r="846" spans="10:18" x14ac:dyDescent="0.25">
      <c r="J846" s="35"/>
      <c r="P846" s="23"/>
      <c r="Q846" s="23"/>
      <c r="R846" s="23"/>
    </row>
    <row r="847" spans="10:18" x14ac:dyDescent="0.25">
      <c r="J847" s="35"/>
      <c r="P847" s="23"/>
      <c r="Q847" s="23"/>
      <c r="R847" s="23"/>
    </row>
    <row r="848" spans="10:18" x14ac:dyDescent="0.25">
      <c r="J848" s="35"/>
      <c r="P848" s="23"/>
      <c r="Q848" s="23"/>
      <c r="R848" s="23"/>
    </row>
    <row r="849" spans="10:18" x14ac:dyDescent="0.25">
      <c r="J849" s="35"/>
      <c r="P849" s="23"/>
      <c r="Q849" s="23"/>
      <c r="R849" s="23"/>
    </row>
    <row r="850" spans="10:18" x14ac:dyDescent="0.25">
      <c r="J850" s="35"/>
      <c r="P850" s="23"/>
      <c r="Q850" s="23"/>
      <c r="R850" s="23"/>
    </row>
    <row r="851" spans="10:18" x14ac:dyDescent="0.25">
      <c r="J851" s="35"/>
      <c r="P851" s="23"/>
      <c r="Q851" s="23"/>
      <c r="R851" s="23"/>
    </row>
    <row r="852" spans="10:18" x14ac:dyDescent="0.25">
      <c r="J852" s="35"/>
      <c r="P852" s="23"/>
      <c r="Q852" s="23"/>
      <c r="R852" s="23"/>
    </row>
    <row r="853" spans="10:18" x14ac:dyDescent="0.25">
      <c r="J853" s="35"/>
      <c r="P853" s="23"/>
      <c r="Q853" s="23"/>
      <c r="R853" s="23"/>
    </row>
    <row r="854" spans="10:18" x14ac:dyDescent="0.25">
      <c r="J854" s="35"/>
      <c r="P854" s="23"/>
      <c r="Q854" s="23"/>
      <c r="R854" s="23"/>
    </row>
    <row r="855" spans="10:18" x14ac:dyDescent="0.25">
      <c r="J855" s="35"/>
      <c r="P855" s="23"/>
      <c r="Q855" s="23"/>
      <c r="R855" s="23"/>
    </row>
    <row r="856" spans="10:18" x14ac:dyDescent="0.25">
      <c r="J856" s="35"/>
      <c r="P856" s="23"/>
      <c r="Q856" s="23"/>
      <c r="R856" s="23"/>
    </row>
    <row r="857" spans="10:18" x14ac:dyDescent="0.25">
      <c r="J857" s="35"/>
      <c r="P857" s="23"/>
      <c r="Q857" s="23"/>
      <c r="R857" s="23"/>
    </row>
    <row r="858" spans="10:18" x14ac:dyDescent="0.25">
      <c r="J858" s="35"/>
      <c r="P858" s="23"/>
      <c r="Q858" s="23"/>
      <c r="R858" s="23"/>
    </row>
    <row r="859" spans="10:18" x14ac:dyDescent="0.25">
      <c r="J859" s="35"/>
      <c r="P859" s="23"/>
      <c r="Q859" s="23"/>
      <c r="R859" s="23"/>
    </row>
    <row r="860" spans="10:18" x14ac:dyDescent="0.25">
      <c r="J860" s="35"/>
      <c r="P860" s="23"/>
      <c r="Q860" s="23"/>
      <c r="R860" s="23"/>
    </row>
    <row r="861" spans="10:18" x14ac:dyDescent="0.25">
      <c r="J861" s="35"/>
      <c r="P861" s="23"/>
      <c r="Q861" s="23"/>
      <c r="R861" s="23"/>
    </row>
    <row r="862" spans="10:18" x14ac:dyDescent="0.25">
      <c r="J862" s="35"/>
      <c r="P862" s="23"/>
      <c r="Q862" s="23"/>
      <c r="R862" s="23"/>
    </row>
    <row r="863" spans="10:18" x14ac:dyDescent="0.25">
      <c r="J863" s="35"/>
      <c r="P863" s="23"/>
      <c r="Q863" s="23"/>
      <c r="R863" s="23"/>
    </row>
    <row r="864" spans="10:18" x14ac:dyDescent="0.25">
      <c r="J864" s="35"/>
      <c r="P864" s="23"/>
      <c r="Q864" s="23"/>
      <c r="R864" s="23"/>
    </row>
    <row r="865" spans="10:18" x14ac:dyDescent="0.25">
      <c r="J865" s="35"/>
      <c r="P865" s="23"/>
      <c r="Q865" s="23"/>
      <c r="R865" s="23"/>
    </row>
    <row r="866" spans="10:18" x14ac:dyDescent="0.25">
      <c r="J866" s="35"/>
      <c r="P866" s="23"/>
      <c r="Q866" s="23"/>
      <c r="R866" s="23"/>
    </row>
    <row r="867" spans="10:18" x14ac:dyDescent="0.25">
      <c r="J867" s="35"/>
      <c r="P867" s="23"/>
      <c r="Q867" s="23"/>
      <c r="R867" s="23"/>
    </row>
    <row r="868" spans="10:18" x14ac:dyDescent="0.25">
      <c r="J868" s="35"/>
      <c r="P868" s="23"/>
      <c r="Q868" s="23"/>
      <c r="R868" s="23"/>
    </row>
    <row r="869" spans="10:18" x14ac:dyDescent="0.25">
      <c r="J869" s="35"/>
      <c r="P869" s="23"/>
      <c r="Q869" s="23"/>
      <c r="R869" s="23"/>
    </row>
    <row r="870" spans="10:18" x14ac:dyDescent="0.25">
      <c r="J870" s="35"/>
      <c r="P870" s="23"/>
      <c r="Q870" s="23"/>
      <c r="R870" s="23"/>
    </row>
    <row r="871" spans="10:18" x14ac:dyDescent="0.25">
      <c r="J871" s="35"/>
      <c r="P871" s="23"/>
      <c r="Q871" s="23"/>
      <c r="R871" s="23"/>
    </row>
    <row r="872" spans="10:18" x14ac:dyDescent="0.25">
      <c r="J872" s="35"/>
      <c r="P872" s="23"/>
      <c r="Q872" s="23"/>
      <c r="R872" s="23"/>
    </row>
    <row r="873" spans="10:18" x14ac:dyDescent="0.25">
      <c r="J873" s="35"/>
      <c r="P873" s="23"/>
      <c r="Q873" s="23"/>
      <c r="R873" s="23"/>
    </row>
    <row r="874" spans="10:18" x14ac:dyDescent="0.25">
      <c r="J874" s="35"/>
      <c r="P874" s="23"/>
      <c r="Q874" s="23"/>
      <c r="R874" s="23"/>
    </row>
    <row r="875" spans="10:18" x14ac:dyDescent="0.25">
      <c r="J875" s="35"/>
      <c r="P875" s="23"/>
      <c r="Q875" s="23"/>
      <c r="R875" s="23"/>
    </row>
    <row r="876" spans="10:18" x14ac:dyDescent="0.25">
      <c r="J876" s="35"/>
      <c r="P876" s="23"/>
      <c r="Q876" s="23"/>
      <c r="R876" s="23"/>
    </row>
    <row r="877" spans="10:18" x14ac:dyDescent="0.25">
      <c r="J877" s="35"/>
      <c r="P877" s="23"/>
      <c r="Q877" s="23"/>
      <c r="R877" s="23"/>
    </row>
    <row r="878" spans="10:18" x14ac:dyDescent="0.25">
      <c r="J878" s="35"/>
      <c r="P878" s="23"/>
      <c r="Q878" s="23"/>
      <c r="R878" s="23"/>
    </row>
    <row r="879" spans="10:18" x14ac:dyDescent="0.25">
      <c r="J879" s="35"/>
      <c r="P879" s="23"/>
      <c r="Q879" s="23"/>
      <c r="R879" s="23"/>
    </row>
    <row r="880" spans="10:18" x14ac:dyDescent="0.25">
      <c r="J880" s="35"/>
      <c r="P880" s="23"/>
      <c r="Q880" s="23"/>
      <c r="R880" s="23"/>
    </row>
    <row r="881" spans="10:18" x14ac:dyDescent="0.25">
      <c r="J881" s="35"/>
      <c r="P881" s="23"/>
      <c r="Q881" s="23"/>
      <c r="R881" s="23"/>
    </row>
    <row r="882" spans="10:18" x14ac:dyDescent="0.25">
      <c r="J882" s="35"/>
      <c r="P882" s="23"/>
      <c r="Q882" s="23"/>
      <c r="R882" s="23"/>
    </row>
    <row r="883" spans="10:18" x14ac:dyDescent="0.25">
      <c r="J883" s="35"/>
      <c r="P883" s="23"/>
      <c r="Q883" s="23"/>
      <c r="R883" s="23"/>
    </row>
    <row r="884" spans="10:18" x14ac:dyDescent="0.25">
      <c r="J884" s="35"/>
      <c r="P884" s="23"/>
      <c r="Q884" s="23"/>
      <c r="R884" s="23"/>
    </row>
    <row r="885" spans="10:18" x14ac:dyDescent="0.25">
      <c r="J885" s="35"/>
      <c r="P885" s="23"/>
      <c r="Q885" s="23"/>
      <c r="R885" s="23"/>
    </row>
    <row r="886" spans="10:18" x14ac:dyDescent="0.25">
      <c r="J886" s="35"/>
      <c r="P886" s="23"/>
      <c r="Q886" s="23"/>
      <c r="R886" s="23"/>
    </row>
    <row r="887" spans="10:18" x14ac:dyDescent="0.25">
      <c r="J887" s="35"/>
      <c r="P887" s="23"/>
      <c r="Q887" s="23"/>
      <c r="R887" s="23"/>
    </row>
    <row r="888" spans="10:18" x14ac:dyDescent="0.25">
      <c r="J888" s="35"/>
      <c r="P888" s="23"/>
      <c r="Q888" s="23"/>
      <c r="R888" s="23"/>
    </row>
    <row r="889" spans="10:18" x14ac:dyDescent="0.25">
      <c r="J889" s="35"/>
      <c r="P889" s="23"/>
      <c r="Q889" s="23"/>
      <c r="R889" s="23"/>
    </row>
    <row r="890" spans="10:18" x14ac:dyDescent="0.25">
      <c r="J890" s="35"/>
      <c r="P890" s="23"/>
      <c r="Q890" s="23"/>
      <c r="R890" s="23"/>
    </row>
    <row r="891" spans="10:18" x14ac:dyDescent="0.25">
      <c r="J891" s="35"/>
      <c r="P891" s="23"/>
      <c r="Q891" s="23"/>
      <c r="R891" s="23"/>
    </row>
    <row r="892" spans="10:18" x14ac:dyDescent="0.25">
      <c r="J892" s="35"/>
      <c r="P892" s="23"/>
      <c r="Q892" s="23"/>
      <c r="R892" s="23"/>
    </row>
    <row r="893" spans="10:18" x14ac:dyDescent="0.25">
      <c r="J893" s="35"/>
      <c r="P893" s="23"/>
      <c r="Q893" s="23"/>
      <c r="R893" s="23"/>
    </row>
    <row r="894" spans="10:18" x14ac:dyDescent="0.25">
      <c r="J894" s="35"/>
      <c r="P894" s="23"/>
      <c r="Q894" s="23"/>
      <c r="R894" s="23"/>
    </row>
    <row r="895" spans="10:18" x14ac:dyDescent="0.25">
      <c r="J895" s="35"/>
      <c r="P895" s="23"/>
      <c r="Q895" s="23"/>
      <c r="R895" s="23"/>
    </row>
    <row r="896" spans="10:18" x14ac:dyDescent="0.25">
      <c r="J896" s="35"/>
      <c r="P896" s="23"/>
      <c r="Q896" s="23"/>
      <c r="R896" s="23"/>
    </row>
    <row r="897" spans="10:18" x14ac:dyDescent="0.25">
      <c r="J897" s="35"/>
      <c r="P897" s="23"/>
      <c r="Q897" s="23"/>
      <c r="R897" s="23"/>
    </row>
    <row r="898" spans="10:18" x14ac:dyDescent="0.25">
      <c r="J898" s="35"/>
      <c r="P898" s="23"/>
      <c r="Q898" s="23"/>
      <c r="R898" s="23"/>
    </row>
    <row r="899" spans="10:18" x14ac:dyDescent="0.25">
      <c r="J899" s="35"/>
      <c r="P899" s="23"/>
      <c r="Q899" s="23"/>
      <c r="R899" s="23"/>
    </row>
    <row r="900" spans="10:18" x14ac:dyDescent="0.25">
      <c r="J900" s="35"/>
      <c r="P900" s="23"/>
      <c r="Q900" s="23"/>
      <c r="R900" s="23"/>
    </row>
    <row r="901" spans="10:18" x14ac:dyDescent="0.25">
      <c r="J901" s="35"/>
      <c r="P901" s="23"/>
      <c r="Q901" s="23"/>
      <c r="R901" s="23"/>
    </row>
    <row r="902" spans="10:18" x14ac:dyDescent="0.25">
      <c r="J902" s="35"/>
      <c r="P902" s="23"/>
      <c r="Q902" s="23"/>
      <c r="R902" s="23"/>
    </row>
    <row r="903" spans="10:18" x14ac:dyDescent="0.25">
      <c r="J903" s="35"/>
      <c r="P903" s="23"/>
      <c r="Q903" s="23"/>
      <c r="R903" s="23"/>
    </row>
    <row r="904" spans="10:18" x14ac:dyDescent="0.25">
      <c r="J904" s="35"/>
      <c r="P904" s="23"/>
      <c r="Q904" s="23"/>
      <c r="R904" s="23"/>
    </row>
    <row r="905" spans="10:18" x14ac:dyDescent="0.25">
      <c r="J905" s="35"/>
      <c r="P905" s="23"/>
      <c r="Q905" s="23"/>
      <c r="R905" s="23"/>
    </row>
    <row r="906" spans="10:18" x14ac:dyDescent="0.25">
      <c r="J906" s="35"/>
      <c r="P906" s="23"/>
      <c r="Q906" s="23"/>
      <c r="R906" s="23"/>
    </row>
    <row r="907" spans="10:18" x14ac:dyDescent="0.25">
      <c r="J907" s="35"/>
      <c r="P907" s="23"/>
      <c r="Q907" s="23"/>
      <c r="R907" s="23"/>
    </row>
    <row r="908" spans="10:18" x14ac:dyDescent="0.25">
      <c r="J908" s="35"/>
      <c r="P908" s="23"/>
      <c r="Q908" s="23"/>
      <c r="R908" s="23"/>
    </row>
    <row r="909" spans="10:18" x14ac:dyDescent="0.25">
      <c r="J909" s="35"/>
      <c r="P909" s="23"/>
      <c r="Q909" s="23"/>
      <c r="R909" s="23"/>
    </row>
    <row r="910" spans="10:18" x14ac:dyDescent="0.25">
      <c r="J910" s="35"/>
      <c r="P910" s="23"/>
      <c r="Q910" s="23"/>
      <c r="R910" s="23"/>
    </row>
    <row r="911" spans="10:18" x14ac:dyDescent="0.25">
      <c r="J911" s="35"/>
      <c r="P911" s="23"/>
      <c r="Q911" s="23"/>
      <c r="R911" s="23"/>
    </row>
    <row r="912" spans="10:18" x14ac:dyDescent="0.25">
      <c r="J912" s="35"/>
      <c r="P912" s="23"/>
      <c r="Q912" s="23"/>
      <c r="R912" s="23"/>
    </row>
    <row r="913" spans="10:18" x14ac:dyDescent="0.25">
      <c r="J913" s="35"/>
      <c r="P913" s="23"/>
      <c r="Q913" s="23"/>
      <c r="R913" s="23"/>
    </row>
    <row r="914" spans="10:18" x14ac:dyDescent="0.25">
      <c r="J914" s="35"/>
      <c r="P914" s="23"/>
      <c r="Q914" s="23"/>
      <c r="R914" s="23"/>
    </row>
    <row r="915" spans="10:18" x14ac:dyDescent="0.25">
      <c r="J915" s="35"/>
      <c r="P915" s="23"/>
      <c r="Q915" s="23"/>
      <c r="R915" s="23"/>
    </row>
    <row r="916" spans="10:18" x14ac:dyDescent="0.25">
      <c r="J916" s="35"/>
      <c r="P916" s="23"/>
      <c r="Q916" s="23"/>
      <c r="R916" s="23"/>
    </row>
    <row r="917" spans="10:18" x14ac:dyDescent="0.25">
      <c r="J917" s="35"/>
      <c r="P917" s="23"/>
      <c r="Q917" s="23"/>
      <c r="R917" s="23"/>
    </row>
    <row r="918" spans="10:18" x14ac:dyDescent="0.25">
      <c r="J918" s="35"/>
      <c r="P918" s="23"/>
      <c r="Q918" s="23"/>
      <c r="R918" s="23"/>
    </row>
    <row r="919" spans="10:18" x14ac:dyDescent="0.25">
      <c r="J919" s="35"/>
      <c r="P919" s="23"/>
      <c r="Q919" s="23"/>
      <c r="R919" s="23"/>
    </row>
    <row r="920" spans="10:18" x14ac:dyDescent="0.25">
      <c r="J920" s="35"/>
      <c r="P920" s="23"/>
      <c r="Q920" s="23"/>
      <c r="R920" s="23"/>
    </row>
    <row r="921" spans="10:18" x14ac:dyDescent="0.25">
      <c r="J921" s="35"/>
      <c r="P921" s="23"/>
      <c r="Q921" s="23"/>
      <c r="R921" s="23"/>
    </row>
    <row r="922" spans="10:18" x14ac:dyDescent="0.25">
      <c r="J922" s="35"/>
      <c r="P922" s="23"/>
      <c r="Q922" s="23"/>
      <c r="R922" s="23"/>
    </row>
    <row r="923" spans="10:18" x14ac:dyDescent="0.25">
      <c r="J923" s="35"/>
      <c r="P923" s="23"/>
      <c r="Q923" s="23"/>
      <c r="R923" s="23"/>
    </row>
    <row r="924" spans="10:18" x14ac:dyDescent="0.25">
      <c r="J924" s="35"/>
      <c r="P924" s="23"/>
      <c r="Q924" s="23"/>
      <c r="R924" s="23"/>
    </row>
    <row r="925" spans="10:18" x14ac:dyDescent="0.25">
      <c r="J925" s="35"/>
      <c r="P925" s="23"/>
      <c r="Q925" s="23"/>
      <c r="R925" s="23"/>
    </row>
    <row r="926" spans="10:18" x14ac:dyDescent="0.25">
      <c r="J926" s="35"/>
      <c r="P926" s="23"/>
      <c r="Q926" s="23"/>
      <c r="R926" s="23"/>
    </row>
    <row r="927" spans="10:18" x14ac:dyDescent="0.25">
      <c r="J927" s="35"/>
      <c r="P927" s="23"/>
      <c r="Q927" s="23"/>
      <c r="R927" s="23"/>
    </row>
    <row r="928" spans="10:18" x14ac:dyDescent="0.25">
      <c r="J928" s="35"/>
      <c r="P928" s="23"/>
      <c r="Q928" s="23"/>
      <c r="R928" s="23"/>
    </row>
    <row r="929" spans="10:18" x14ac:dyDescent="0.25">
      <c r="J929" s="35"/>
      <c r="P929" s="23"/>
      <c r="Q929" s="23"/>
      <c r="R929" s="23"/>
    </row>
    <row r="930" spans="10:18" x14ac:dyDescent="0.25">
      <c r="J930" s="35"/>
      <c r="P930" s="23"/>
      <c r="Q930" s="23"/>
      <c r="R930" s="23"/>
    </row>
    <row r="931" spans="10:18" x14ac:dyDescent="0.25">
      <c r="J931" s="35"/>
      <c r="P931" s="23"/>
      <c r="Q931" s="23"/>
      <c r="R931" s="23"/>
    </row>
    <row r="932" spans="10:18" x14ac:dyDescent="0.25">
      <c r="J932" s="35"/>
      <c r="P932" s="23"/>
      <c r="Q932" s="23"/>
      <c r="R932" s="23"/>
    </row>
    <row r="933" spans="10:18" x14ac:dyDescent="0.25">
      <c r="J933" s="35"/>
      <c r="P933" s="23"/>
      <c r="Q933" s="23"/>
      <c r="R933" s="23"/>
    </row>
    <row r="934" spans="10:18" x14ac:dyDescent="0.25">
      <c r="J934" s="35"/>
      <c r="P934" s="23"/>
      <c r="Q934" s="23"/>
      <c r="R934" s="23"/>
    </row>
    <row r="935" spans="10:18" x14ac:dyDescent="0.25">
      <c r="J935" s="35"/>
      <c r="P935" s="23"/>
      <c r="Q935" s="23"/>
      <c r="R935" s="23"/>
    </row>
    <row r="936" spans="10:18" x14ac:dyDescent="0.25">
      <c r="J936" s="35"/>
      <c r="P936" s="23"/>
      <c r="Q936" s="23"/>
      <c r="R936" s="23"/>
    </row>
    <row r="937" spans="10:18" x14ac:dyDescent="0.25">
      <c r="J937" s="35"/>
      <c r="P937" s="23"/>
      <c r="Q937" s="23"/>
      <c r="R937" s="23"/>
    </row>
    <row r="938" spans="10:18" x14ac:dyDescent="0.25">
      <c r="J938" s="35"/>
      <c r="P938" s="23"/>
      <c r="Q938" s="23"/>
      <c r="R938" s="23"/>
    </row>
    <row r="939" spans="10:18" x14ac:dyDescent="0.25">
      <c r="J939" s="35"/>
      <c r="P939" s="23"/>
      <c r="Q939" s="23"/>
      <c r="R939" s="23"/>
    </row>
    <row r="940" spans="10:18" x14ac:dyDescent="0.25">
      <c r="J940" s="35"/>
      <c r="P940" s="23"/>
      <c r="Q940" s="23"/>
      <c r="R940" s="23"/>
    </row>
    <row r="941" spans="10:18" x14ac:dyDescent="0.25">
      <c r="J941" s="35"/>
      <c r="P941" s="23"/>
      <c r="Q941" s="23"/>
      <c r="R941" s="23"/>
    </row>
    <row r="942" spans="10:18" x14ac:dyDescent="0.25">
      <c r="J942" s="35"/>
      <c r="P942" s="23"/>
      <c r="Q942" s="23"/>
      <c r="R942" s="23"/>
    </row>
    <row r="943" spans="10:18" x14ac:dyDescent="0.25">
      <c r="J943" s="35"/>
      <c r="P943" s="23"/>
      <c r="Q943" s="23"/>
      <c r="R943" s="23"/>
    </row>
    <row r="944" spans="10:18" x14ac:dyDescent="0.25">
      <c r="J944" s="35"/>
      <c r="P944" s="23"/>
      <c r="Q944" s="23"/>
      <c r="R944" s="23"/>
    </row>
    <row r="945" spans="10:18" x14ac:dyDescent="0.25">
      <c r="J945" s="35"/>
      <c r="P945" s="23"/>
      <c r="Q945" s="23"/>
      <c r="R945" s="23"/>
    </row>
    <row r="946" spans="10:18" x14ac:dyDescent="0.25">
      <c r="J946" s="35"/>
      <c r="P946" s="23"/>
      <c r="Q946" s="23"/>
      <c r="R946" s="23"/>
    </row>
    <row r="947" spans="10:18" x14ac:dyDescent="0.25">
      <c r="J947" s="35"/>
      <c r="P947" s="23"/>
      <c r="Q947" s="23"/>
      <c r="R947" s="23"/>
    </row>
    <row r="948" spans="10:18" x14ac:dyDescent="0.25">
      <c r="J948" s="35"/>
      <c r="P948" s="23"/>
      <c r="Q948" s="23"/>
      <c r="R948" s="23"/>
    </row>
    <row r="949" spans="10:18" x14ac:dyDescent="0.25">
      <c r="J949" s="35"/>
      <c r="P949" s="23"/>
      <c r="Q949" s="23"/>
      <c r="R949" s="23"/>
    </row>
    <row r="950" spans="10:18" x14ac:dyDescent="0.25">
      <c r="J950" s="35"/>
      <c r="P950" s="23"/>
      <c r="Q950" s="23"/>
      <c r="R950" s="23"/>
    </row>
    <row r="951" spans="10:18" x14ac:dyDescent="0.25">
      <c r="J951" s="35"/>
      <c r="P951" s="23"/>
      <c r="Q951" s="23"/>
      <c r="R951" s="23"/>
    </row>
    <row r="952" spans="10:18" x14ac:dyDescent="0.25">
      <c r="J952" s="35"/>
      <c r="P952" s="23"/>
      <c r="Q952" s="23"/>
      <c r="R952" s="23"/>
    </row>
    <row r="953" spans="10:18" x14ac:dyDescent="0.25">
      <c r="J953" s="35"/>
      <c r="P953" s="23"/>
      <c r="Q953" s="23"/>
      <c r="R953" s="23"/>
    </row>
    <row r="954" spans="10:18" x14ac:dyDescent="0.25">
      <c r="J954" s="35"/>
      <c r="P954" s="23"/>
      <c r="Q954" s="23"/>
      <c r="R954" s="23"/>
    </row>
    <row r="955" spans="10:18" x14ac:dyDescent="0.25">
      <c r="J955" s="35"/>
      <c r="P955" s="23"/>
      <c r="Q955" s="23"/>
      <c r="R955" s="23"/>
    </row>
    <row r="956" spans="10:18" x14ac:dyDescent="0.25">
      <c r="J956" s="35"/>
      <c r="P956" s="23"/>
      <c r="Q956" s="23"/>
      <c r="R956" s="23"/>
    </row>
    <row r="957" spans="10:18" x14ac:dyDescent="0.25">
      <c r="J957" s="35"/>
      <c r="P957" s="23"/>
      <c r="Q957" s="23"/>
      <c r="R957" s="23"/>
    </row>
    <row r="958" spans="10:18" x14ac:dyDescent="0.25">
      <c r="J958" s="35"/>
      <c r="P958" s="23"/>
      <c r="Q958" s="23"/>
      <c r="R958" s="23"/>
    </row>
    <row r="959" spans="10:18" x14ac:dyDescent="0.25">
      <c r="J959" s="35"/>
      <c r="P959" s="23"/>
      <c r="Q959" s="23"/>
      <c r="R959" s="23"/>
    </row>
    <row r="960" spans="10:18" x14ac:dyDescent="0.25">
      <c r="J960" s="35"/>
      <c r="P960" s="23"/>
      <c r="Q960" s="23"/>
      <c r="R960" s="23"/>
    </row>
    <row r="961" spans="10:18" x14ac:dyDescent="0.25">
      <c r="J961" s="35"/>
      <c r="P961" s="23"/>
      <c r="Q961" s="23"/>
      <c r="R961" s="23"/>
    </row>
    <row r="962" spans="10:18" x14ac:dyDescent="0.25">
      <c r="J962" s="35"/>
      <c r="P962" s="23"/>
      <c r="Q962" s="23"/>
      <c r="R962" s="23"/>
    </row>
    <row r="963" spans="10:18" x14ac:dyDescent="0.25">
      <c r="J963" s="35"/>
      <c r="P963" s="23"/>
      <c r="Q963" s="23"/>
      <c r="R963" s="23"/>
    </row>
    <row r="964" spans="10:18" x14ac:dyDescent="0.25">
      <c r="J964" s="35"/>
      <c r="P964" s="23"/>
      <c r="Q964" s="23"/>
      <c r="R964" s="23"/>
    </row>
    <row r="965" spans="10:18" x14ac:dyDescent="0.25">
      <c r="J965" s="35"/>
      <c r="P965" s="23"/>
      <c r="Q965" s="23"/>
      <c r="R965" s="23"/>
    </row>
    <row r="966" spans="10:18" x14ac:dyDescent="0.25">
      <c r="J966" s="35"/>
      <c r="P966" s="23"/>
      <c r="Q966" s="23"/>
      <c r="R966" s="23"/>
    </row>
    <row r="967" spans="10:18" x14ac:dyDescent="0.25">
      <c r="J967" s="35"/>
      <c r="P967" s="23"/>
      <c r="Q967" s="23"/>
      <c r="R967" s="23"/>
    </row>
    <row r="968" spans="10:18" x14ac:dyDescent="0.25">
      <c r="J968" s="35"/>
      <c r="P968" s="23"/>
      <c r="Q968" s="23"/>
      <c r="R968" s="23"/>
    </row>
    <row r="969" spans="10:18" x14ac:dyDescent="0.25">
      <c r="J969" s="35"/>
      <c r="P969" s="23"/>
      <c r="Q969" s="23"/>
      <c r="R969" s="23"/>
    </row>
    <row r="970" spans="10:18" x14ac:dyDescent="0.25">
      <c r="J970" s="35"/>
      <c r="P970" s="23"/>
      <c r="Q970" s="23"/>
      <c r="R970" s="23"/>
    </row>
    <row r="971" spans="10:18" x14ac:dyDescent="0.25">
      <c r="J971" s="35"/>
      <c r="P971" s="23"/>
      <c r="Q971" s="23"/>
      <c r="R971" s="23"/>
    </row>
    <row r="972" spans="10:18" x14ac:dyDescent="0.25">
      <c r="J972" s="35"/>
      <c r="P972" s="23"/>
      <c r="Q972" s="23"/>
      <c r="R972" s="23"/>
    </row>
    <row r="973" spans="10:18" x14ac:dyDescent="0.25">
      <c r="J973" s="35"/>
      <c r="P973" s="23"/>
      <c r="Q973" s="23"/>
      <c r="R973" s="23"/>
    </row>
    <row r="974" spans="10:18" x14ac:dyDescent="0.25">
      <c r="J974" s="35"/>
      <c r="P974" s="23"/>
      <c r="Q974" s="23"/>
      <c r="R974" s="23"/>
    </row>
    <row r="975" spans="10:18" x14ac:dyDescent="0.25">
      <c r="J975" s="35"/>
      <c r="P975" s="23"/>
      <c r="Q975" s="23"/>
      <c r="R975" s="23"/>
    </row>
    <row r="976" spans="10:18" x14ac:dyDescent="0.25">
      <c r="J976" s="35"/>
      <c r="P976" s="23"/>
      <c r="Q976" s="23"/>
      <c r="R976" s="23"/>
    </row>
    <row r="977" spans="10:18" x14ac:dyDescent="0.25">
      <c r="J977" s="35"/>
      <c r="P977" s="23"/>
      <c r="Q977" s="23"/>
      <c r="R977" s="23"/>
    </row>
    <row r="978" spans="10:18" x14ac:dyDescent="0.25">
      <c r="J978" s="35"/>
      <c r="P978" s="23"/>
      <c r="Q978" s="23"/>
      <c r="R978" s="23"/>
    </row>
    <row r="979" spans="10:18" x14ac:dyDescent="0.25">
      <c r="J979" s="35"/>
      <c r="P979" s="23"/>
      <c r="Q979" s="23"/>
      <c r="R979" s="23"/>
    </row>
    <row r="980" spans="10:18" x14ac:dyDescent="0.25">
      <c r="J980" s="35"/>
      <c r="P980" s="23"/>
      <c r="Q980" s="23"/>
      <c r="R980" s="23"/>
    </row>
    <row r="981" spans="10:18" x14ac:dyDescent="0.25">
      <c r="J981" s="35"/>
      <c r="P981" s="23"/>
      <c r="Q981" s="23"/>
      <c r="R981" s="23"/>
    </row>
    <row r="982" spans="10:18" x14ac:dyDescent="0.25">
      <c r="J982" s="35"/>
      <c r="P982" s="23"/>
      <c r="Q982" s="23"/>
      <c r="R982" s="23"/>
    </row>
    <row r="983" spans="10:18" x14ac:dyDescent="0.25">
      <c r="J983" s="35"/>
      <c r="P983" s="23"/>
      <c r="Q983" s="23"/>
      <c r="R983" s="23"/>
    </row>
    <row r="984" spans="10:18" x14ac:dyDescent="0.25">
      <c r="J984" s="35"/>
      <c r="P984" s="23"/>
      <c r="Q984" s="23"/>
      <c r="R984" s="23"/>
    </row>
    <row r="985" spans="10:18" x14ac:dyDescent="0.25">
      <c r="J985" s="35"/>
      <c r="P985" s="23"/>
      <c r="Q985" s="23"/>
      <c r="R985" s="23"/>
    </row>
    <row r="986" spans="10:18" x14ac:dyDescent="0.25">
      <c r="J986" s="35"/>
      <c r="P986" s="23"/>
      <c r="Q986" s="23"/>
      <c r="R986" s="23"/>
    </row>
    <row r="987" spans="10:18" x14ac:dyDescent="0.25">
      <c r="J987" s="35"/>
      <c r="P987" s="23"/>
      <c r="Q987" s="23"/>
      <c r="R987" s="23"/>
    </row>
    <row r="988" spans="10:18" x14ac:dyDescent="0.25">
      <c r="J988" s="35"/>
      <c r="P988" s="23"/>
      <c r="Q988" s="23"/>
      <c r="R988" s="23"/>
    </row>
    <row r="989" spans="10:18" x14ac:dyDescent="0.25">
      <c r="J989" s="35"/>
      <c r="P989" s="23"/>
      <c r="Q989" s="23"/>
      <c r="R989" s="23"/>
    </row>
    <row r="990" spans="10:18" x14ac:dyDescent="0.25">
      <c r="J990" s="35"/>
      <c r="P990" s="23"/>
      <c r="Q990" s="23"/>
      <c r="R990" s="23"/>
    </row>
    <row r="991" spans="10:18" x14ac:dyDescent="0.25">
      <c r="J991" s="35"/>
      <c r="P991" s="23"/>
      <c r="Q991" s="23"/>
      <c r="R991" s="23"/>
    </row>
    <row r="992" spans="10:18" x14ac:dyDescent="0.25">
      <c r="J992" s="35"/>
      <c r="P992" s="23"/>
      <c r="Q992" s="23"/>
      <c r="R992" s="23"/>
    </row>
    <row r="993" spans="10:18" x14ac:dyDescent="0.25">
      <c r="J993" s="35"/>
      <c r="P993" s="23"/>
      <c r="Q993" s="23"/>
      <c r="R993" s="23"/>
    </row>
    <row r="994" spans="10:18" x14ac:dyDescent="0.25">
      <c r="J994" s="35"/>
      <c r="P994" s="23"/>
      <c r="Q994" s="23"/>
      <c r="R994" s="23"/>
    </row>
    <row r="995" spans="10:18" x14ac:dyDescent="0.25">
      <c r="J995" s="35"/>
      <c r="P995" s="23"/>
      <c r="Q995" s="23"/>
      <c r="R995" s="23"/>
    </row>
    <row r="996" spans="10:18" x14ac:dyDescent="0.25">
      <c r="J996" s="35"/>
      <c r="P996" s="23"/>
      <c r="Q996" s="23"/>
      <c r="R996" s="23"/>
    </row>
    <row r="997" spans="10:18" x14ac:dyDescent="0.25">
      <c r="J997" s="35"/>
      <c r="P997" s="23"/>
      <c r="Q997" s="23"/>
      <c r="R997" s="23"/>
    </row>
    <row r="998" spans="10:18" x14ac:dyDescent="0.25">
      <c r="J998" s="35"/>
      <c r="P998" s="23"/>
      <c r="Q998" s="23"/>
      <c r="R998" s="23"/>
    </row>
    <row r="999" spans="10:18" x14ac:dyDescent="0.25">
      <c r="J999" s="35"/>
      <c r="P999" s="23"/>
      <c r="Q999" s="23"/>
      <c r="R999" s="23"/>
    </row>
    <row r="1000" spans="10:18" x14ac:dyDescent="0.25">
      <c r="J1000" s="35"/>
      <c r="P1000" s="23"/>
      <c r="Q1000" s="23"/>
      <c r="R1000" s="23"/>
    </row>
    <row r="1001" spans="10:18" x14ac:dyDescent="0.25">
      <c r="J1001" s="35"/>
      <c r="P1001" s="23"/>
      <c r="Q1001" s="23"/>
      <c r="R1001" s="23"/>
    </row>
    <row r="1002" spans="10:18" x14ac:dyDescent="0.25">
      <c r="J1002" s="35"/>
      <c r="P1002" s="23"/>
      <c r="Q1002" s="23"/>
      <c r="R1002" s="23"/>
    </row>
    <row r="1003" spans="10:18" x14ac:dyDescent="0.25">
      <c r="J1003" s="35"/>
      <c r="P1003" s="23"/>
      <c r="Q1003" s="23"/>
      <c r="R1003" s="23"/>
    </row>
    <row r="1004" spans="10:18" x14ac:dyDescent="0.25">
      <c r="J1004" s="35"/>
      <c r="P1004" s="23"/>
      <c r="Q1004" s="23"/>
      <c r="R1004" s="23"/>
    </row>
    <row r="1005" spans="10:18" x14ac:dyDescent="0.25">
      <c r="J1005" s="35"/>
      <c r="P1005" s="23"/>
      <c r="Q1005" s="23"/>
      <c r="R1005" s="23"/>
    </row>
    <row r="1006" spans="10:18" x14ac:dyDescent="0.25">
      <c r="J1006" s="35"/>
      <c r="P1006" s="23"/>
      <c r="Q1006" s="23"/>
      <c r="R1006" s="23"/>
    </row>
    <row r="1007" spans="10:18" x14ac:dyDescent="0.25">
      <c r="J1007" s="35"/>
      <c r="P1007" s="23"/>
      <c r="Q1007" s="23"/>
      <c r="R1007" s="23"/>
    </row>
    <row r="1008" spans="10:18" x14ac:dyDescent="0.25">
      <c r="J1008" s="35"/>
      <c r="P1008" s="23"/>
      <c r="Q1008" s="23"/>
      <c r="R1008" s="23"/>
    </row>
    <row r="1009" spans="10:18" x14ac:dyDescent="0.25">
      <c r="J1009" s="35"/>
      <c r="P1009" s="23"/>
      <c r="Q1009" s="23"/>
      <c r="R1009" s="23"/>
    </row>
    <row r="1010" spans="10:18" x14ac:dyDescent="0.25">
      <c r="J1010" s="35"/>
      <c r="P1010" s="23"/>
      <c r="Q1010" s="23"/>
      <c r="R1010" s="23"/>
    </row>
    <row r="1011" spans="10:18" x14ac:dyDescent="0.25">
      <c r="J1011" s="35"/>
      <c r="P1011" s="23"/>
      <c r="Q1011" s="23"/>
      <c r="R1011" s="23"/>
    </row>
    <row r="1012" spans="10:18" x14ac:dyDescent="0.25">
      <c r="J1012" s="35"/>
      <c r="P1012" s="23"/>
      <c r="Q1012" s="23"/>
      <c r="R1012" s="23"/>
    </row>
    <row r="1013" spans="10:18" x14ac:dyDescent="0.25">
      <c r="J1013" s="35"/>
      <c r="P1013" s="23"/>
      <c r="Q1013" s="23"/>
      <c r="R1013" s="23"/>
    </row>
    <row r="1014" spans="10:18" x14ac:dyDescent="0.25">
      <c r="J1014" s="35"/>
      <c r="P1014" s="23"/>
      <c r="Q1014" s="23"/>
      <c r="R1014" s="23"/>
    </row>
    <row r="1015" spans="10:18" x14ac:dyDescent="0.25">
      <c r="J1015" s="35"/>
      <c r="P1015" s="23"/>
      <c r="Q1015" s="23"/>
      <c r="R1015" s="23"/>
    </row>
    <row r="1016" spans="10:18" x14ac:dyDescent="0.25">
      <c r="J1016" s="35"/>
      <c r="P1016" s="23"/>
      <c r="Q1016" s="23"/>
      <c r="R1016" s="23"/>
    </row>
    <row r="1017" spans="10:18" x14ac:dyDescent="0.25">
      <c r="J1017" s="35"/>
      <c r="P1017" s="23"/>
      <c r="Q1017" s="23"/>
      <c r="R1017" s="23"/>
    </row>
    <row r="1018" spans="10:18" x14ac:dyDescent="0.25">
      <c r="J1018" s="35"/>
      <c r="P1018" s="23"/>
      <c r="Q1018" s="23"/>
      <c r="R1018" s="23"/>
    </row>
    <row r="1019" spans="10:18" x14ac:dyDescent="0.25">
      <c r="J1019" s="35"/>
      <c r="P1019" s="23"/>
      <c r="Q1019" s="23"/>
      <c r="R1019" s="23"/>
    </row>
    <row r="1020" spans="10:18" x14ac:dyDescent="0.25">
      <c r="J1020" s="35"/>
      <c r="P1020" s="23"/>
      <c r="Q1020" s="23"/>
      <c r="R1020" s="23"/>
    </row>
    <row r="1021" spans="10:18" x14ac:dyDescent="0.25">
      <c r="J1021" s="35"/>
      <c r="P1021" s="23"/>
      <c r="Q1021" s="23"/>
      <c r="R1021" s="23"/>
    </row>
    <row r="1022" spans="10:18" x14ac:dyDescent="0.25">
      <c r="J1022" s="35"/>
      <c r="P1022" s="23"/>
      <c r="Q1022" s="23"/>
      <c r="R1022" s="23"/>
    </row>
    <row r="1023" spans="10:18" x14ac:dyDescent="0.25">
      <c r="J1023" s="35"/>
      <c r="P1023" s="23"/>
      <c r="Q1023" s="23"/>
      <c r="R1023" s="23"/>
    </row>
    <row r="1024" spans="10:18" x14ac:dyDescent="0.25">
      <c r="J1024" s="35"/>
      <c r="P1024" s="23"/>
      <c r="Q1024" s="23"/>
      <c r="R1024" s="23"/>
    </row>
    <row r="1025" spans="10:18" x14ac:dyDescent="0.25">
      <c r="J1025" s="35"/>
      <c r="P1025" s="23"/>
      <c r="Q1025" s="23"/>
      <c r="R1025" s="23"/>
    </row>
    <row r="1026" spans="10:18" x14ac:dyDescent="0.25">
      <c r="J1026" s="35"/>
      <c r="P1026" s="23"/>
      <c r="Q1026" s="23"/>
      <c r="R1026" s="23"/>
    </row>
    <row r="1027" spans="10:18" x14ac:dyDescent="0.25">
      <c r="J1027" s="35"/>
      <c r="P1027" s="23"/>
      <c r="Q1027" s="23"/>
      <c r="R1027" s="23"/>
    </row>
    <row r="1028" spans="10:18" x14ac:dyDescent="0.25">
      <c r="J1028" s="35"/>
      <c r="P1028" s="23"/>
      <c r="Q1028" s="23"/>
      <c r="R1028" s="23"/>
    </row>
    <row r="1029" spans="10:18" x14ac:dyDescent="0.25">
      <c r="J1029" s="35"/>
      <c r="P1029" s="23"/>
      <c r="Q1029" s="23"/>
      <c r="R1029" s="23"/>
    </row>
    <row r="1030" spans="10:18" x14ac:dyDescent="0.25">
      <c r="J1030" s="35"/>
      <c r="P1030" s="23"/>
      <c r="Q1030" s="23"/>
      <c r="R1030" s="23"/>
    </row>
    <row r="1031" spans="10:18" x14ac:dyDescent="0.25">
      <c r="J1031" s="35"/>
      <c r="P1031" s="23"/>
      <c r="Q1031" s="23"/>
      <c r="R1031" s="23"/>
    </row>
    <row r="1032" spans="10:18" x14ac:dyDescent="0.25">
      <c r="J1032" s="35"/>
      <c r="P1032" s="23"/>
      <c r="Q1032" s="23"/>
      <c r="R1032" s="23"/>
    </row>
    <row r="1033" spans="10:18" x14ac:dyDescent="0.25">
      <c r="J1033" s="35"/>
      <c r="P1033" s="23"/>
      <c r="Q1033" s="23"/>
      <c r="R1033" s="23"/>
    </row>
    <row r="1034" spans="10:18" x14ac:dyDescent="0.25">
      <c r="J1034" s="35"/>
      <c r="P1034" s="23"/>
      <c r="Q1034" s="23"/>
      <c r="R1034" s="23"/>
    </row>
    <row r="1035" spans="10:18" x14ac:dyDescent="0.25">
      <c r="J1035" s="35"/>
      <c r="P1035" s="23"/>
      <c r="Q1035" s="23"/>
      <c r="R1035" s="23"/>
    </row>
    <row r="1036" spans="10:18" x14ac:dyDescent="0.25">
      <c r="J1036" s="35"/>
      <c r="P1036" s="23"/>
      <c r="Q1036" s="23"/>
      <c r="R1036" s="23"/>
    </row>
    <row r="1037" spans="10:18" x14ac:dyDescent="0.25">
      <c r="J1037" s="35"/>
      <c r="P1037" s="23"/>
      <c r="Q1037" s="23"/>
      <c r="R1037" s="23"/>
    </row>
    <row r="1038" spans="10:18" x14ac:dyDescent="0.25">
      <c r="J1038" s="35"/>
      <c r="P1038" s="23"/>
      <c r="Q1038" s="23"/>
      <c r="R1038" s="23"/>
    </row>
    <row r="1039" spans="10:18" x14ac:dyDescent="0.25">
      <c r="J1039" s="35"/>
      <c r="P1039" s="23"/>
      <c r="Q1039" s="23"/>
      <c r="R1039" s="23"/>
    </row>
    <row r="1040" spans="10:18" x14ac:dyDescent="0.25">
      <c r="J1040" s="35"/>
      <c r="P1040" s="23"/>
      <c r="Q1040" s="23"/>
      <c r="R1040" s="23"/>
    </row>
    <row r="1041" spans="10:18" x14ac:dyDescent="0.25">
      <c r="J1041" s="35"/>
      <c r="P1041" s="23"/>
      <c r="Q1041" s="23"/>
      <c r="R1041" s="23"/>
    </row>
    <row r="1042" spans="10:18" x14ac:dyDescent="0.25">
      <c r="J1042" s="35"/>
      <c r="P1042" s="23"/>
      <c r="Q1042" s="23"/>
      <c r="R1042" s="23"/>
    </row>
    <row r="1043" spans="10:18" x14ac:dyDescent="0.25">
      <c r="J1043" s="35"/>
      <c r="P1043" s="23"/>
      <c r="Q1043" s="23"/>
      <c r="R1043" s="23"/>
    </row>
    <row r="1044" spans="10:18" x14ac:dyDescent="0.25">
      <c r="J1044" s="35"/>
      <c r="P1044" s="23"/>
      <c r="Q1044" s="23"/>
      <c r="R1044" s="23"/>
    </row>
    <row r="1045" spans="10:18" x14ac:dyDescent="0.25">
      <c r="J1045" s="35"/>
      <c r="P1045" s="23"/>
      <c r="Q1045" s="23"/>
      <c r="R1045" s="23"/>
    </row>
    <row r="1046" spans="10:18" x14ac:dyDescent="0.25">
      <c r="J1046" s="35"/>
      <c r="P1046" s="23"/>
      <c r="Q1046" s="23"/>
      <c r="R1046" s="23"/>
    </row>
    <row r="1047" spans="10:18" x14ac:dyDescent="0.25">
      <c r="J1047" s="35"/>
      <c r="P1047" s="23"/>
      <c r="Q1047" s="23"/>
      <c r="R1047" s="23"/>
    </row>
    <row r="1048" spans="10:18" x14ac:dyDescent="0.25">
      <c r="J1048" s="35"/>
      <c r="P1048" s="23"/>
      <c r="Q1048" s="23"/>
      <c r="R1048" s="23"/>
    </row>
    <row r="1049" spans="10:18" x14ac:dyDescent="0.25">
      <c r="J1049" s="35"/>
      <c r="P1049" s="23"/>
      <c r="Q1049" s="23"/>
      <c r="R1049" s="23"/>
    </row>
    <row r="1050" spans="10:18" x14ac:dyDescent="0.25">
      <c r="J1050" s="35"/>
      <c r="P1050" s="23"/>
      <c r="Q1050" s="23"/>
      <c r="R1050" s="23"/>
    </row>
    <row r="1051" spans="10:18" x14ac:dyDescent="0.25">
      <c r="J1051" s="35"/>
      <c r="P1051" s="23"/>
      <c r="Q1051" s="23"/>
      <c r="R1051" s="23"/>
    </row>
    <row r="1052" spans="10:18" x14ac:dyDescent="0.25">
      <c r="J1052" s="35"/>
      <c r="P1052" s="23"/>
      <c r="Q1052" s="23"/>
      <c r="R1052" s="23"/>
    </row>
    <row r="1053" spans="10:18" x14ac:dyDescent="0.25">
      <c r="J1053" s="35"/>
      <c r="P1053" s="23"/>
      <c r="Q1053" s="23"/>
      <c r="R1053" s="23"/>
    </row>
    <row r="1054" spans="10:18" x14ac:dyDescent="0.25">
      <c r="J1054" s="35"/>
      <c r="P1054" s="23"/>
      <c r="Q1054" s="23"/>
      <c r="R1054" s="23"/>
    </row>
    <row r="1055" spans="10:18" x14ac:dyDescent="0.25">
      <c r="J1055" s="35"/>
      <c r="P1055" s="23"/>
      <c r="Q1055" s="23"/>
      <c r="R1055" s="23"/>
    </row>
    <row r="1056" spans="10:18" x14ac:dyDescent="0.25">
      <c r="J1056" s="35"/>
      <c r="P1056" s="23"/>
      <c r="Q1056" s="23"/>
      <c r="R1056" s="23"/>
    </row>
    <row r="1057" spans="10:18" x14ac:dyDescent="0.25">
      <c r="J1057" s="35"/>
      <c r="P1057" s="23"/>
      <c r="Q1057" s="23"/>
      <c r="R1057" s="23"/>
    </row>
    <row r="1058" spans="10:18" x14ac:dyDescent="0.25">
      <c r="J1058" s="35"/>
      <c r="P1058" s="23"/>
      <c r="Q1058" s="23"/>
      <c r="R1058" s="23"/>
    </row>
    <row r="1059" spans="10:18" x14ac:dyDescent="0.25">
      <c r="J1059" s="35"/>
      <c r="P1059" s="23"/>
      <c r="Q1059" s="23"/>
      <c r="R1059" s="23"/>
    </row>
    <row r="1060" spans="10:18" x14ac:dyDescent="0.25">
      <c r="J1060" s="35"/>
      <c r="P1060" s="23"/>
      <c r="Q1060" s="23"/>
      <c r="R1060" s="23"/>
    </row>
    <row r="1061" spans="10:18" x14ac:dyDescent="0.25">
      <c r="J1061" s="35"/>
      <c r="P1061" s="23"/>
      <c r="Q1061" s="23"/>
      <c r="R1061" s="23"/>
    </row>
    <row r="1062" spans="10:18" x14ac:dyDescent="0.25">
      <c r="J1062" s="35"/>
      <c r="P1062" s="23"/>
      <c r="Q1062" s="23"/>
      <c r="R1062" s="23"/>
    </row>
    <row r="1063" spans="10:18" x14ac:dyDescent="0.25">
      <c r="J1063" s="35"/>
      <c r="P1063" s="23"/>
      <c r="Q1063" s="23"/>
      <c r="R1063" s="23"/>
    </row>
    <row r="1064" spans="10:18" x14ac:dyDescent="0.25">
      <c r="J1064" s="35"/>
      <c r="P1064" s="23"/>
      <c r="Q1064" s="23"/>
      <c r="R1064" s="23"/>
    </row>
    <row r="1065" spans="10:18" x14ac:dyDescent="0.25">
      <c r="J1065" s="35"/>
      <c r="P1065" s="23"/>
      <c r="Q1065" s="23"/>
      <c r="R1065" s="23"/>
    </row>
    <row r="1066" spans="10:18" x14ac:dyDescent="0.25">
      <c r="J1066" s="35"/>
      <c r="P1066" s="23"/>
      <c r="Q1066" s="23"/>
      <c r="R1066" s="23"/>
    </row>
    <row r="1067" spans="10:18" x14ac:dyDescent="0.25">
      <c r="J1067" s="35"/>
      <c r="P1067" s="23"/>
      <c r="Q1067" s="23"/>
      <c r="R1067" s="23"/>
    </row>
    <row r="1068" spans="10:18" x14ac:dyDescent="0.25">
      <c r="J1068" s="35"/>
      <c r="P1068" s="23"/>
      <c r="Q1068" s="23"/>
      <c r="R1068" s="23"/>
    </row>
    <row r="1069" spans="10:18" x14ac:dyDescent="0.25">
      <c r="J1069" s="35"/>
      <c r="P1069" s="23"/>
      <c r="Q1069" s="23"/>
      <c r="R1069" s="23"/>
    </row>
    <row r="1070" spans="10:18" x14ac:dyDescent="0.25">
      <c r="J1070" s="35"/>
      <c r="P1070" s="23"/>
      <c r="Q1070" s="23"/>
      <c r="R1070" s="23"/>
    </row>
    <row r="1071" spans="10:18" x14ac:dyDescent="0.25">
      <c r="J1071" s="35"/>
      <c r="P1071" s="23"/>
      <c r="Q1071" s="23"/>
      <c r="R1071" s="23"/>
    </row>
    <row r="1072" spans="10:18" x14ac:dyDescent="0.25">
      <c r="J1072" s="35"/>
      <c r="P1072" s="23"/>
      <c r="Q1072" s="23"/>
      <c r="R1072" s="23"/>
    </row>
    <row r="1073" spans="10:18" x14ac:dyDescent="0.25">
      <c r="J1073" s="35"/>
      <c r="P1073" s="23"/>
      <c r="Q1073" s="23"/>
      <c r="R1073" s="23"/>
    </row>
    <row r="1074" spans="10:18" x14ac:dyDescent="0.25">
      <c r="J1074" s="35"/>
      <c r="P1074" s="23"/>
      <c r="Q1074" s="23"/>
      <c r="R1074" s="23"/>
    </row>
    <row r="1075" spans="10:18" x14ac:dyDescent="0.25">
      <c r="J1075" s="35"/>
      <c r="P1075" s="23"/>
      <c r="Q1075" s="23"/>
      <c r="R1075" s="23"/>
    </row>
    <row r="1076" spans="10:18" x14ac:dyDescent="0.25">
      <c r="J1076" s="35"/>
      <c r="P1076" s="23"/>
      <c r="Q1076" s="23"/>
      <c r="R1076" s="23"/>
    </row>
    <row r="1077" spans="10:18" x14ac:dyDescent="0.25">
      <c r="J1077" s="35"/>
      <c r="P1077" s="23"/>
      <c r="Q1077" s="23"/>
      <c r="R1077" s="23"/>
    </row>
    <row r="1078" spans="10:18" x14ac:dyDescent="0.25">
      <c r="J1078" s="35"/>
      <c r="P1078" s="23"/>
      <c r="Q1078" s="23"/>
      <c r="R1078" s="23"/>
    </row>
    <row r="1079" spans="10:18" x14ac:dyDescent="0.25">
      <c r="J1079" s="35"/>
      <c r="P1079" s="23"/>
      <c r="Q1079" s="23"/>
      <c r="R1079" s="23"/>
    </row>
    <row r="1080" spans="10:18" x14ac:dyDescent="0.25">
      <c r="J1080" s="35"/>
      <c r="P1080" s="23"/>
      <c r="Q1080" s="23"/>
      <c r="R1080" s="23"/>
    </row>
    <row r="1081" spans="10:18" x14ac:dyDescent="0.25">
      <c r="J1081" s="35"/>
      <c r="P1081" s="23"/>
      <c r="Q1081" s="23"/>
      <c r="R1081" s="23"/>
    </row>
    <row r="1082" spans="10:18" x14ac:dyDescent="0.25">
      <c r="J1082" s="35"/>
      <c r="P1082" s="23"/>
      <c r="Q1082" s="23"/>
      <c r="R1082" s="23"/>
    </row>
    <row r="1083" spans="10:18" x14ac:dyDescent="0.25">
      <c r="J1083" s="35"/>
      <c r="P1083" s="23"/>
      <c r="Q1083" s="23"/>
      <c r="R1083" s="23"/>
    </row>
    <row r="1084" spans="10:18" x14ac:dyDescent="0.25">
      <c r="J1084" s="35"/>
      <c r="P1084" s="23"/>
      <c r="Q1084" s="23"/>
      <c r="R1084" s="23"/>
    </row>
    <row r="1085" spans="10:18" x14ac:dyDescent="0.25">
      <c r="J1085" s="35"/>
      <c r="P1085" s="23"/>
      <c r="Q1085" s="23"/>
      <c r="R1085" s="23"/>
    </row>
    <row r="1086" spans="10:18" x14ac:dyDescent="0.25">
      <c r="J1086" s="35"/>
      <c r="P1086" s="23"/>
      <c r="Q1086" s="23"/>
      <c r="R1086" s="23"/>
    </row>
    <row r="1087" spans="10:18" x14ac:dyDescent="0.25">
      <c r="J1087" s="35"/>
      <c r="P1087" s="23"/>
      <c r="Q1087" s="23"/>
      <c r="R1087" s="23"/>
    </row>
    <row r="1088" spans="10:18" x14ac:dyDescent="0.25">
      <c r="J1088" s="35"/>
      <c r="P1088" s="23"/>
      <c r="Q1088" s="23"/>
      <c r="R1088" s="23"/>
    </row>
    <row r="1089" spans="10:18" x14ac:dyDescent="0.25">
      <c r="J1089" s="35"/>
      <c r="P1089" s="23"/>
      <c r="Q1089" s="23"/>
      <c r="R1089" s="23"/>
    </row>
    <row r="1090" spans="10:18" x14ac:dyDescent="0.25">
      <c r="J1090" s="35"/>
      <c r="P1090" s="23"/>
      <c r="Q1090" s="23"/>
      <c r="R1090" s="23"/>
    </row>
    <row r="1091" spans="10:18" x14ac:dyDescent="0.25">
      <c r="J1091" s="35"/>
      <c r="P1091" s="23"/>
      <c r="Q1091" s="23"/>
      <c r="R1091" s="23"/>
    </row>
    <row r="1092" spans="10:18" x14ac:dyDescent="0.25">
      <c r="J1092" s="35"/>
      <c r="P1092" s="23"/>
      <c r="Q1092" s="23"/>
      <c r="R1092" s="23"/>
    </row>
    <row r="1093" spans="10:18" x14ac:dyDescent="0.25">
      <c r="J1093" s="35"/>
      <c r="P1093" s="23"/>
      <c r="Q1093" s="23"/>
      <c r="R1093" s="23"/>
    </row>
    <row r="1094" spans="10:18" x14ac:dyDescent="0.25">
      <c r="J1094" s="35"/>
      <c r="P1094" s="23"/>
      <c r="Q1094" s="23"/>
      <c r="R1094" s="23"/>
    </row>
    <row r="1095" spans="10:18" x14ac:dyDescent="0.25">
      <c r="J1095" s="35"/>
      <c r="P1095" s="23"/>
      <c r="Q1095" s="23"/>
      <c r="R1095" s="23"/>
    </row>
    <row r="1096" spans="10:18" x14ac:dyDescent="0.25">
      <c r="J1096" s="35"/>
      <c r="P1096" s="23"/>
      <c r="Q1096" s="23"/>
      <c r="R1096" s="23"/>
    </row>
    <row r="1097" spans="10:18" x14ac:dyDescent="0.25">
      <c r="J1097" s="35"/>
      <c r="P1097" s="23"/>
      <c r="Q1097" s="23"/>
      <c r="R1097" s="23"/>
    </row>
    <row r="1098" spans="10:18" x14ac:dyDescent="0.25">
      <c r="J1098" s="35"/>
      <c r="P1098" s="23"/>
      <c r="Q1098" s="23"/>
      <c r="R1098" s="23"/>
    </row>
    <row r="1099" spans="10:18" x14ac:dyDescent="0.25">
      <c r="J1099" s="35"/>
      <c r="P1099" s="23"/>
      <c r="Q1099" s="23"/>
      <c r="R1099" s="23"/>
    </row>
    <row r="1100" spans="10:18" x14ac:dyDescent="0.25">
      <c r="J1100" s="35"/>
      <c r="P1100" s="23"/>
      <c r="Q1100" s="23"/>
      <c r="R1100" s="23"/>
    </row>
    <row r="1101" spans="10:18" x14ac:dyDescent="0.25">
      <c r="J1101" s="35"/>
      <c r="P1101" s="23"/>
      <c r="Q1101" s="23"/>
      <c r="R1101" s="23"/>
    </row>
    <row r="1102" spans="10:18" x14ac:dyDescent="0.25">
      <c r="J1102" s="35"/>
      <c r="P1102" s="23"/>
      <c r="Q1102" s="23"/>
      <c r="R1102" s="23"/>
    </row>
    <row r="1103" spans="10:18" x14ac:dyDescent="0.25">
      <c r="J1103" s="35"/>
      <c r="P1103" s="23"/>
      <c r="Q1103" s="23"/>
      <c r="R1103" s="23"/>
    </row>
    <row r="1104" spans="10:18" x14ac:dyDescent="0.25">
      <c r="J1104" s="35"/>
      <c r="P1104" s="23"/>
      <c r="Q1104" s="23"/>
      <c r="R1104" s="23"/>
    </row>
    <row r="1105" spans="10:18" x14ac:dyDescent="0.25">
      <c r="J1105" s="35"/>
      <c r="P1105" s="23"/>
      <c r="Q1105" s="23"/>
      <c r="R1105" s="23"/>
    </row>
    <row r="1106" spans="10:18" x14ac:dyDescent="0.25">
      <c r="J1106" s="35"/>
      <c r="P1106" s="23"/>
      <c r="Q1106" s="23"/>
      <c r="R1106" s="23"/>
    </row>
    <row r="1107" spans="10:18" x14ac:dyDescent="0.25">
      <c r="J1107" s="35"/>
      <c r="P1107" s="23"/>
      <c r="Q1107" s="23"/>
      <c r="R1107" s="23"/>
    </row>
    <row r="1108" spans="10:18" x14ac:dyDescent="0.25">
      <c r="J1108" s="35"/>
      <c r="P1108" s="23"/>
      <c r="Q1108" s="23"/>
      <c r="R1108" s="23"/>
    </row>
    <row r="1109" spans="10:18" x14ac:dyDescent="0.25">
      <c r="J1109" s="35"/>
      <c r="P1109" s="23"/>
      <c r="Q1109" s="23"/>
      <c r="R1109" s="23"/>
    </row>
    <row r="1110" spans="10:18" x14ac:dyDescent="0.25">
      <c r="J1110" s="35"/>
      <c r="P1110" s="23"/>
      <c r="Q1110" s="23"/>
      <c r="R1110" s="23"/>
    </row>
    <row r="1111" spans="10:18" x14ac:dyDescent="0.25">
      <c r="J1111" s="35"/>
      <c r="P1111" s="23"/>
      <c r="Q1111" s="23"/>
      <c r="R1111" s="23"/>
    </row>
    <row r="1112" spans="10:18" x14ac:dyDescent="0.25">
      <c r="J1112" s="35"/>
      <c r="P1112" s="23"/>
      <c r="Q1112" s="23"/>
      <c r="R1112" s="23"/>
    </row>
    <row r="1113" spans="10:18" x14ac:dyDescent="0.25">
      <c r="J1113" s="35"/>
      <c r="P1113" s="23"/>
      <c r="Q1113" s="23"/>
      <c r="R1113" s="23"/>
    </row>
    <row r="1114" spans="10:18" x14ac:dyDescent="0.25">
      <c r="J1114" s="35"/>
      <c r="P1114" s="23"/>
      <c r="Q1114" s="23"/>
      <c r="R1114" s="23"/>
    </row>
    <row r="1115" spans="10:18" x14ac:dyDescent="0.25">
      <c r="J1115" s="35"/>
      <c r="P1115" s="23"/>
      <c r="Q1115" s="23"/>
      <c r="R1115" s="23"/>
    </row>
    <row r="1116" spans="10:18" x14ac:dyDescent="0.25">
      <c r="J1116" s="35"/>
      <c r="P1116" s="23"/>
      <c r="Q1116" s="23"/>
      <c r="R1116" s="23"/>
    </row>
    <row r="1117" spans="10:18" x14ac:dyDescent="0.25">
      <c r="J1117" s="35"/>
      <c r="P1117" s="23"/>
      <c r="Q1117" s="23"/>
      <c r="R1117" s="23"/>
    </row>
    <row r="1118" spans="10:18" x14ac:dyDescent="0.25">
      <c r="J1118" s="35"/>
      <c r="P1118" s="23"/>
      <c r="Q1118" s="23"/>
      <c r="R1118" s="23"/>
    </row>
    <row r="1119" spans="10:18" x14ac:dyDescent="0.25">
      <c r="J1119" s="35"/>
      <c r="P1119" s="23"/>
      <c r="Q1119" s="23"/>
      <c r="R1119" s="23"/>
    </row>
    <row r="1120" spans="10:18" x14ac:dyDescent="0.25">
      <c r="J1120" s="35"/>
      <c r="P1120" s="23"/>
      <c r="Q1120" s="23"/>
      <c r="R1120" s="23"/>
    </row>
    <row r="1121" spans="10:18" x14ac:dyDescent="0.25">
      <c r="J1121" s="35"/>
      <c r="P1121" s="23"/>
      <c r="Q1121" s="23"/>
      <c r="R1121" s="23"/>
    </row>
    <row r="1122" spans="10:18" x14ac:dyDescent="0.25">
      <c r="J1122" s="35"/>
      <c r="P1122" s="23"/>
      <c r="Q1122" s="23"/>
      <c r="R1122" s="23"/>
    </row>
    <row r="1123" spans="10:18" x14ac:dyDescent="0.25">
      <c r="J1123" s="35"/>
      <c r="P1123" s="23"/>
      <c r="Q1123" s="23"/>
      <c r="R1123" s="23"/>
    </row>
    <row r="1124" spans="10:18" x14ac:dyDescent="0.25">
      <c r="J1124" s="35"/>
      <c r="P1124" s="23"/>
      <c r="Q1124" s="23"/>
      <c r="R1124" s="23"/>
    </row>
    <row r="1125" spans="10:18" x14ac:dyDescent="0.25">
      <c r="J1125" s="35"/>
      <c r="P1125" s="23"/>
      <c r="Q1125" s="23"/>
      <c r="R1125" s="23"/>
    </row>
    <row r="1126" spans="10:18" x14ac:dyDescent="0.25">
      <c r="J1126" s="35"/>
      <c r="P1126" s="23"/>
      <c r="Q1126" s="23"/>
      <c r="R1126" s="23"/>
    </row>
    <row r="1127" spans="10:18" x14ac:dyDescent="0.25">
      <c r="J1127" s="35"/>
      <c r="P1127" s="23"/>
      <c r="Q1127" s="23"/>
      <c r="R1127" s="23"/>
    </row>
    <row r="1128" spans="10:18" x14ac:dyDescent="0.25">
      <c r="J1128" s="35"/>
      <c r="P1128" s="23"/>
      <c r="Q1128" s="23"/>
      <c r="R1128" s="23"/>
    </row>
    <row r="1129" spans="10:18" x14ac:dyDescent="0.25">
      <c r="J1129" s="35"/>
      <c r="P1129" s="23"/>
      <c r="Q1129" s="23"/>
      <c r="R1129" s="23"/>
    </row>
    <row r="1130" spans="10:18" x14ac:dyDescent="0.25">
      <c r="J1130" s="35"/>
      <c r="P1130" s="23"/>
      <c r="Q1130" s="23"/>
      <c r="R1130" s="23"/>
    </row>
    <row r="1131" spans="10:18" x14ac:dyDescent="0.25">
      <c r="J1131" s="35"/>
      <c r="P1131" s="23"/>
      <c r="Q1131" s="23"/>
      <c r="R1131" s="23"/>
    </row>
    <row r="1132" spans="10:18" x14ac:dyDescent="0.25">
      <c r="J1132" s="35"/>
      <c r="P1132" s="23"/>
      <c r="Q1132" s="23"/>
      <c r="R1132" s="23"/>
    </row>
    <row r="1133" spans="10:18" x14ac:dyDescent="0.25">
      <c r="J1133" s="35"/>
      <c r="P1133" s="23"/>
      <c r="Q1133" s="23"/>
      <c r="R1133" s="23"/>
    </row>
    <row r="1134" spans="10:18" x14ac:dyDescent="0.25">
      <c r="J1134" s="35"/>
      <c r="P1134" s="23"/>
      <c r="Q1134" s="23"/>
      <c r="R1134" s="23"/>
    </row>
    <row r="1135" spans="10:18" x14ac:dyDescent="0.25">
      <c r="J1135" s="35"/>
      <c r="P1135" s="23"/>
      <c r="Q1135" s="23"/>
      <c r="R1135" s="23"/>
    </row>
    <row r="1136" spans="10:18" x14ac:dyDescent="0.25">
      <c r="J1136" s="35"/>
      <c r="P1136" s="23"/>
      <c r="Q1136" s="23"/>
      <c r="R1136" s="23"/>
    </row>
    <row r="1137" spans="10:18" x14ac:dyDescent="0.25">
      <c r="J1137" s="35"/>
      <c r="P1137" s="23"/>
      <c r="Q1137" s="23"/>
      <c r="R1137" s="23"/>
    </row>
    <row r="1138" spans="10:18" x14ac:dyDescent="0.25">
      <c r="J1138" s="35"/>
      <c r="P1138" s="23"/>
      <c r="Q1138" s="23"/>
      <c r="R1138" s="23"/>
    </row>
    <row r="1139" spans="10:18" x14ac:dyDescent="0.25">
      <c r="J1139" s="35"/>
      <c r="P1139" s="23"/>
      <c r="Q1139" s="23"/>
      <c r="R1139" s="23"/>
    </row>
    <row r="1140" spans="10:18" x14ac:dyDescent="0.25">
      <c r="J1140" s="35"/>
      <c r="P1140" s="23"/>
      <c r="Q1140" s="23"/>
      <c r="R1140" s="23"/>
    </row>
    <row r="1141" spans="10:18" x14ac:dyDescent="0.25">
      <c r="J1141" s="35"/>
      <c r="P1141" s="23"/>
      <c r="Q1141" s="23"/>
      <c r="R1141" s="23"/>
    </row>
    <row r="1142" spans="10:18" x14ac:dyDescent="0.25">
      <c r="J1142" s="35"/>
      <c r="P1142" s="23"/>
      <c r="Q1142" s="23"/>
      <c r="R1142" s="23"/>
    </row>
    <row r="1143" spans="10:18" x14ac:dyDescent="0.25">
      <c r="J1143" s="35"/>
      <c r="P1143" s="23"/>
      <c r="Q1143" s="23"/>
      <c r="R1143" s="23"/>
    </row>
    <row r="1144" spans="10:18" x14ac:dyDescent="0.25">
      <c r="J1144" s="35"/>
      <c r="P1144" s="23"/>
      <c r="Q1144" s="23"/>
      <c r="R1144" s="23"/>
    </row>
    <row r="1145" spans="10:18" x14ac:dyDescent="0.25">
      <c r="J1145" s="35"/>
      <c r="P1145" s="23"/>
      <c r="Q1145" s="23"/>
      <c r="R1145" s="23"/>
    </row>
    <row r="1146" spans="10:18" x14ac:dyDescent="0.25">
      <c r="J1146" s="35"/>
      <c r="P1146" s="23"/>
      <c r="Q1146" s="23"/>
      <c r="R1146" s="23"/>
    </row>
    <row r="1147" spans="10:18" x14ac:dyDescent="0.25">
      <c r="J1147" s="35"/>
      <c r="P1147" s="23"/>
      <c r="Q1147" s="23"/>
      <c r="R1147" s="23"/>
    </row>
    <row r="1148" spans="10:18" x14ac:dyDescent="0.25">
      <c r="J1148" s="35"/>
      <c r="P1148" s="23"/>
      <c r="Q1148" s="23"/>
      <c r="R1148" s="23"/>
    </row>
    <row r="1149" spans="10:18" x14ac:dyDescent="0.25">
      <c r="J1149" s="35"/>
      <c r="P1149" s="23"/>
      <c r="Q1149" s="23"/>
      <c r="R1149" s="23"/>
    </row>
    <row r="1150" spans="10:18" x14ac:dyDescent="0.25">
      <c r="J1150" s="35"/>
      <c r="P1150" s="23"/>
      <c r="Q1150" s="23"/>
      <c r="R1150" s="23"/>
    </row>
    <row r="1151" spans="10:18" x14ac:dyDescent="0.25">
      <c r="J1151" s="35"/>
      <c r="P1151" s="23"/>
      <c r="Q1151" s="23"/>
      <c r="R1151" s="23"/>
    </row>
    <row r="1152" spans="10:18" x14ac:dyDescent="0.25">
      <c r="J1152" s="35"/>
      <c r="P1152" s="23"/>
      <c r="Q1152" s="23"/>
      <c r="R1152" s="23"/>
    </row>
    <row r="1153" spans="10:18" x14ac:dyDescent="0.25">
      <c r="J1153" s="35"/>
      <c r="P1153" s="23"/>
      <c r="Q1153" s="23"/>
      <c r="R1153" s="23"/>
    </row>
    <row r="1154" spans="10:18" x14ac:dyDescent="0.25">
      <c r="J1154" s="35"/>
      <c r="P1154" s="23"/>
      <c r="Q1154" s="23"/>
      <c r="R1154" s="23"/>
    </row>
    <row r="1155" spans="10:18" x14ac:dyDescent="0.25">
      <c r="J1155" s="35"/>
      <c r="P1155" s="23"/>
      <c r="Q1155" s="23"/>
      <c r="R1155" s="23"/>
    </row>
    <row r="1156" spans="10:18" x14ac:dyDescent="0.25">
      <c r="J1156" s="35"/>
      <c r="P1156" s="23"/>
      <c r="Q1156" s="23"/>
      <c r="R1156" s="23"/>
    </row>
    <row r="1157" spans="10:18" x14ac:dyDescent="0.25">
      <c r="J1157" s="35"/>
      <c r="P1157" s="23"/>
      <c r="Q1157" s="23"/>
      <c r="R1157" s="23"/>
    </row>
    <row r="1158" spans="10:18" x14ac:dyDescent="0.25">
      <c r="J1158" s="35"/>
      <c r="P1158" s="23"/>
      <c r="Q1158" s="23"/>
      <c r="R1158" s="23"/>
    </row>
    <row r="1159" spans="10:18" x14ac:dyDescent="0.25">
      <c r="J1159" s="35"/>
      <c r="P1159" s="23"/>
      <c r="Q1159" s="23"/>
      <c r="R1159" s="23"/>
    </row>
    <row r="1160" spans="10:18" x14ac:dyDescent="0.25">
      <c r="J1160" s="35"/>
      <c r="P1160" s="23"/>
      <c r="Q1160" s="23"/>
      <c r="R1160" s="23"/>
    </row>
    <row r="1161" spans="10:18" x14ac:dyDescent="0.25">
      <c r="J1161" s="35"/>
      <c r="P1161" s="23"/>
      <c r="Q1161" s="23"/>
      <c r="R1161" s="23"/>
    </row>
    <row r="1162" spans="10:18" x14ac:dyDescent="0.25">
      <c r="J1162" s="35"/>
      <c r="P1162" s="23"/>
      <c r="Q1162" s="23"/>
      <c r="R1162" s="23"/>
    </row>
    <row r="1163" spans="10:18" x14ac:dyDescent="0.25">
      <c r="J1163" s="35"/>
      <c r="P1163" s="23"/>
      <c r="Q1163" s="23"/>
      <c r="R1163" s="23"/>
    </row>
    <row r="1164" spans="10:18" x14ac:dyDescent="0.25">
      <c r="J1164" s="35"/>
      <c r="P1164" s="23"/>
      <c r="Q1164" s="23"/>
      <c r="R1164" s="23"/>
    </row>
    <row r="1165" spans="10:18" x14ac:dyDescent="0.25">
      <c r="J1165" s="35"/>
      <c r="P1165" s="23"/>
      <c r="Q1165" s="23"/>
      <c r="R1165" s="23"/>
    </row>
    <row r="1166" spans="10:18" x14ac:dyDescent="0.25">
      <c r="J1166" s="35"/>
      <c r="P1166" s="23"/>
      <c r="Q1166" s="23"/>
      <c r="R1166" s="23"/>
    </row>
    <row r="1167" spans="10:18" x14ac:dyDescent="0.25">
      <c r="J1167" s="35"/>
      <c r="P1167" s="23"/>
      <c r="Q1167" s="23"/>
      <c r="R1167" s="23"/>
    </row>
    <row r="1168" spans="10:18" x14ac:dyDescent="0.25">
      <c r="J1168" s="35"/>
      <c r="P1168" s="23"/>
      <c r="Q1168" s="23"/>
      <c r="R1168" s="23"/>
    </row>
    <row r="1169" spans="10:18" x14ac:dyDescent="0.25">
      <c r="J1169" s="35"/>
      <c r="P1169" s="23"/>
      <c r="Q1169" s="23"/>
      <c r="R1169" s="23"/>
    </row>
    <row r="1170" spans="10:18" x14ac:dyDescent="0.25">
      <c r="J1170" s="35"/>
      <c r="P1170" s="23"/>
      <c r="Q1170" s="23"/>
      <c r="R1170" s="23"/>
    </row>
    <row r="1171" spans="10:18" x14ac:dyDescent="0.25">
      <c r="J1171" s="35"/>
      <c r="P1171" s="23"/>
      <c r="Q1171" s="23"/>
      <c r="R1171" s="23"/>
    </row>
    <row r="1172" spans="10:18" x14ac:dyDescent="0.25">
      <c r="J1172" s="35"/>
      <c r="P1172" s="23"/>
      <c r="Q1172" s="23"/>
      <c r="R1172" s="23"/>
    </row>
    <row r="1173" spans="10:18" x14ac:dyDescent="0.25">
      <c r="J1173" s="35"/>
      <c r="P1173" s="23"/>
      <c r="Q1173" s="23"/>
      <c r="R1173" s="23"/>
    </row>
    <row r="1174" spans="10:18" x14ac:dyDescent="0.25">
      <c r="J1174" s="35"/>
      <c r="P1174" s="23"/>
      <c r="Q1174" s="23"/>
      <c r="R1174" s="23"/>
    </row>
    <row r="1175" spans="10:18" x14ac:dyDescent="0.25">
      <c r="J1175" s="35"/>
      <c r="P1175" s="23"/>
      <c r="Q1175" s="23"/>
      <c r="R1175" s="23"/>
    </row>
    <row r="1176" spans="10:18" x14ac:dyDescent="0.25">
      <c r="J1176" s="35"/>
      <c r="P1176" s="23"/>
      <c r="Q1176" s="23"/>
      <c r="R1176" s="23"/>
    </row>
    <row r="1177" spans="10:18" x14ac:dyDescent="0.25">
      <c r="J1177" s="35"/>
      <c r="P1177" s="23"/>
      <c r="Q1177" s="23"/>
      <c r="R1177" s="23"/>
    </row>
    <row r="1178" spans="10:18" x14ac:dyDescent="0.25">
      <c r="J1178" s="35"/>
      <c r="P1178" s="23"/>
      <c r="Q1178" s="23"/>
      <c r="R1178" s="23"/>
    </row>
    <row r="1179" spans="10:18" x14ac:dyDescent="0.25">
      <c r="J1179" s="35"/>
      <c r="P1179" s="23"/>
      <c r="Q1179" s="23"/>
      <c r="R1179" s="23"/>
    </row>
    <row r="1180" spans="10:18" x14ac:dyDescent="0.25">
      <c r="J1180" s="35"/>
      <c r="P1180" s="23"/>
      <c r="Q1180" s="23"/>
      <c r="R1180" s="23"/>
    </row>
    <row r="1181" spans="10:18" x14ac:dyDescent="0.25">
      <c r="J1181" s="35"/>
      <c r="P1181" s="23"/>
      <c r="Q1181" s="23"/>
      <c r="R1181" s="23"/>
    </row>
    <row r="1182" spans="10:18" x14ac:dyDescent="0.25">
      <c r="J1182" s="35"/>
      <c r="P1182" s="23"/>
      <c r="Q1182" s="23"/>
      <c r="R1182" s="23"/>
    </row>
    <row r="1183" spans="10:18" x14ac:dyDescent="0.25">
      <c r="J1183" s="35"/>
      <c r="P1183" s="23"/>
      <c r="Q1183" s="23"/>
      <c r="R1183" s="23"/>
    </row>
    <row r="1184" spans="10:18" x14ac:dyDescent="0.25">
      <c r="J1184" s="35"/>
      <c r="P1184" s="23"/>
      <c r="Q1184" s="23"/>
      <c r="R1184" s="23"/>
    </row>
    <row r="1185" spans="10:18" x14ac:dyDescent="0.25">
      <c r="J1185" s="35"/>
      <c r="P1185" s="23"/>
      <c r="Q1185" s="23"/>
      <c r="R1185" s="23"/>
    </row>
    <row r="1186" spans="10:18" x14ac:dyDescent="0.25">
      <c r="J1186" s="35"/>
      <c r="P1186" s="23"/>
      <c r="Q1186" s="23"/>
      <c r="R1186" s="23"/>
    </row>
    <row r="1187" spans="10:18" x14ac:dyDescent="0.25">
      <c r="J1187" s="35"/>
      <c r="P1187" s="23"/>
      <c r="Q1187" s="23"/>
      <c r="R1187" s="23"/>
    </row>
    <row r="1188" spans="10:18" x14ac:dyDescent="0.25">
      <c r="J1188" s="35"/>
      <c r="P1188" s="23"/>
      <c r="Q1188" s="23"/>
      <c r="R1188" s="23"/>
    </row>
    <row r="1189" spans="10:18" x14ac:dyDescent="0.25">
      <c r="J1189" s="35"/>
      <c r="P1189" s="23"/>
      <c r="Q1189" s="23"/>
      <c r="R1189" s="23"/>
    </row>
    <row r="1190" spans="10:18" x14ac:dyDescent="0.25">
      <c r="J1190" s="35"/>
      <c r="P1190" s="23"/>
      <c r="Q1190" s="23"/>
      <c r="R1190" s="23"/>
    </row>
    <row r="1191" spans="10:18" x14ac:dyDescent="0.25">
      <c r="J1191" s="35"/>
      <c r="P1191" s="23"/>
      <c r="Q1191" s="23"/>
      <c r="R1191" s="23"/>
    </row>
    <row r="1192" spans="10:18" x14ac:dyDescent="0.25">
      <c r="J1192" s="35"/>
      <c r="P1192" s="23"/>
      <c r="Q1192" s="23"/>
      <c r="R1192" s="23"/>
    </row>
    <row r="1193" spans="10:18" x14ac:dyDescent="0.25">
      <c r="J1193" s="35"/>
      <c r="P1193" s="23"/>
      <c r="Q1193" s="23"/>
      <c r="R1193" s="23"/>
    </row>
    <row r="1194" spans="10:18" x14ac:dyDescent="0.25">
      <c r="J1194" s="35"/>
      <c r="P1194" s="23"/>
      <c r="Q1194" s="23"/>
      <c r="R1194" s="23"/>
    </row>
    <row r="1195" spans="10:18" x14ac:dyDescent="0.25">
      <c r="J1195" s="35"/>
      <c r="P1195" s="23"/>
      <c r="Q1195" s="23"/>
      <c r="R1195" s="23"/>
    </row>
    <row r="1196" spans="10:18" x14ac:dyDescent="0.25">
      <c r="J1196" s="35"/>
      <c r="P1196" s="23"/>
      <c r="Q1196" s="23"/>
      <c r="R1196" s="23"/>
    </row>
    <row r="1197" spans="10:18" x14ac:dyDescent="0.25">
      <c r="J1197" s="35"/>
      <c r="P1197" s="23"/>
      <c r="Q1197" s="23"/>
      <c r="R1197" s="23"/>
    </row>
    <row r="1198" spans="10:18" x14ac:dyDescent="0.25">
      <c r="J1198" s="35"/>
      <c r="P1198" s="23"/>
      <c r="Q1198" s="23"/>
      <c r="R1198" s="23"/>
    </row>
    <row r="1199" spans="10:18" x14ac:dyDescent="0.25">
      <c r="J1199" s="35"/>
      <c r="P1199" s="23"/>
      <c r="Q1199" s="23"/>
      <c r="R1199" s="23"/>
    </row>
    <row r="1200" spans="10:18" x14ac:dyDescent="0.25">
      <c r="J1200" s="35"/>
      <c r="P1200" s="23"/>
      <c r="Q1200" s="23"/>
      <c r="R1200" s="23"/>
    </row>
    <row r="1201" spans="10:18" x14ac:dyDescent="0.25">
      <c r="J1201" s="35"/>
      <c r="P1201" s="23"/>
      <c r="Q1201" s="23"/>
      <c r="R1201" s="23"/>
    </row>
    <row r="1202" spans="10:18" x14ac:dyDescent="0.25">
      <c r="J1202" s="35"/>
      <c r="P1202" s="23"/>
      <c r="Q1202" s="23"/>
      <c r="R1202" s="23"/>
    </row>
    <row r="1203" spans="10:18" x14ac:dyDescent="0.25">
      <c r="J1203" s="35"/>
      <c r="P1203" s="23"/>
      <c r="Q1203" s="23"/>
      <c r="R1203" s="23"/>
    </row>
    <row r="1204" spans="10:18" x14ac:dyDescent="0.25">
      <c r="J1204" s="35"/>
      <c r="P1204" s="23"/>
      <c r="Q1204" s="23"/>
      <c r="R1204" s="23"/>
    </row>
    <row r="1205" spans="10:18" x14ac:dyDescent="0.25">
      <c r="J1205" s="35"/>
      <c r="P1205" s="23"/>
      <c r="Q1205" s="23"/>
      <c r="R1205" s="23"/>
    </row>
    <row r="1206" spans="10:18" x14ac:dyDescent="0.25">
      <c r="J1206" s="35"/>
      <c r="P1206" s="23"/>
      <c r="Q1206" s="23"/>
      <c r="R1206" s="23"/>
    </row>
    <row r="1207" spans="10:18" x14ac:dyDescent="0.25">
      <c r="J1207" s="35"/>
      <c r="P1207" s="23"/>
      <c r="Q1207" s="23"/>
      <c r="R1207" s="23"/>
    </row>
    <row r="1208" spans="10:18" x14ac:dyDescent="0.25">
      <c r="J1208" s="35"/>
      <c r="P1208" s="23"/>
      <c r="Q1208" s="23"/>
      <c r="R1208" s="23"/>
    </row>
    <row r="1209" spans="10:18" x14ac:dyDescent="0.25">
      <c r="J1209" s="35"/>
      <c r="P1209" s="23"/>
      <c r="Q1209" s="23"/>
      <c r="R1209" s="23"/>
    </row>
    <row r="1210" spans="10:18" x14ac:dyDescent="0.25">
      <c r="J1210" s="35"/>
      <c r="P1210" s="23"/>
      <c r="Q1210" s="23"/>
      <c r="R1210" s="23"/>
    </row>
    <row r="1211" spans="10:18" x14ac:dyDescent="0.25">
      <c r="J1211" s="35"/>
      <c r="P1211" s="23"/>
      <c r="Q1211" s="23"/>
      <c r="R1211" s="23"/>
    </row>
    <row r="1212" spans="10:18" x14ac:dyDescent="0.25">
      <c r="J1212" s="35"/>
      <c r="P1212" s="23"/>
      <c r="Q1212" s="23"/>
      <c r="R1212" s="23"/>
    </row>
    <row r="1213" spans="10:18" x14ac:dyDescent="0.25">
      <c r="J1213" s="35"/>
      <c r="P1213" s="23"/>
      <c r="Q1213" s="23"/>
      <c r="R1213" s="23"/>
    </row>
    <row r="1214" spans="10:18" x14ac:dyDescent="0.25">
      <c r="J1214" s="35"/>
      <c r="P1214" s="23"/>
      <c r="Q1214" s="23"/>
      <c r="R1214" s="23"/>
    </row>
    <row r="1215" spans="10:18" x14ac:dyDescent="0.25">
      <c r="J1215" s="35"/>
      <c r="P1215" s="23"/>
      <c r="Q1215" s="23"/>
      <c r="R1215" s="23"/>
    </row>
    <row r="1216" spans="10:18" x14ac:dyDescent="0.25">
      <c r="J1216" s="35"/>
      <c r="P1216" s="23"/>
      <c r="Q1216" s="23"/>
      <c r="R1216" s="23"/>
    </row>
    <row r="1217" spans="10:18" x14ac:dyDescent="0.25">
      <c r="J1217" s="35"/>
      <c r="P1217" s="23"/>
      <c r="Q1217" s="23"/>
      <c r="R1217" s="23"/>
    </row>
    <row r="1218" spans="10:18" x14ac:dyDescent="0.25">
      <c r="J1218" s="35"/>
      <c r="P1218" s="23"/>
      <c r="Q1218" s="23"/>
      <c r="R1218" s="23"/>
    </row>
    <row r="1219" spans="10:18" x14ac:dyDescent="0.25">
      <c r="J1219" s="35"/>
      <c r="P1219" s="23"/>
      <c r="Q1219" s="23"/>
      <c r="R1219" s="23"/>
    </row>
    <row r="1220" spans="10:18" x14ac:dyDescent="0.25">
      <c r="J1220" s="35"/>
      <c r="P1220" s="23"/>
      <c r="Q1220" s="23"/>
      <c r="R1220" s="23"/>
    </row>
    <row r="1221" spans="10:18" x14ac:dyDescent="0.25">
      <c r="J1221" s="35"/>
      <c r="P1221" s="23"/>
      <c r="Q1221" s="23"/>
      <c r="R1221" s="23"/>
    </row>
    <row r="1222" spans="10:18" x14ac:dyDescent="0.25">
      <c r="J1222" s="35"/>
      <c r="P1222" s="23"/>
      <c r="Q1222" s="23"/>
      <c r="R1222" s="23"/>
    </row>
    <row r="1223" spans="10:18" x14ac:dyDescent="0.25">
      <c r="J1223" s="35"/>
      <c r="P1223" s="23"/>
      <c r="Q1223" s="23"/>
      <c r="R1223" s="23"/>
    </row>
    <row r="1224" spans="10:18" x14ac:dyDescent="0.25">
      <c r="J1224" s="35"/>
      <c r="P1224" s="23"/>
      <c r="Q1224" s="23"/>
      <c r="R1224" s="23"/>
    </row>
    <row r="1225" spans="10:18" x14ac:dyDescent="0.25">
      <c r="J1225" s="35"/>
      <c r="P1225" s="23"/>
      <c r="Q1225" s="23"/>
      <c r="R1225" s="23"/>
    </row>
    <row r="1226" spans="10:18" x14ac:dyDescent="0.25">
      <c r="J1226" s="35"/>
      <c r="P1226" s="23"/>
      <c r="Q1226" s="23"/>
      <c r="R1226" s="23"/>
    </row>
    <row r="1227" spans="10:18" x14ac:dyDescent="0.25">
      <c r="J1227" s="35"/>
      <c r="P1227" s="23"/>
      <c r="Q1227" s="23"/>
      <c r="R1227" s="23"/>
    </row>
    <row r="1228" spans="10:18" x14ac:dyDescent="0.25">
      <c r="J1228" s="35"/>
      <c r="P1228" s="23"/>
      <c r="Q1228" s="23"/>
      <c r="R1228" s="23"/>
    </row>
    <row r="1229" spans="10:18" x14ac:dyDescent="0.25">
      <c r="J1229" s="35"/>
      <c r="P1229" s="23"/>
      <c r="Q1229" s="23"/>
      <c r="R1229" s="23"/>
    </row>
    <row r="1230" spans="10:18" x14ac:dyDescent="0.25">
      <c r="J1230" s="35"/>
      <c r="P1230" s="23"/>
      <c r="Q1230" s="23"/>
      <c r="R1230" s="23"/>
    </row>
    <row r="1231" spans="10:18" x14ac:dyDescent="0.25">
      <c r="J1231" s="35"/>
      <c r="P1231" s="23"/>
      <c r="Q1231" s="23"/>
      <c r="R1231" s="23"/>
    </row>
    <row r="1232" spans="10:18" x14ac:dyDescent="0.25">
      <c r="J1232" s="35"/>
      <c r="P1232" s="23"/>
      <c r="Q1232" s="23"/>
      <c r="R1232" s="23"/>
    </row>
    <row r="1233" spans="10:18" x14ac:dyDescent="0.25">
      <c r="J1233" s="35"/>
      <c r="P1233" s="23"/>
      <c r="Q1233" s="23"/>
      <c r="R1233" s="23"/>
    </row>
    <row r="1234" spans="10:18" x14ac:dyDescent="0.25">
      <c r="J1234" s="35"/>
      <c r="P1234" s="23"/>
      <c r="Q1234" s="23"/>
      <c r="R1234" s="23"/>
    </row>
    <row r="1235" spans="10:18" x14ac:dyDescent="0.25">
      <c r="J1235" s="35"/>
      <c r="P1235" s="23"/>
      <c r="Q1235" s="23"/>
      <c r="R1235" s="23"/>
    </row>
    <row r="1236" spans="10:18" x14ac:dyDescent="0.25">
      <c r="J1236" s="35"/>
      <c r="P1236" s="23"/>
      <c r="Q1236" s="23"/>
      <c r="R1236" s="23"/>
    </row>
    <row r="1237" spans="10:18" x14ac:dyDescent="0.25">
      <c r="J1237" s="35"/>
      <c r="P1237" s="23"/>
      <c r="Q1237" s="23"/>
      <c r="R1237" s="23"/>
    </row>
    <row r="1238" spans="10:18" x14ac:dyDescent="0.25">
      <c r="J1238" s="35"/>
      <c r="P1238" s="23"/>
      <c r="Q1238" s="23"/>
      <c r="R1238" s="23"/>
    </row>
    <row r="1239" spans="10:18" x14ac:dyDescent="0.25">
      <c r="J1239" s="35"/>
      <c r="P1239" s="23"/>
      <c r="Q1239" s="23"/>
      <c r="R1239" s="23"/>
    </row>
    <row r="1240" spans="10:18" x14ac:dyDescent="0.25">
      <c r="J1240" s="35"/>
      <c r="P1240" s="23"/>
      <c r="Q1240" s="23"/>
      <c r="R1240" s="23"/>
    </row>
    <row r="1241" spans="10:18" x14ac:dyDescent="0.25">
      <c r="J1241" s="35"/>
      <c r="P1241" s="23"/>
      <c r="Q1241" s="23"/>
      <c r="R1241" s="23"/>
    </row>
    <row r="1242" spans="10:18" x14ac:dyDescent="0.25">
      <c r="J1242" s="35"/>
      <c r="P1242" s="23"/>
      <c r="Q1242" s="23"/>
      <c r="R1242" s="23"/>
    </row>
    <row r="1243" spans="10:18" x14ac:dyDescent="0.25">
      <c r="J1243" s="35"/>
      <c r="P1243" s="23"/>
      <c r="Q1243" s="23"/>
      <c r="R1243" s="23"/>
    </row>
    <row r="1244" spans="10:18" x14ac:dyDescent="0.25">
      <c r="J1244" s="35"/>
      <c r="P1244" s="23"/>
      <c r="Q1244" s="23"/>
      <c r="R1244" s="23"/>
    </row>
    <row r="1245" spans="10:18" x14ac:dyDescent="0.25">
      <c r="J1245" s="35"/>
      <c r="P1245" s="23"/>
      <c r="Q1245" s="23"/>
      <c r="R1245" s="23"/>
    </row>
    <row r="1246" spans="10:18" x14ac:dyDescent="0.25">
      <c r="J1246" s="35"/>
      <c r="P1246" s="23"/>
      <c r="Q1246" s="23"/>
      <c r="R1246" s="23"/>
    </row>
    <row r="1247" spans="10:18" x14ac:dyDescent="0.25">
      <c r="J1247" s="35"/>
      <c r="P1247" s="23"/>
      <c r="Q1247" s="23"/>
      <c r="R1247" s="23"/>
    </row>
    <row r="1248" spans="10:18" x14ac:dyDescent="0.25">
      <c r="J1248" s="35"/>
      <c r="P1248" s="23"/>
      <c r="Q1248" s="23"/>
      <c r="R1248" s="23"/>
    </row>
    <row r="1249" spans="10:18" x14ac:dyDescent="0.25">
      <c r="J1249" s="35"/>
      <c r="P1249" s="23"/>
      <c r="Q1249" s="23"/>
      <c r="R1249" s="23"/>
    </row>
    <row r="1250" spans="10:18" x14ac:dyDescent="0.25">
      <c r="J1250" s="35"/>
      <c r="P1250" s="23"/>
      <c r="Q1250" s="23"/>
      <c r="R1250" s="23"/>
    </row>
    <row r="1251" spans="10:18" x14ac:dyDescent="0.25">
      <c r="J1251" s="35"/>
      <c r="P1251" s="23"/>
      <c r="Q1251" s="23"/>
      <c r="R1251" s="23"/>
    </row>
    <row r="1252" spans="10:18" x14ac:dyDescent="0.25">
      <c r="J1252" s="35"/>
      <c r="P1252" s="23"/>
      <c r="Q1252" s="23"/>
      <c r="R1252" s="23"/>
    </row>
    <row r="1253" spans="10:18" x14ac:dyDescent="0.25">
      <c r="J1253" s="35"/>
      <c r="P1253" s="23"/>
      <c r="Q1253" s="23"/>
      <c r="R1253" s="23"/>
    </row>
    <row r="1254" spans="10:18" x14ac:dyDescent="0.25">
      <c r="J1254" s="35"/>
      <c r="P1254" s="23"/>
      <c r="Q1254" s="23"/>
      <c r="R1254" s="23"/>
    </row>
    <row r="1255" spans="10:18" x14ac:dyDescent="0.25">
      <c r="J1255" s="35"/>
      <c r="P1255" s="23"/>
      <c r="Q1255" s="23"/>
      <c r="R1255" s="23"/>
    </row>
    <row r="1256" spans="10:18" x14ac:dyDescent="0.25">
      <c r="J1256" s="35"/>
      <c r="P1256" s="23"/>
      <c r="Q1256" s="23"/>
      <c r="R1256" s="23"/>
    </row>
    <row r="1257" spans="10:18" x14ac:dyDescent="0.25">
      <c r="J1257" s="35"/>
      <c r="P1257" s="23"/>
      <c r="Q1257" s="23"/>
      <c r="R1257" s="23"/>
    </row>
    <row r="1258" spans="10:18" x14ac:dyDescent="0.25">
      <c r="J1258" s="35"/>
      <c r="P1258" s="23"/>
      <c r="Q1258" s="23"/>
      <c r="R1258" s="23"/>
    </row>
    <row r="1259" spans="10:18" x14ac:dyDescent="0.25">
      <c r="J1259" s="35"/>
      <c r="P1259" s="23"/>
      <c r="Q1259" s="23"/>
      <c r="R1259" s="23"/>
    </row>
    <row r="1260" spans="10:18" x14ac:dyDescent="0.25">
      <c r="J1260" s="35"/>
      <c r="P1260" s="23"/>
      <c r="Q1260" s="23"/>
      <c r="R1260" s="23"/>
    </row>
    <row r="1261" spans="10:18" x14ac:dyDescent="0.25">
      <c r="J1261" s="35"/>
      <c r="P1261" s="23"/>
      <c r="Q1261" s="23"/>
      <c r="R1261" s="23"/>
    </row>
    <row r="1262" spans="10:18" x14ac:dyDescent="0.25">
      <c r="J1262" s="35"/>
      <c r="P1262" s="23"/>
      <c r="Q1262" s="23"/>
      <c r="R1262" s="23"/>
    </row>
    <row r="1263" spans="10:18" x14ac:dyDescent="0.25">
      <c r="J1263" s="35"/>
      <c r="P1263" s="23"/>
      <c r="Q1263" s="23"/>
      <c r="R1263" s="23"/>
    </row>
    <row r="1264" spans="10:18" x14ac:dyDescent="0.25">
      <c r="J1264" s="35"/>
      <c r="P1264" s="23"/>
      <c r="Q1264" s="23"/>
      <c r="R1264" s="23"/>
    </row>
    <row r="1265" spans="10:18" x14ac:dyDescent="0.25">
      <c r="J1265" s="35"/>
      <c r="P1265" s="23"/>
      <c r="Q1265" s="23"/>
      <c r="R1265" s="23"/>
    </row>
    <row r="1266" spans="10:18" x14ac:dyDescent="0.25">
      <c r="J1266" s="35"/>
      <c r="P1266" s="23"/>
      <c r="Q1266" s="23"/>
      <c r="R1266" s="23"/>
    </row>
    <row r="1267" spans="10:18" x14ac:dyDescent="0.25">
      <c r="J1267" s="35"/>
      <c r="P1267" s="23"/>
      <c r="Q1267" s="23"/>
      <c r="R1267" s="23"/>
    </row>
    <row r="1268" spans="10:18" x14ac:dyDescent="0.25">
      <c r="J1268" s="35"/>
      <c r="P1268" s="23"/>
      <c r="Q1268" s="23"/>
      <c r="R1268" s="23"/>
    </row>
    <row r="1269" spans="10:18" x14ac:dyDescent="0.25">
      <c r="J1269" s="35"/>
      <c r="P1269" s="23"/>
      <c r="Q1269" s="23"/>
      <c r="R1269" s="23"/>
    </row>
    <row r="1270" spans="10:18" x14ac:dyDescent="0.25">
      <c r="J1270" s="35"/>
      <c r="P1270" s="23"/>
      <c r="Q1270" s="23"/>
      <c r="R1270" s="23"/>
    </row>
    <row r="1271" spans="10:18" x14ac:dyDescent="0.25">
      <c r="J1271" s="35"/>
      <c r="P1271" s="23"/>
      <c r="Q1271" s="23"/>
      <c r="R1271" s="23"/>
    </row>
    <row r="1272" spans="10:18" x14ac:dyDescent="0.25">
      <c r="J1272" s="35"/>
      <c r="P1272" s="23"/>
      <c r="Q1272" s="23"/>
      <c r="R1272" s="23"/>
    </row>
    <row r="1273" spans="10:18" x14ac:dyDescent="0.25">
      <c r="J1273" s="35"/>
      <c r="P1273" s="23"/>
      <c r="Q1273" s="23"/>
      <c r="R1273" s="23"/>
    </row>
    <row r="1274" spans="10:18" x14ac:dyDescent="0.25">
      <c r="J1274" s="35"/>
      <c r="P1274" s="23"/>
      <c r="Q1274" s="23"/>
      <c r="R1274" s="23"/>
    </row>
    <row r="1275" spans="10:18" x14ac:dyDescent="0.25">
      <c r="J1275" s="35"/>
      <c r="P1275" s="23"/>
      <c r="Q1275" s="23"/>
      <c r="R1275" s="23"/>
    </row>
    <row r="1276" spans="10:18" x14ac:dyDescent="0.25">
      <c r="J1276" s="35"/>
      <c r="P1276" s="23"/>
      <c r="Q1276" s="23"/>
      <c r="R1276" s="23"/>
    </row>
    <row r="1277" spans="10:18" x14ac:dyDescent="0.25">
      <c r="J1277" s="35"/>
      <c r="P1277" s="23"/>
      <c r="Q1277" s="23"/>
      <c r="R1277" s="23"/>
    </row>
    <row r="1278" spans="10:18" x14ac:dyDescent="0.25">
      <c r="J1278" s="35"/>
      <c r="P1278" s="23"/>
      <c r="Q1278" s="23"/>
      <c r="R1278" s="23"/>
    </row>
    <row r="1279" spans="10:18" x14ac:dyDescent="0.25">
      <c r="J1279" s="35"/>
      <c r="P1279" s="23"/>
      <c r="Q1279" s="23"/>
      <c r="R1279" s="23"/>
    </row>
    <row r="1280" spans="10:18" x14ac:dyDescent="0.25">
      <c r="J1280" s="35"/>
      <c r="P1280" s="23"/>
      <c r="Q1280" s="23"/>
      <c r="R1280" s="23"/>
    </row>
    <row r="1281" spans="10:18" x14ac:dyDescent="0.25">
      <c r="J1281" s="35"/>
      <c r="P1281" s="23"/>
      <c r="Q1281" s="23"/>
      <c r="R1281" s="23"/>
    </row>
    <row r="1282" spans="10:18" x14ac:dyDescent="0.25">
      <c r="J1282" s="35"/>
      <c r="P1282" s="23"/>
      <c r="Q1282" s="23"/>
      <c r="R1282" s="23"/>
    </row>
    <row r="1283" spans="10:18" x14ac:dyDescent="0.25">
      <c r="J1283" s="35"/>
      <c r="P1283" s="23"/>
      <c r="Q1283" s="23"/>
      <c r="R1283" s="23"/>
    </row>
    <row r="1284" spans="10:18" x14ac:dyDescent="0.25">
      <c r="J1284" s="35"/>
      <c r="P1284" s="23"/>
      <c r="Q1284" s="23"/>
      <c r="R1284" s="23"/>
    </row>
    <row r="1285" spans="10:18" x14ac:dyDescent="0.25">
      <c r="J1285" s="35"/>
      <c r="P1285" s="23"/>
      <c r="Q1285" s="23"/>
      <c r="R1285" s="23"/>
    </row>
    <row r="1286" spans="10:18" x14ac:dyDescent="0.25">
      <c r="J1286" s="35"/>
      <c r="P1286" s="23"/>
      <c r="Q1286" s="23"/>
      <c r="R1286" s="23"/>
    </row>
    <row r="1287" spans="10:18" x14ac:dyDescent="0.25">
      <c r="J1287" s="35"/>
      <c r="P1287" s="23"/>
      <c r="Q1287" s="23"/>
      <c r="R1287" s="23"/>
    </row>
    <row r="1288" spans="10:18" x14ac:dyDescent="0.25">
      <c r="J1288" s="35"/>
      <c r="P1288" s="23"/>
      <c r="Q1288" s="23"/>
      <c r="R1288" s="23"/>
    </row>
    <row r="1289" spans="10:18" x14ac:dyDescent="0.25">
      <c r="J1289" s="35"/>
      <c r="P1289" s="23"/>
      <c r="Q1289" s="23"/>
      <c r="R1289" s="23"/>
    </row>
    <row r="1290" spans="10:18" x14ac:dyDescent="0.25">
      <c r="J1290" s="35"/>
      <c r="P1290" s="23"/>
      <c r="Q1290" s="23"/>
      <c r="R1290" s="23"/>
    </row>
    <row r="1291" spans="10:18" x14ac:dyDescent="0.25">
      <c r="J1291" s="35"/>
      <c r="P1291" s="23"/>
      <c r="Q1291" s="23"/>
      <c r="R1291" s="23"/>
    </row>
    <row r="1292" spans="10:18" x14ac:dyDescent="0.25">
      <c r="J1292" s="35"/>
      <c r="P1292" s="23"/>
      <c r="Q1292" s="23"/>
      <c r="R1292" s="23"/>
    </row>
    <row r="1293" spans="10:18" x14ac:dyDescent="0.25">
      <c r="J1293" s="35"/>
      <c r="P1293" s="23"/>
      <c r="Q1293" s="23"/>
      <c r="R1293" s="23"/>
    </row>
    <row r="1294" spans="10:18" x14ac:dyDescent="0.25">
      <c r="J1294" s="35"/>
      <c r="P1294" s="23"/>
      <c r="Q1294" s="23"/>
      <c r="R1294" s="23"/>
    </row>
    <row r="1295" spans="10:18" x14ac:dyDescent="0.25">
      <c r="J1295" s="35"/>
      <c r="P1295" s="23"/>
      <c r="Q1295" s="23"/>
      <c r="R1295" s="23"/>
    </row>
    <row r="1296" spans="10:18" x14ac:dyDescent="0.25">
      <c r="J1296" s="35"/>
      <c r="P1296" s="23"/>
      <c r="Q1296" s="23"/>
      <c r="R1296" s="23"/>
    </row>
    <row r="1297" spans="10:18" x14ac:dyDescent="0.25">
      <c r="J1297" s="35"/>
      <c r="P1297" s="23"/>
      <c r="Q1297" s="23"/>
      <c r="R1297" s="23"/>
    </row>
    <row r="1298" spans="10:18" x14ac:dyDescent="0.25">
      <c r="J1298" s="35"/>
      <c r="P1298" s="23"/>
      <c r="Q1298" s="23"/>
      <c r="R1298" s="23"/>
    </row>
    <row r="1299" spans="10:18" x14ac:dyDescent="0.25">
      <c r="J1299" s="35"/>
      <c r="P1299" s="23"/>
      <c r="Q1299" s="23"/>
      <c r="R1299" s="23"/>
    </row>
    <row r="1300" spans="10:18" x14ac:dyDescent="0.25">
      <c r="J1300" s="35"/>
      <c r="P1300" s="23"/>
      <c r="Q1300" s="23"/>
      <c r="R1300" s="23"/>
    </row>
    <row r="1301" spans="10:18" x14ac:dyDescent="0.25">
      <c r="J1301" s="35"/>
      <c r="P1301" s="23"/>
      <c r="Q1301" s="23"/>
      <c r="R1301" s="23"/>
    </row>
    <row r="1302" spans="10:18" x14ac:dyDescent="0.25">
      <c r="J1302" s="35"/>
      <c r="P1302" s="23"/>
      <c r="Q1302" s="23"/>
      <c r="R1302" s="23"/>
    </row>
    <row r="1303" spans="10:18" x14ac:dyDescent="0.25">
      <c r="J1303" s="35"/>
      <c r="P1303" s="23"/>
      <c r="Q1303" s="23"/>
      <c r="R1303" s="23"/>
    </row>
    <row r="1304" spans="10:18" x14ac:dyDescent="0.25">
      <c r="J1304" s="35"/>
      <c r="P1304" s="23"/>
      <c r="Q1304" s="23"/>
      <c r="R1304" s="23"/>
    </row>
    <row r="1305" spans="10:18" x14ac:dyDescent="0.25">
      <c r="J1305" s="35"/>
      <c r="P1305" s="23"/>
      <c r="Q1305" s="23"/>
      <c r="R1305" s="23"/>
    </row>
    <row r="1306" spans="10:18" x14ac:dyDescent="0.25">
      <c r="J1306" s="35"/>
      <c r="P1306" s="23"/>
      <c r="Q1306" s="23"/>
      <c r="R1306" s="23"/>
    </row>
    <row r="1307" spans="10:18" x14ac:dyDescent="0.25">
      <c r="J1307" s="35"/>
      <c r="P1307" s="23"/>
      <c r="Q1307" s="23"/>
      <c r="R1307" s="23"/>
    </row>
    <row r="1308" spans="10:18" x14ac:dyDescent="0.25">
      <c r="J1308" s="35"/>
      <c r="P1308" s="23"/>
      <c r="Q1308" s="23"/>
      <c r="R1308" s="23"/>
    </row>
    <row r="1309" spans="10:18" x14ac:dyDescent="0.25">
      <c r="J1309" s="35"/>
      <c r="P1309" s="23"/>
      <c r="Q1309" s="23"/>
      <c r="R1309" s="23"/>
    </row>
    <row r="1310" spans="10:18" x14ac:dyDescent="0.25">
      <c r="J1310" s="35"/>
      <c r="P1310" s="23"/>
      <c r="Q1310" s="23"/>
      <c r="R1310" s="23"/>
    </row>
    <row r="1311" spans="10:18" x14ac:dyDescent="0.25">
      <c r="J1311" s="35"/>
      <c r="P1311" s="23"/>
      <c r="Q1311" s="23"/>
      <c r="R1311" s="23"/>
    </row>
    <row r="1312" spans="10:18" x14ac:dyDescent="0.25">
      <c r="J1312" s="35"/>
      <c r="P1312" s="23"/>
      <c r="Q1312" s="23"/>
      <c r="R1312" s="23"/>
    </row>
    <row r="1313" spans="10:18" x14ac:dyDescent="0.25">
      <c r="J1313" s="35"/>
      <c r="P1313" s="23"/>
      <c r="Q1313" s="23"/>
      <c r="R1313" s="23"/>
    </row>
    <row r="1314" spans="10:18" x14ac:dyDescent="0.25">
      <c r="J1314" s="35"/>
      <c r="P1314" s="23"/>
      <c r="Q1314" s="23"/>
      <c r="R1314" s="23"/>
    </row>
    <row r="1315" spans="10:18" x14ac:dyDescent="0.25">
      <c r="J1315" s="35"/>
      <c r="P1315" s="23"/>
      <c r="Q1315" s="23"/>
      <c r="R1315" s="23"/>
    </row>
    <row r="1316" spans="10:18" x14ac:dyDescent="0.25">
      <c r="J1316" s="35"/>
      <c r="P1316" s="23"/>
      <c r="Q1316" s="23"/>
      <c r="R1316" s="23"/>
    </row>
    <row r="1317" spans="10:18" x14ac:dyDescent="0.25">
      <c r="J1317" s="35"/>
      <c r="P1317" s="23"/>
      <c r="Q1317" s="23"/>
      <c r="R1317" s="23"/>
    </row>
    <row r="1318" spans="10:18" x14ac:dyDescent="0.25">
      <c r="J1318" s="35"/>
      <c r="P1318" s="23"/>
      <c r="Q1318" s="23"/>
      <c r="R1318" s="23"/>
    </row>
    <row r="1319" spans="10:18" x14ac:dyDescent="0.25">
      <c r="J1319" s="35"/>
      <c r="P1319" s="23"/>
      <c r="Q1319" s="23"/>
      <c r="R1319" s="23"/>
    </row>
    <row r="1320" spans="10:18" x14ac:dyDescent="0.25">
      <c r="J1320" s="35"/>
      <c r="P1320" s="23"/>
      <c r="Q1320" s="23"/>
      <c r="R1320" s="23"/>
    </row>
    <row r="1321" spans="10:18" x14ac:dyDescent="0.25">
      <c r="J1321" s="35"/>
      <c r="P1321" s="23"/>
      <c r="Q1321" s="23"/>
      <c r="R1321" s="23"/>
    </row>
    <row r="1322" spans="10:18" x14ac:dyDescent="0.25">
      <c r="J1322" s="35"/>
      <c r="P1322" s="23"/>
      <c r="Q1322" s="23"/>
      <c r="R1322" s="23"/>
    </row>
    <row r="1323" spans="10:18" x14ac:dyDescent="0.25">
      <c r="J1323" s="35"/>
      <c r="P1323" s="23"/>
      <c r="Q1323" s="23"/>
      <c r="R1323" s="23"/>
    </row>
    <row r="1324" spans="10:18" x14ac:dyDescent="0.25">
      <c r="J1324" s="35"/>
      <c r="P1324" s="23"/>
      <c r="Q1324" s="23"/>
      <c r="R1324" s="23"/>
    </row>
    <row r="1325" spans="10:18" x14ac:dyDescent="0.25">
      <c r="J1325" s="35"/>
      <c r="P1325" s="23"/>
      <c r="Q1325" s="23"/>
      <c r="R1325" s="23"/>
    </row>
    <row r="1326" spans="10:18" x14ac:dyDescent="0.25">
      <c r="J1326" s="35"/>
      <c r="P1326" s="23"/>
      <c r="Q1326" s="23"/>
      <c r="R1326" s="23"/>
    </row>
    <row r="1327" spans="10:18" x14ac:dyDescent="0.25">
      <c r="J1327" s="35"/>
      <c r="P1327" s="23"/>
      <c r="Q1327" s="23"/>
      <c r="R1327" s="23"/>
    </row>
    <row r="1328" spans="10:18" x14ac:dyDescent="0.25">
      <c r="J1328" s="35"/>
      <c r="P1328" s="23"/>
      <c r="Q1328" s="23"/>
      <c r="R1328" s="23"/>
    </row>
    <row r="1329" spans="10:18" x14ac:dyDescent="0.25">
      <c r="J1329" s="35"/>
      <c r="P1329" s="23"/>
      <c r="Q1329" s="23"/>
      <c r="R1329" s="23"/>
    </row>
    <row r="1330" spans="10:18" x14ac:dyDescent="0.25">
      <c r="J1330" s="35"/>
      <c r="P1330" s="23"/>
      <c r="Q1330" s="23"/>
      <c r="R1330" s="23"/>
    </row>
    <row r="1331" spans="10:18" x14ac:dyDescent="0.25">
      <c r="J1331" s="35"/>
      <c r="P1331" s="23"/>
      <c r="Q1331" s="23"/>
      <c r="R1331" s="23"/>
    </row>
    <row r="1332" spans="10:18" x14ac:dyDescent="0.25">
      <c r="J1332" s="35"/>
      <c r="P1332" s="23"/>
      <c r="Q1332" s="23"/>
      <c r="R1332" s="23"/>
    </row>
    <row r="1333" spans="10:18" x14ac:dyDescent="0.25">
      <c r="J1333" s="35"/>
      <c r="P1333" s="23"/>
      <c r="Q1333" s="23"/>
      <c r="R1333" s="23"/>
    </row>
    <row r="1334" spans="10:18" x14ac:dyDescent="0.25">
      <c r="J1334" s="35"/>
      <c r="P1334" s="23"/>
      <c r="Q1334" s="23"/>
      <c r="R1334" s="23"/>
    </row>
    <row r="1335" spans="10:18" x14ac:dyDescent="0.25">
      <c r="J1335" s="35"/>
      <c r="P1335" s="23"/>
      <c r="Q1335" s="23"/>
      <c r="R1335" s="23"/>
    </row>
    <row r="1336" spans="10:18" x14ac:dyDescent="0.25">
      <c r="J1336" s="35"/>
      <c r="P1336" s="23"/>
      <c r="Q1336" s="23"/>
      <c r="R1336" s="23"/>
    </row>
    <row r="1337" spans="10:18" x14ac:dyDescent="0.25">
      <c r="J1337" s="35"/>
      <c r="P1337" s="23"/>
      <c r="Q1337" s="23"/>
      <c r="R1337" s="23"/>
    </row>
    <row r="1338" spans="10:18" x14ac:dyDescent="0.25">
      <c r="J1338" s="35"/>
      <c r="P1338" s="23"/>
      <c r="Q1338" s="23"/>
      <c r="R1338" s="23"/>
    </row>
    <row r="1339" spans="10:18" x14ac:dyDescent="0.25">
      <c r="J1339" s="35"/>
      <c r="P1339" s="23"/>
      <c r="Q1339" s="23"/>
      <c r="R1339" s="23"/>
    </row>
    <row r="1340" spans="10:18" x14ac:dyDescent="0.25">
      <c r="J1340" s="35"/>
      <c r="P1340" s="23"/>
      <c r="Q1340" s="23"/>
      <c r="R1340" s="23"/>
    </row>
    <row r="1341" spans="10:18" x14ac:dyDescent="0.25">
      <c r="J1341" s="35"/>
      <c r="P1341" s="23"/>
      <c r="Q1341" s="23"/>
      <c r="R1341" s="23"/>
    </row>
    <row r="1342" spans="10:18" x14ac:dyDescent="0.25">
      <c r="J1342" s="35"/>
      <c r="P1342" s="23"/>
      <c r="Q1342" s="23"/>
      <c r="R1342" s="23"/>
    </row>
    <row r="1343" spans="10:18" x14ac:dyDescent="0.25">
      <c r="J1343" s="35"/>
      <c r="P1343" s="23"/>
      <c r="Q1343" s="23"/>
      <c r="R1343" s="23"/>
    </row>
    <row r="1344" spans="10:18" x14ac:dyDescent="0.25">
      <c r="J1344" s="35"/>
      <c r="P1344" s="23"/>
      <c r="Q1344" s="23"/>
      <c r="R1344" s="23"/>
    </row>
    <row r="1345" spans="10:18" x14ac:dyDescent="0.25">
      <c r="J1345" s="35"/>
      <c r="P1345" s="23"/>
      <c r="Q1345" s="23"/>
      <c r="R1345" s="23"/>
    </row>
    <row r="1346" spans="10:18" x14ac:dyDescent="0.25">
      <c r="J1346" s="35"/>
      <c r="P1346" s="23"/>
      <c r="Q1346" s="23"/>
      <c r="R1346" s="23"/>
    </row>
    <row r="1347" spans="10:18" x14ac:dyDescent="0.25">
      <c r="J1347" s="35"/>
      <c r="P1347" s="23"/>
      <c r="Q1347" s="23"/>
      <c r="R1347" s="23"/>
    </row>
    <row r="1348" spans="10:18" x14ac:dyDescent="0.25">
      <c r="J1348" s="35"/>
      <c r="P1348" s="23"/>
      <c r="Q1348" s="23"/>
      <c r="R1348" s="23"/>
    </row>
    <row r="1349" spans="10:18" x14ac:dyDescent="0.25">
      <c r="J1349" s="35"/>
      <c r="P1349" s="23"/>
      <c r="Q1349" s="23"/>
      <c r="R1349" s="23"/>
    </row>
    <row r="1350" spans="10:18" x14ac:dyDescent="0.25">
      <c r="J1350" s="35"/>
      <c r="P1350" s="23"/>
      <c r="Q1350" s="23"/>
      <c r="R1350" s="23"/>
    </row>
    <row r="1351" spans="10:18" x14ac:dyDescent="0.25">
      <c r="J1351" s="35"/>
      <c r="P1351" s="23"/>
      <c r="Q1351" s="23"/>
      <c r="R1351" s="23"/>
    </row>
    <row r="1352" spans="10:18" x14ac:dyDescent="0.25">
      <c r="J1352" s="35"/>
      <c r="P1352" s="23"/>
      <c r="Q1352" s="23"/>
      <c r="R1352" s="23"/>
    </row>
    <row r="1353" spans="10:18" x14ac:dyDescent="0.25">
      <c r="J1353" s="35"/>
      <c r="P1353" s="23"/>
      <c r="Q1353" s="23"/>
      <c r="R1353" s="23"/>
    </row>
    <row r="1354" spans="10:18" x14ac:dyDescent="0.25">
      <c r="J1354" s="35"/>
      <c r="P1354" s="23"/>
      <c r="Q1354" s="23"/>
      <c r="R1354" s="23"/>
    </row>
    <row r="1355" spans="10:18" x14ac:dyDescent="0.25">
      <c r="J1355" s="35"/>
      <c r="P1355" s="23"/>
      <c r="Q1355" s="23"/>
      <c r="R1355" s="23"/>
    </row>
    <row r="1356" spans="10:18" x14ac:dyDescent="0.25">
      <c r="J1356" s="35"/>
      <c r="P1356" s="23"/>
      <c r="Q1356" s="23"/>
      <c r="R1356" s="23"/>
    </row>
    <row r="1357" spans="10:18" x14ac:dyDescent="0.25">
      <c r="J1357" s="35"/>
      <c r="P1357" s="23"/>
      <c r="Q1357" s="23"/>
      <c r="R1357" s="23"/>
    </row>
    <row r="1358" spans="10:18" x14ac:dyDescent="0.25">
      <c r="J1358" s="35"/>
      <c r="P1358" s="23"/>
      <c r="Q1358" s="23"/>
      <c r="R1358" s="23"/>
    </row>
    <row r="1359" spans="10:18" x14ac:dyDescent="0.25">
      <c r="J1359" s="35"/>
      <c r="P1359" s="23"/>
      <c r="Q1359" s="23"/>
      <c r="R1359" s="23"/>
    </row>
    <row r="1360" spans="10:18" x14ac:dyDescent="0.25">
      <c r="J1360" s="35"/>
      <c r="P1360" s="23"/>
      <c r="Q1360" s="23"/>
      <c r="R1360" s="23"/>
    </row>
    <row r="1361" spans="10:18" x14ac:dyDescent="0.25">
      <c r="J1361" s="35"/>
      <c r="P1361" s="23"/>
      <c r="Q1361" s="23"/>
      <c r="R1361" s="23"/>
    </row>
    <row r="1362" spans="10:18" x14ac:dyDescent="0.25">
      <c r="J1362" s="35"/>
      <c r="P1362" s="23"/>
      <c r="Q1362" s="23"/>
      <c r="R1362" s="23"/>
    </row>
    <row r="1363" spans="10:18" x14ac:dyDescent="0.25">
      <c r="J1363" s="35"/>
      <c r="P1363" s="23"/>
      <c r="Q1363" s="23"/>
      <c r="R1363" s="23"/>
    </row>
    <row r="1364" spans="10:18" x14ac:dyDescent="0.25">
      <c r="J1364" s="35"/>
      <c r="P1364" s="23"/>
      <c r="Q1364" s="23"/>
      <c r="R1364" s="23"/>
    </row>
    <row r="1365" spans="10:18" x14ac:dyDescent="0.25">
      <c r="J1365" s="35"/>
      <c r="P1365" s="23"/>
      <c r="Q1365" s="23"/>
      <c r="R1365" s="23"/>
    </row>
    <row r="1366" spans="10:18" x14ac:dyDescent="0.25">
      <c r="J1366" s="35"/>
      <c r="P1366" s="23"/>
      <c r="Q1366" s="23"/>
      <c r="R1366" s="23"/>
    </row>
    <row r="1367" spans="10:18" x14ac:dyDescent="0.25">
      <c r="J1367" s="35"/>
      <c r="P1367" s="23"/>
      <c r="Q1367" s="23"/>
      <c r="R1367" s="23"/>
    </row>
    <row r="1368" spans="10:18" x14ac:dyDescent="0.25">
      <c r="J1368" s="35"/>
      <c r="P1368" s="23"/>
      <c r="Q1368" s="23"/>
      <c r="R1368" s="23"/>
    </row>
    <row r="1369" spans="10:18" x14ac:dyDescent="0.25">
      <c r="J1369" s="35"/>
      <c r="P1369" s="23"/>
      <c r="Q1369" s="23"/>
      <c r="R1369" s="23"/>
    </row>
    <row r="1370" spans="10:18" x14ac:dyDescent="0.25">
      <c r="J1370" s="35"/>
      <c r="P1370" s="23"/>
      <c r="Q1370" s="23"/>
      <c r="R1370" s="23"/>
    </row>
    <row r="1371" spans="10:18" x14ac:dyDescent="0.25">
      <c r="P1371" s="29"/>
      <c r="Q1371" s="30"/>
      <c r="R1371" s="30"/>
    </row>
  </sheetData>
  <mergeCells count="48">
    <mergeCell ref="A4:R4"/>
    <mergeCell ref="A5:R5"/>
    <mergeCell ref="A7:R7"/>
    <mergeCell ref="A8:A10"/>
    <mergeCell ref="B8:B10"/>
    <mergeCell ref="C8:C10"/>
    <mergeCell ref="D8:D10"/>
    <mergeCell ref="E8:E10"/>
    <mergeCell ref="F8:F10"/>
    <mergeCell ref="G8:G10"/>
    <mergeCell ref="A33:R33"/>
    <mergeCell ref="H8:H10"/>
    <mergeCell ref="I8:I10"/>
    <mergeCell ref="J8:O8"/>
    <mergeCell ref="P8:Q8"/>
    <mergeCell ref="R8:R10"/>
    <mergeCell ref="J9:K9"/>
    <mergeCell ref="L9:L10"/>
    <mergeCell ref="M9:N9"/>
    <mergeCell ref="O9:O10"/>
    <mergeCell ref="P9:P10"/>
    <mergeCell ref="Q9:Q10"/>
    <mergeCell ref="A11:R11"/>
    <mergeCell ref="A20:E20"/>
    <mergeCell ref="A21:R21"/>
    <mergeCell ref="A32:E32"/>
    <mergeCell ref="A135:R135"/>
    <mergeCell ref="A39:E39"/>
    <mergeCell ref="A40:R40"/>
    <mergeCell ref="A45:E45"/>
    <mergeCell ref="A46:R46"/>
    <mergeCell ref="A64:E64"/>
    <mergeCell ref="A65:R65"/>
    <mergeCell ref="A85:E85"/>
    <mergeCell ref="A86:R86"/>
    <mergeCell ref="A92:E92"/>
    <mergeCell ref="A94:R94"/>
    <mergeCell ref="A134:E134"/>
    <mergeCell ref="M292:N292"/>
    <mergeCell ref="I292:K292"/>
    <mergeCell ref="I296:K296"/>
    <mergeCell ref="M296:N296"/>
    <mergeCell ref="A199:E199"/>
    <mergeCell ref="A200:R200"/>
    <mergeCell ref="A244:E244"/>
    <mergeCell ref="A245:R245"/>
    <mergeCell ref="B284:F284"/>
    <mergeCell ref="A285:F28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4" fitToHeight="0" orientation="landscape" r:id="rId1"/>
  <headerFooter differentOddEven="1" differentFirst="1" scaleWithDoc="0" alignWithMargins="0"/>
  <rowBreaks count="2" manualBreakCount="2">
    <brk id="50" max="17" man="1"/>
    <brk id="22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8A85-8479-462E-8E91-68813859DAA8}">
  <dimension ref="A1:M43"/>
  <sheetViews>
    <sheetView workbookViewId="0">
      <selection activeCell="B9" sqref="B9:H9"/>
    </sheetView>
  </sheetViews>
  <sheetFormatPr defaultColWidth="9.140625" defaultRowHeight="15" x14ac:dyDescent="0.25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thickBot="1" x14ac:dyDescent="0.3">
      <c r="A1" s="220" t="s">
        <v>7</v>
      </c>
      <c r="B1" s="222" t="s">
        <v>9</v>
      </c>
      <c r="C1" s="225" t="s">
        <v>10</v>
      </c>
      <c r="D1" s="225"/>
      <c r="E1" s="226"/>
      <c r="F1" s="226"/>
      <c r="G1" s="226"/>
      <c r="H1" s="226"/>
      <c r="I1" s="227" t="s">
        <v>11</v>
      </c>
      <c r="J1" s="228"/>
      <c r="K1" s="229" t="s">
        <v>12</v>
      </c>
    </row>
    <row r="2" spans="1:13" ht="15.75" x14ac:dyDescent="0.25">
      <c r="A2" s="221"/>
      <c r="B2" s="223"/>
      <c r="C2" s="231" t="s">
        <v>13</v>
      </c>
      <c r="D2" s="231"/>
      <c r="E2" s="232" t="s">
        <v>14</v>
      </c>
      <c r="F2" s="234" t="s">
        <v>15</v>
      </c>
      <c r="G2" s="235"/>
      <c r="H2" s="229" t="s">
        <v>16</v>
      </c>
      <c r="I2" s="237" t="s">
        <v>17</v>
      </c>
      <c r="J2" s="229" t="s">
        <v>18</v>
      </c>
      <c r="K2" s="230"/>
    </row>
    <row r="3" spans="1:13" ht="32.25" thickBot="1" x14ac:dyDescent="0.3">
      <c r="A3" s="221"/>
      <c r="B3" s="224"/>
      <c r="C3" s="170" t="s">
        <v>19</v>
      </c>
      <c r="D3" s="171" t="s">
        <v>20</v>
      </c>
      <c r="E3" s="233"/>
      <c r="F3" s="172" t="s">
        <v>21</v>
      </c>
      <c r="G3" s="173" t="s">
        <v>22</v>
      </c>
      <c r="H3" s="236"/>
      <c r="I3" s="237"/>
      <c r="J3" s="236"/>
      <c r="K3" s="230"/>
    </row>
    <row r="4" spans="1:13" x14ac:dyDescent="0.25">
      <c r="A4" s="174">
        <v>21457000</v>
      </c>
      <c r="B4" s="174">
        <v>2299664.39</v>
      </c>
      <c r="C4" s="174">
        <v>615444.24</v>
      </c>
      <c r="D4" s="174">
        <v>1522527.55</v>
      </c>
      <c r="E4" s="174">
        <v>177302.73</v>
      </c>
      <c r="F4" s="174">
        <v>639273.24</v>
      </c>
      <c r="G4" s="174">
        <v>1490936.58</v>
      </c>
      <c r="H4" s="174">
        <v>176692.38</v>
      </c>
      <c r="I4" s="174">
        <f t="shared" ref="I4:I7" si="0">+B4+C4+F4+H4</f>
        <v>3731074.25</v>
      </c>
      <c r="J4" s="174">
        <f>+D4+E4+G4</f>
        <v>3190766.8600000003</v>
      </c>
      <c r="K4" s="174">
        <f>+A4-B4-C4-F4-H4</f>
        <v>17725925.750000004</v>
      </c>
      <c r="L4" s="174"/>
    </row>
    <row r="5" spans="1:13" x14ac:dyDescent="0.25">
      <c r="A5" s="174">
        <f>951000-30000</f>
        <v>921000</v>
      </c>
      <c r="B5" s="174">
        <f>202764.51-B30</f>
        <v>196498.07</v>
      </c>
      <c r="C5" s="174">
        <f>27293.7-C30</f>
        <v>26432.7</v>
      </c>
      <c r="D5" s="174">
        <f>67521-D30</f>
        <v>65391</v>
      </c>
      <c r="E5" s="174">
        <f>3490.63-E30</f>
        <v>3299.12</v>
      </c>
      <c r="F5" s="174">
        <f>28910.4-F30</f>
        <v>27998.400000000001</v>
      </c>
      <c r="G5" s="174">
        <f>67425.9-G30</f>
        <v>65298.899999999994</v>
      </c>
      <c r="H5" s="174">
        <v>0</v>
      </c>
      <c r="I5" s="174">
        <f t="shared" si="0"/>
        <v>250929.17</v>
      </c>
      <c r="J5" s="174">
        <f>+D5+E5+G5</f>
        <v>133989.01999999999</v>
      </c>
      <c r="K5" s="174">
        <f>+A5-B5-C5-F5-H5</f>
        <v>670070.82999999996</v>
      </c>
    </row>
    <row r="6" spans="1:13" x14ac:dyDescent="0.25">
      <c r="A6" s="174">
        <v>275000</v>
      </c>
      <c r="B6" s="174">
        <v>62857.13</v>
      </c>
      <c r="C6" s="174">
        <v>7892.5</v>
      </c>
      <c r="D6" s="174">
        <v>19525</v>
      </c>
      <c r="E6" s="174">
        <v>438.02</v>
      </c>
      <c r="F6" s="174">
        <v>8360</v>
      </c>
      <c r="G6" s="174">
        <v>19497.5</v>
      </c>
      <c r="H6" s="174">
        <v>0</v>
      </c>
      <c r="I6" s="174">
        <f t="shared" si="0"/>
        <v>79109.63</v>
      </c>
      <c r="J6" s="174">
        <f>+D6+E6+G6</f>
        <v>39460.520000000004</v>
      </c>
      <c r="K6" s="174">
        <f>+A6-B6-C6-F6-H6</f>
        <v>195890.37</v>
      </c>
    </row>
    <row r="7" spans="1:13" s="179" customFormat="1" x14ac:dyDescent="0.25">
      <c r="A7" s="178">
        <f>+A4+A5+A6</f>
        <v>22653000</v>
      </c>
      <c r="B7" s="178">
        <f t="shared" ref="B7:H7" si="1">+B4+B5+B6</f>
        <v>2559019.59</v>
      </c>
      <c r="C7" s="178">
        <f t="shared" si="1"/>
        <v>649769.43999999994</v>
      </c>
      <c r="D7" s="178">
        <f t="shared" si="1"/>
        <v>1607443.55</v>
      </c>
      <c r="E7" s="178">
        <f t="shared" si="1"/>
        <v>181039.87</v>
      </c>
      <c r="F7" s="178">
        <f t="shared" si="1"/>
        <v>675631.64</v>
      </c>
      <c r="G7" s="178">
        <f t="shared" si="1"/>
        <v>1575732.98</v>
      </c>
      <c r="H7" s="178">
        <f t="shared" si="1"/>
        <v>176692.38</v>
      </c>
      <c r="I7" s="178">
        <f t="shared" si="0"/>
        <v>4061113.05</v>
      </c>
      <c r="J7" s="178">
        <f>+D7+E7+G7</f>
        <v>3364216.4</v>
      </c>
      <c r="K7" s="178">
        <f>+A7-B7-C7-F7-H7</f>
        <v>18591886.949999999</v>
      </c>
    </row>
    <row r="8" spans="1:13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3" s="176" customFormat="1" x14ac:dyDescent="0.25">
      <c r="A9" s="174">
        <v>21743000</v>
      </c>
      <c r="B9" s="174">
        <v>2472814.8299999996</v>
      </c>
      <c r="C9" s="174">
        <v>623652.43499999994</v>
      </c>
      <c r="D9" s="174">
        <v>1542833.55</v>
      </c>
      <c r="E9" s="174">
        <v>172822.31999999998</v>
      </c>
      <c r="F9" s="174">
        <v>647967.64</v>
      </c>
      <c r="G9" s="174">
        <v>1511214.0025000002</v>
      </c>
      <c r="H9" s="174">
        <v>161253.23999999996</v>
      </c>
      <c r="I9" s="175">
        <f t="shared" ref="I9:I13" si="2">+B9+C9+F9+H9</f>
        <v>3905688.1449999996</v>
      </c>
      <c r="J9" s="175">
        <f t="shared" ref="J9:J13" si="3">+D9+E9+G9</f>
        <v>3226869.8725000005</v>
      </c>
      <c r="K9" s="175">
        <f t="shared" ref="K9:K13" si="4">+A9-B9-C9-F9-H9</f>
        <v>17837311.855000004</v>
      </c>
    </row>
    <row r="10" spans="1:13" x14ac:dyDescent="0.25">
      <c r="A10" s="174">
        <v>310000</v>
      </c>
      <c r="B10" s="174">
        <v>33553.340000000004</v>
      </c>
      <c r="C10" s="174">
        <v>8897</v>
      </c>
      <c r="D10" s="174">
        <v>22010</v>
      </c>
      <c r="E10" s="174">
        <v>2583.0200000000004</v>
      </c>
      <c r="F10" s="174">
        <v>9424</v>
      </c>
      <c r="G10" s="174">
        <v>21979</v>
      </c>
      <c r="H10" s="174">
        <v>5146.38</v>
      </c>
      <c r="I10" s="175">
        <f t="shared" si="2"/>
        <v>57020.72</v>
      </c>
      <c r="J10" s="174">
        <f t="shared" si="3"/>
        <v>46572.020000000004</v>
      </c>
      <c r="K10" s="174">
        <f t="shared" si="4"/>
        <v>252979.27999999997</v>
      </c>
    </row>
    <row r="11" spans="1:13" x14ac:dyDescent="0.25">
      <c r="A11" s="174">
        <v>370000</v>
      </c>
      <c r="B11" s="174">
        <v>36696.910000000003</v>
      </c>
      <c r="C11" s="174">
        <v>10619</v>
      </c>
      <c r="D11" s="174">
        <v>26270</v>
      </c>
      <c r="E11" s="174">
        <v>3243.0200000000004</v>
      </c>
      <c r="F11" s="174">
        <v>11248</v>
      </c>
      <c r="G11" s="174">
        <v>26233</v>
      </c>
      <c r="H11" s="174">
        <v>6861.84</v>
      </c>
      <c r="I11" s="175">
        <f t="shared" si="2"/>
        <v>65425.75</v>
      </c>
      <c r="J11" s="175">
        <f t="shared" si="3"/>
        <v>55746.020000000004</v>
      </c>
      <c r="K11" s="175">
        <f t="shared" si="4"/>
        <v>304574.24999999994</v>
      </c>
    </row>
    <row r="12" spans="1:13" x14ac:dyDescent="0.25">
      <c r="A12" s="174">
        <v>20000</v>
      </c>
      <c r="B12" s="174">
        <v>0</v>
      </c>
      <c r="C12" s="174">
        <v>574</v>
      </c>
      <c r="D12" s="174">
        <v>1420</v>
      </c>
      <c r="E12" s="174">
        <v>220.00000000000003</v>
      </c>
      <c r="F12" s="174">
        <v>608</v>
      </c>
      <c r="G12" s="174">
        <v>1418</v>
      </c>
      <c r="H12" s="174">
        <v>0</v>
      </c>
      <c r="I12" s="174">
        <f t="shared" si="2"/>
        <v>1182</v>
      </c>
      <c r="J12" s="174">
        <f t="shared" si="3"/>
        <v>3058</v>
      </c>
      <c r="K12" s="174">
        <f t="shared" si="4"/>
        <v>18818</v>
      </c>
    </row>
    <row r="13" spans="1:13" x14ac:dyDescent="0.25">
      <c r="A13" s="174">
        <v>210000</v>
      </c>
      <c r="B13" s="174">
        <v>15954.51</v>
      </c>
      <c r="C13" s="174">
        <v>6027</v>
      </c>
      <c r="D13" s="174">
        <v>14910</v>
      </c>
      <c r="E13" s="174">
        <v>2171.5100000000002</v>
      </c>
      <c r="F13" s="174">
        <v>6384</v>
      </c>
      <c r="G13" s="174">
        <v>14889</v>
      </c>
      <c r="H13" s="174">
        <v>3430.92</v>
      </c>
      <c r="I13" s="174">
        <f t="shared" si="2"/>
        <v>31796.43</v>
      </c>
      <c r="J13" s="174">
        <f t="shared" si="3"/>
        <v>31970.510000000002</v>
      </c>
      <c r="K13" s="174">
        <f t="shared" si="4"/>
        <v>178203.56999999998</v>
      </c>
    </row>
    <row r="14" spans="1:13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174"/>
    </row>
    <row r="15" spans="1:13" x14ac:dyDescent="0.25">
      <c r="A15" s="174">
        <f>+A9+A10+A11+A12+A13</f>
        <v>22653000</v>
      </c>
      <c r="B15" s="174">
        <f t="shared" ref="B15:K15" si="5">+B9+B10+B11+B12+B13</f>
        <v>2559019.5899999994</v>
      </c>
      <c r="C15" s="174">
        <f t="shared" si="5"/>
        <v>649769.43499999994</v>
      </c>
      <c r="D15" s="174">
        <f t="shared" si="5"/>
        <v>1607443.55</v>
      </c>
      <c r="E15" s="174">
        <f t="shared" si="5"/>
        <v>181039.86999999997</v>
      </c>
      <c r="F15" s="174">
        <f t="shared" si="5"/>
        <v>675631.64</v>
      </c>
      <c r="G15" s="174">
        <f t="shared" si="5"/>
        <v>1575733.0025000002</v>
      </c>
      <c r="H15" s="174">
        <f t="shared" si="5"/>
        <v>176692.37999999998</v>
      </c>
      <c r="I15" s="174">
        <f t="shared" si="5"/>
        <v>4061113.0449999999</v>
      </c>
      <c r="J15" s="174">
        <f t="shared" si="5"/>
        <v>3364216.4225000003</v>
      </c>
      <c r="K15" s="174">
        <f t="shared" si="5"/>
        <v>18591886.955000006</v>
      </c>
    </row>
    <row r="16" spans="1:13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81" customFormat="1" x14ac:dyDescent="0.25">
      <c r="A17" s="180">
        <f>+A7-A15</f>
        <v>0</v>
      </c>
      <c r="B17" s="180">
        <f t="shared" ref="B17:H17" si="6">+B7-B15</f>
        <v>0</v>
      </c>
      <c r="C17" s="180">
        <f t="shared" si="6"/>
        <v>5.0000000046566129E-3</v>
      </c>
      <c r="D17" s="180">
        <f t="shared" si="6"/>
        <v>0</v>
      </c>
      <c r="E17" s="180">
        <f t="shared" si="6"/>
        <v>0</v>
      </c>
      <c r="F17" s="180">
        <f t="shared" si="6"/>
        <v>0</v>
      </c>
      <c r="G17" s="180">
        <f t="shared" si="6"/>
        <v>-2.2500000195577741E-2</v>
      </c>
      <c r="H17" s="180">
        <f t="shared" si="6"/>
        <v>0</v>
      </c>
      <c r="I17" s="180">
        <f t="shared" ref="I17" si="7">+B17+C17+F17+H17</f>
        <v>5.0000000046566129E-3</v>
      </c>
      <c r="J17" s="180">
        <f t="shared" ref="J17" si="8">+D17+E17+G17</f>
        <v>-2.2500000195577741E-2</v>
      </c>
      <c r="K17" s="180">
        <f t="shared" ref="K17" si="9">+A17-B17-C17-F17-H17</f>
        <v>-5.0000000046566129E-3</v>
      </c>
    </row>
    <row r="18" spans="1:11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4" spans="1:11" ht="15.75" thickBot="1" x14ac:dyDescent="0.3">
      <c r="A24" s="177" t="s">
        <v>427</v>
      </c>
    </row>
    <row r="25" spans="1:11" ht="16.5" thickBot="1" x14ac:dyDescent="0.3">
      <c r="A25" s="220" t="s">
        <v>7</v>
      </c>
      <c r="B25" s="222" t="s">
        <v>9</v>
      </c>
      <c r="C25" s="225" t="s">
        <v>10</v>
      </c>
      <c r="D25" s="225"/>
      <c r="E25" s="226"/>
      <c r="F25" s="226"/>
      <c r="G25" s="226"/>
      <c r="H25" s="226"/>
      <c r="I25" s="227" t="s">
        <v>11</v>
      </c>
      <c r="J25" s="228"/>
      <c r="K25" s="229" t="s">
        <v>12</v>
      </c>
    </row>
    <row r="26" spans="1:11" ht="15.75" x14ac:dyDescent="0.25">
      <c r="A26" s="221"/>
      <c r="B26" s="223"/>
      <c r="C26" s="231" t="s">
        <v>13</v>
      </c>
      <c r="D26" s="231"/>
      <c r="E26" s="232" t="s">
        <v>14</v>
      </c>
      <c r="F26" s="234" t="s">
        <v>15</v>
      </c>
      <c r="G26" s="235"/>
      <c r="H26" s="229" t="s">
        <v>16</v>
      </c>
      <c r="I26" s="237" t="s">
        <v>17</v>
      </c>
      <c r="J26" s="229" t="s">
        <v>18</v>
      </c>
      <c r="K26" s="230"/>
    </row>
    <row r="27" spans="1:11" ht="32.25" thickBot="1" x14ac:dyDescent="0.3">
      <c r="A27" s="221"/>
      <c r="B27" s="224"/>
      <c r="C27" s="170" t="s">
        <v>19</v>
      </c>
      <c r="D27" s="171" t="s">
        <v>20</v>
      </c>
      <c r="E27" s="233"/>
      <c r="F27" s="172" t="s">
        <v>21</v>
      </c>
      <c r="G27" s="173" t="s">
        <v>22</v>
      </c>
      <c r="H27" s="236"/>
      <c r="I27" s="237"/>
      <c r="J27" s="236"/>
      <c r="K27" s="230"/>
    </row>
    <row r="29" spans="1:11" x14ac:dyDescent="0.25">
      <c r="A29" s="174">
        <v>5284000</v>
      </c>
      <c r="B29" s="174">
        <v>608470.41</v>
      </c>
      <c r="C29" s="174">
        <v>151650.79999999999</v>
      </c>
      <c r="D29" s="174">
        <v>375164</v>
      </c>
      <c r="E29" s="174">
        <v>45735.91</v>
      </c>
      <c r="F29" s="174">
        <v>160633.60000000001</v>
      </c>
      <c r="G29" s="174">
        <v>374635.6</v>
      </c>
      <c r="H29" s="174">
        <v>12008.22</v>
      </c>
      <c r="I29" s="174">
        <f t="shared" ref="I29:I30" si="10">+B29+C29+F29+H29</f>
        <v>932763.02999999991</v>
      </c>
      <c r="J29" s="174">
        <f t="shared" ref="J29:J30" si="11">+D29+E29+G29</f>
        <v>795535.51</v>
      </c>
      <c r="K29" s="174">
        <f t="shared" ref="K29:K30" si="12">+A29-B29-C29-F29-H29</f>
        <v>4351236.9700000007</v>
      </c>
    </row>
    <row r="30" spans="1:11" x14ac:dyDescent="0.25">
      <c r="A30" s="174">
        <v>30000</v>
      </c>
      <c r="B30" s="174">
        <v>6266.44</v>
      </c>
      <c r="C30" s="174">
        <v>861</v>
      </c>
      <c r="D30" s="174">
        <f>+A30*7.1%</f>
        <v>2130</v>
      </c>
      <c r="E30">
        <v>191.51</v>
      </c>
      <c r="F30" s="174">
        <f>+A30*3.04%</f>
        <v>912</v>
      </c>
      <c r="G30" s="174">
        <v>2127</v>
      </c>
      <c r="H30" s="174"/>
      <c r="I30" s="174">
        <f t="shared" ref="I30:I31" si="13">+B30+C30+F30+H30</f>
        <v>8039.44</v>
      </c>
      <c r="J30" s="174">
        <f t="shared" ref="J30:J31" si="14">+D30+E30+G30</f>
        <v>4448.51</v>
      </c>
      <c r="K30" s="174">
        <f t="shared" ref="K30:K31" si="15">+A30-B30-C30-F30-H30</f>
        <v>21960.560000000001</v>
      </c>
    </row>
    <row r="31" spans="1:11" x14ac:dyDescent="0.25">
      <c r="A31" s="174">
        <v>66000</v>
      </c>
      <c r="B31" s="174">
        <v>4615.76</v>
      </c>
      <c r="C31" s="174">
        <v>1894.2</v>
      </c>
      <c r="D31" s="174">
        <v>4686</v>
      </c>
      <c r="E31" s="174">
        <v>726</v>
      </c>
      <c r="F31" s="174">
        <v>2006.4</v>
      </c>
      <c r="G31" s="174">
        <v>4679.3999999999996</v>
      </c>
      <c r="H31" s="174"/>
      <c r="I31" s="174">
        <f t="shared" si="13"/>
        <v>8516.36</v>
      </c>
      <c r="J31" s="174">
        <f t="shared" si="14"/>
        <v>10091.4</v>
      </c>
      <c r="K31" s="174">
        <f t="shared" si="15"/>
        <v>57483.64</v>
      </c>
    </row>
    <row r="32" spans="1:11" x14ac:dyDescent="0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</row>
    <row r="33" spans="1:11" s="179" customFormat="1" x14ac:dyDescent="0.25">
      <c r="A33" s="178">
        <f>+A29+A30+A31</f>
        <v>5380000</v>
      </c>
      <c r="B33" s="178">
        <f t="shared" ref="B33:H33" si="16">+B29+B30+B31</f>
        <v>619352.61</v>
      </c>
      <c r="C33" s="178">
        <f t="shared" si="16"/>
        <v>154406</v>
      </c>
      <c r="D33" s="178">
        <f t="shared" si="16"/>
        <v>381980</v>
      </c>
      <c r="E33" s="178">
        <f t="shared" si="16"/>
        <v>46653.420000000006</v>
      </c>
      <c r="F33" s="178">
        <f t="shared" si="16"/>
        <v>163552</v>
      </c>
      <c r="G33" s="178">
        <f t="shared" si="16"/>
        <v>381442</v>
      </c>
      <c r="H33" s="178">
        <f t="shared" si="16"/>
        <v>12008.22</v>
      </c>
      <c r="I33" s="178">
        <f t="shared" ref="B33:K33" si="17">+I29+I30</f>
        <v>940802.46999999986</v>
      </c>
      <c r="J33" s="178">
        <f t="shared" si="17"/>
        <v>799984.02</v>
      </c>
      <c r="K33" s="178">
        <f t="shared" si="17"/>
        <v>4373197.53</v>
      </c>
    </row>
    <row r="34" spans="1:11" x14ac:dyDescent="0.25">
      <c r="A34" s="174">
        <v>5070000</v>
      </c>
      <c r="B34" s="174">
        <v>590520.75999999989</v>
      </c>
      <c r="C34" s="174">
        <v>145509</v>
      </c>
      <c r="D34" s="174">
        <v>359970</v>
      </c>
      <c r="E34" s="174">
        <v>43630.399999999994</v>
      </c>
      <c r="F34" s="174">
        <v>154128</v>
      </c>
      <c r="G34" s="174">
        <v>359463</v>
      </c>
      <c r="H34" s="174">
        <v>12008.219999999998</v>
      </c>
      <c r="I34" s="174">
        <f t="shared" ref="I34:I35" si="18">+B34+C34+F34+H34</f>
        <v>902165.97999999986</v>
      </c>
      <c r="J34" s="174">
        <f t="shared" ref="J34:J35" si="19">+D34+E34+G34</f>
        <v>763063.4</v>
      </c>
      <c r="K34" s="174">
        <f t="shared" ref="K34:K35" si="20">+A34-B34-C34-F34-H34</f>
        <v>4167834.02</v>
      </c>
    </row>
    <row r="35" spans="1:11" x14ac:dyDescent="0.25">
      <c r="A35" s="174">
        <v>220000</v>
      </c>
      <c r="B35" s="174">
        <v>19078.73</v>
      </c>
      <c r="C35" s="174">
        <v>6314</v>
      </c>
      <c r="D35" s="174">
        <v>15620</v>
      </c>
      <c r="E35" s="174">
        <v>2171.5100000000002</v>
      </c>
      <c r="F35" s="174">
        <v>6688</v>
      </c>
      <c r="G35" s="174">
        <v>15598</v>
      </c>
      <c r="H35" s="174">
        <v>0</v>
      </c>
      <c r="I35" s="174">
        <f t="shared" si="18"/>
        <v>32080.73</v>
      </c>
      <c r="J35" s="174">
        <f t="shared" si="19"/>
        <v>33389.51</v>
      </c>
      <c r="K35" s="174">
        <f t="shared" si="20"/>
        <v>187919.27</v>
      </c>
    </row>
    <row r="36" spans="1:11" x14ac:dyDescent="0.25">
      <c r="A36" s="174">
        <v>90000</v>
      </c>
      <c r="B36" s="174">
        <v>9753.1200000000008</v>
      </c>
      <c r="C36" s="174">
        <v>2583</v>
      </c>
      <c r="D36" s="174">
        <v>6390</v>
      </c>
      <c r="E36" s="174">
        <v>851.5100000000001</v>
      </c>
      <c r="F36" s="174">
        <v>2736</v>
      </c>
      <c r="G36" s="174">
        <v>6381</v>
      </c>
      <c r="H36" s="174">
        <v>0</v>
      </c>
      <c r="I36" s="174"/>
      <c r="J36" s="174"/>
      <c r="K36" s="174"/>
    </row>
    <row r="38" spans="1:11" x14ac:dyDescent="0.25">
      <c r="A38" s="174">
        <f>+A34+A35+A36</f>
        <v>5380000</v>
      </c>
      <c r="B38" s="174">
        <f t="shared" ref="B38:H38" si="21">+B34+B35+B36</f>
        <v>619352.60999999987</v>
      </c>
      <c r="C38" s="174">
        <f t="shared" si="21"/>
        <v>154406</v>
      </c>
      <c r="D38" s="174">
        <f t="shared" si="21"/>
        <v>381980</v>
      </c>
      <c r="E38" s="174">
        <f t="shared" si="21"/>
        <v>46653.42</v>
      </c>
      <c r="F38" s="174">
        <f t="shared" si="21"/>
        <v>163552</v>
      </c>
      <c r="G38" s="174">
        <f t="shared" si="21"/>
        <v>381442</v>
      </c>
      <c r="H38" s="174">
        <f t="shared" si="21"/>
        <v>12008.219999999998</v>
      </c>
      <c r="I38" s="174">
        <f t="shared" ref="I38" si="22">+B38+C38+F38+H38</f>
        <v>949318.82999999984</v>
      </c>
      <c r="J38" s="174">
        <f t="shared" ref="J38" si="23">+D38+E38+G38</f>
        <v>810075.41999999993</v>
      </c>
      <c r="K38" s="174">
        <f t="shared" ref="K38" si="24">+A38-B38-C38-F38-H38</f>
        <v>4430681.1700000009</v>
      </c>
    </row>
    <row r="41" spans="1:11" s="181" customFormat="1" x14ac:dyDescent="0.25">
      <c r="A41" s="180">
        <f>+A33-A38</f>
        <v>0</v>
      </c>
      <c r="B41" s="180">
        <f>+B33-B38</f>
        <v>0</v>
      </c>
      <c r="C41" s="180">
        <f t="shared" ref="C41:G41" si="25">+C33-C38</f>
        <v>0</v>
      </c>
      <c r="D41" s="180">
        <f t="shared" si="25"/>
        <v>0</v>
      </c>
      <c r="E41" s="180">
        <f t="shared" si="25"/>
        <v>0</v>
      </c>
      <c r="F41" s="180">
        <f t="shared" si="25"/>
        <v>0</v>
      </c>
      <c r="G41" s="180">
        <f t="shared" si="25"/>
        <v>0</v>
      </c>
      <c r="H41" s="180">
        <f t="shared" ref="H41" si="26">+H29-H38</f>
        <v>0</v>
      </c>
      <c r="I41" s="180">
        <f t="shared" ref="I41" si="27">+B41+C41+F41+H41</f>
        <v>0</v>
      </c>
      <c r="J41" s="180">
        <f t="shared" ref="J41" si="28">+D41+E41+G41</f>
        <v>0</v>
      </c>
      <c r="K41" s="180">
        <f t="shared" ref="K41" si="29">+A41-B41-C41-F41-H41</f>
        <v>0</v>
      </c>
    </row>
    <row r="43" spans="1:11" x14ac:dyDescent="0.25">
      <c r="A43" s="174"/>
    </row>
  </sheetData>
  <mergeCells count="22">
    <mergeCell ref="K1:K3"/>
    <mergeCell ref="C2:D2"/>
    <mergeCell ref="E2:E3"/>
    <mergeCell ref="F2:G2"/>
    <mergeCell ref="H2:H3"/>
    <mergeCell ref="I2:I3"/>
    <mergeCell ref="J2:J3"/>
    <mergeCell ref="K25:K27"/>
    <mergeCell ref="C26:D26"/>
    <mergeCell ref="E26:E27"/>
    <mergeCell ref="F26:G26"/>
    <mergeCell ref="H26:H27"/>
    <mergeCell ref="I26:I27"/>
    <mergeCell ref="J26:J27"/>
    <mergeCell ref="A25:A27"/>
    <mergeCell ref="B25:B27"/>
    <mergeCell ref="C25:H25"/>
    <mergeCell ref="I25:J25"/>
    <mergeCell ref="A1:A3"/>
    <mergeCell ref="B1:B3"/>
    <mergeCell ref="C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Sulsiris De Paula Buret</cp:lastModifiedBy>
  <cp:lastPrinted>2024-02-12T13:02:12Z</cp:lastPrinted>
  <dcterms:created xsi:type="dcterms:W3CDTF">2024-01-31T14:20:20Z</dcterms:created>
  <dcterms:modified xsi:type="dcterms:W3CDTF">2024-03-06T14:51:06Z</dcterms:modified>
</cp:coreProperties>
</file>