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A47F65A6-B511-4721-AAA8-AA8CB8834352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</sheets>
  <definedNames>
    <definedName name="_xlnm.Print_Area" localSheetId="0">'Empleados fijos'!$A$1:$Q$252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" l="1"/>
  <c r="N41" i="1"/>
  <c r="N221" i="1" l="1"/>
  <c r="N211" i="1"/>
  <c r="N189" i="1"/>
  <c r="N188" i="1"/>
  <c r="N186" i="1"/>
  <c r="N181" i="1"/>
  <c r="N179" i="1"/>
  <c r="N170" i="1"/>
  <c r="N159" i="1"/>
  <c r="N134" i="1"/>
  <c r="N120" i="1"/>
  <c r="N63" i="1"/>
  <c r="N54" i="1"/>
  <c r="N49" i="1"/>
  <c r="N14" i="1"/>
  <c r="N13" i="1"/>
  <c r="K77" i="1" l="1"/>
  <c r="K84" i="1"/>
  <c r="M202" i="1" l="1"/>
  <c r="L202" i="1"/>
  <c r="K202" i="1"/>
  <c r="J202" i="1"/>
  <c r="I202" i="1"/>
  <c r="M201" i="1"/>
  <c r="L201" i="1"/>
  <c r="K201" i="1"/>
  <c r="J201" i="1"/>
  <c r="I201" i="1"/>
  <c r="M200" i="1"/>
  <c r="L200" i="1"/>
  <c r="K200" i="1"/>
  <c r="J200" i="1"/>
  <c r="I200" i="1"/>
  <c r="M199" i="1"/>
  <c r="L199" i="1"/>
  <c r="K199" i="1"/>
  <c r="J199" i="1"/>
  <c r="I199" i="1"/>
  <c r="M198" i="1"/>
  <c r="L198" i="1"/>
  <c r="K198" i="1"/>
  <c r="J198" i="1"/>
  <c r="I198" i="1"/>
  <c r="M197" i="1"/>
  <c r="L197" i="1"/>
  <c r="K197" i="1"/>
  <c r="J197" i="1"/>
  <c r="I197" i="1"/>
  <c r="M196" i="1"/>
  <c r="L196" i="1"/>
  <c r="K196" i="1"/>
  <c r="J196" i="1"/>
  <c r="I196" i="1"/>
  <c r="M195" i="1"/>
  <c r="L195" i="1"/>
  <c r="K195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M194" i="1"/>
  <c r="L194" i="1"/>
  <c r="O194" i="1" s="1"/>
  <c r="Q194" i="1" s="1"/>
  <c r="M193" i="1"/>
  <c r="L193" i="1"/>
  <c r="M192" i="1"/>
  <c r="L192" i="1"/>
  <c r="O192" i="1" s="1"/>
  <c r="Q192" i="1" s="1"/>
  <c r="M191" i="1"/>
  <c r="L191" i="1"/>
  <c r="M190" i="1"/>
  <c r="L190" i="1"/>
  <c r="M189" i="1"/>
  <c r="L189" i="1"/>
  <c r="K194" i="1"/>
  <c r="K193" i="1"/>
  <c r="K192" i="1"/>
  <c r="K191" i="1"/>
  <c r="K190" i="1"/>
  <c r="K189" i="1"/>
  <c r="K188" i="1"/>
  <c r="I188" i="1"/>
  <c r="J188" i="1"/>
  <c r="L188" i="1"/>
  <c r="M188" i="1"/>
  <c r="H204" i="1"/>
  <c r="G204" i="1"/>
  <c r="M168" i="1"/>
  <c r="L168" i="1"/>
  <c r="K168" i="1"/>
  <c r="J168" i="1"/>
  <c r="I168" i="1"/>
  <c r="N81" i="1"/>
  <c r="H81" i="1"/>
  <c r="G81" i="1"/>
  <c r="M77" i="1"/>
  <c r="L77" i="1"/>
  <c r="J77" i="1"/>
  <c r="I77" i="1"/>
  <c r="M41" i="1"/>
  <c r="L41" i="1"/>
  <c r="K41" i="1"/>
  <c r="J41" i="1"/>
  <c r="I41" i="1"/>
  <c r="I40" i="1"/>
  <c r="K219" i="1"/>
  <c r="M219" i="1"/>
  <c r="L219" i="1"/>
  <c r="K218" i="1"/>
  <c r="I219" i="1"/>
  <c r="J219" i="1"/>
  <c r="I113" i="1"/>
  <c r="J113" i="1"/>
  <c r="K113" i="1"/>
  <c r="L113" i="1"/>
  <c r="M113" i="1"/>
  <c r="M36" i="1"/>
  <c r="L36" i="1"/>
  <c r="K36" i="1"/>
  <c r="I36" i="1"/>
  <c r="J36" i="1"/>
  <c r="I112" i="1"/>
  <c r="J112" i="1"/>
  <c r="K112" i="1"/>
  <c r="L112" i="1"/>
  <c r="M112" i="1"/>
  <c r="K164" i="1"/>
  <c r="I165" i="1"/>
  <c r="J165" i="1"/>
  <c r="K165" i="1"/>
  <c r="L165" i="1"/>
  <c r="M165" i="1"/>
  <c r="I164" i="1"/>
  <c r="J164" i="1"/>
  <c r="L164" i="1"/>
  <c r="M164" i="1"/>
  <c r="I163" i="1"/>
  <c r="J163" i="1"/>
  <c r="K163" i="1"/>
  <c r="L163" i="1"/>
  <c r="M163" i="1"/>
  <c r="K240" i="1"/>
  <c r="I240" i="1"/>
  <c r="J240" i="1"/>
  <c r="L240" i="1"/>
  <c r="M240" i="1"/>
  <c r="K27" i="1"/>
  <c r="I27" i="1"/>
  <c r="J27" i="1"/>
  <c r="L27" i="1"/>
  <c r="M27" i="1"/>
  <c r="M79" i="1"/>
  <c r="L79" i="1"/>
  <c r="K79" i="1"/>
  <c r="J79" i="1"/>
  <c r="I79" i="1"/>
  <c r="O188" i="1" l="1"/>
  <c r="Q188" i="1" s="1"/>
  <c r="P202" i="1"/>
  <c r="O198" i="1"/>
  <c r="Q198" i="1" s="1"/>
  <c r="P199" i="1"/>
  <c r="O202" i="1"/>
  <c r="Q202" i="1" s="1"/>
  <c r="O196" i="1"/>
  <c r="Q196" i="1" s="1"/>
  <c r="O200" i="1"/>
  <c r="Q200" i="1" s="1"/>
  <c r="O195" i="1"/>
  <c r="Q195" i="1" s="1"/>
  <c r="P197" i="1"/>
  <c r="P200" i="1"/>
  <c r="P201" i="1"/>
  <c r="P188" i="1"/>
  <c r="P190" i="1"/>
  <c r="P194" i="1"/>
  <c r="P198" i="1"/>
  <c r="P192" i="1"/>
  <c r="P189" i="1"/>
  <c r="P191" i="1"/>
  <c r="P193" i="1"/>
  <c r="O190" i="1"/>
  <c r="Q190" i="1" s="1"/>
  <c r="P195" i="1"/>
  <c r="P196" i="1"/>
  <c r="O197" i="1"/>
  <c r="Q197" i="1" s="1"/>
  <c r="O189" i="1"/>
  <c r="Q189" i="1" s="1"/>
  <c r="O191" i="1"/>
  <c r="Q191" i="1" s="1"/>
  <c r="O193" i="1"/>
  <c r="Q193" i="1" s="1"/>
  <c r="O199" i="1"/>
  <c r="Q199" i="1" s="1"/>
  <c r="O201" i="1"/>
  <c r="Q201" i="1" s="1"/>
  <c r="N204" i="1"/>
  <c r="O41" i="1"/>
  <c r="Q41" i="1" s="1"/>
  <c r="P168" i="1"/>
  <c r="O168" i="1"/>
  <c r="P41" i="1"/>
  <c r="O77" i="1"/>
  <c r="P77" i="1"/>
  <c r="O219" i="1"/>
  <c r="Q219" i="1" s="1"/>
  <c r="P219" i="1"/>
  <c r="O113" i="1"/>
  <c r="Q113" i="1" s="1"/>
  <c r="P113" i="1"/>
  <c r="O165" i="1"/>
  <c r="Q165" i="1" s="1"/>
  <c r="P163" i="1"/>
  <c r="P112" i="1"/>
  <c r="P36" i="1"/>
  <c r="O36" i="1"/>
  <c r="Q36" i="1" s="1"/>
  <c r="O112" i="1"/>
  <c r="Q112" i="1" s="1"/>
  <c r="P165" i="1"/>
  <c r="O163" i="1"/>
  <c r="Q163" i="1" s="1"/>
  <c r="O164" i="1"/>
  <c r="Q164" i="1" s="1"/>
  <c r="P164" i="1"/>
  <c r="O240" i="1"/>
  <c r="Q240" i="1" s="1"/>
  <c r="O79" i="1"/>
  <c r="Q79" i="1" s="1"/>
  <c r="O27" i="1"/>
  <c r="Q27" i="1" s="1"/>
  <c r="P240" i="1"/>
  <c r="P27" i="1"/>
  <c r="P79" i="1"/>
  <c r="Q168" i="1" l="1"/>
  <c r="Q77" i="1"/>
  <c r="K232" i="1"/>
  <c r="I232" i="1"/>
  <c r="J232" i="1"/>
  <c r="L232" i="1"/>
  <c r="M232" i="1"/>
  <c r="K231" i="1"/>
  <c r="I231" i="1"/>
  <c r="J231" i="1"/>
  <c r="L231" i="1"/>
  <c r="M231" i="1"/>
  <c r="K230" i="1"/>
  <c r="I230" i="1"/>
  <c r="J230" i="1"/>
  <c r="L230" i="1"/>
  <c r="M230" i="1"/>
  <c r="O230" i="1" l="1"/>
  <c r="Q230" i="1" s="1"/>
  <c r="P231" i="1"/>
  <c r="P232" i="1"/>
  <c r="O232" i="1"/>
  <c r="Q232" i="1" s="1"/>
  <c r="P230" i="1"/>
  <c r="O231" i="1"/>
  <c r="Q231" i="1" s="1"/>
  <c r="M80" i="1"/>
  <c r="L80" i="1"/>
  <c r="K80" i="1"/>
  <c r="J80" i="1"/>
  <c r="I80" i="1"/>
  <c r="K26" i="1"/>
  <c r="I26" i="1"/>
  <c r="J26" i="1"/>
  <c r="L26" i="1"/>
  <c r="M26" i="1"/>
  <c r="H18" i="1"/>
  <c r="O80" i="1" l="1"/>
  <c r="Q80" i="1" s="1"/>
  <c r="O26" i="1"/>
  <c r="Q26" i="1" s="1"/>
  <c r="P80" i="1"/>
  <c r="P26" i="1"/>
  <c r="M130" i="1" l="1"/>
  <c r="L130" i="1"/>
  <c r="K130" i="1"/>
  <c r="J130" i="1"/>
  <c r="I130" i="1"/>
  <c r="I129" i="1"/>
  <c r="J129" i="1"/>
  <c r="K129" i="1"/>
  <c r="L129" i="1"/>
  <c r="M129" i="1"/>
  <c r="I131" i="1"/>
  <c r="J131" i="1"/>
  <c r="K131" i="1"/>
  <c r="L131" i="1"/>
  <c r="M131" i="1"/>
  <c r="M234" i="1"/>
  <c r="L234" i="1"/>
  <c r="H243" i="1"/>
  <c r="H166" i="1"/>
  <c r="H115" i="1"/>
  <c r="H75" i="1"/>
  <c r="H60" i="1"/>
  <c r="H43" i="1"/>
  <c r="N37" i="1"/>
  <c r="H37" i="1"/>
  <c r="H29" i="1"/>
  <c r="O129" i="1" l="1"/>
  <c r="Q129" i="1" s="1"/>
  <c r="O130" i="1"/>
  <c r="Q130" i="1" s="1"/>
  <c r="P130" i="1"/>
  <c r="O131" i="1"/>
  <c r="Q131" i="1" s="1"/>
  <c r="P129" i="1"/>
  <c r="P131" i="1"/>
  <c r="I109" i="1"/>
  <c r="J109" i="1"/>
  <c r="K109" i="1"/>
  <c r="L109" i="1"/>
  <c r="M109" i="1"/>
  <c r="O109" i="1" l="1"/>
  <c r="Q109" i="1" s="1"/>
  <c r="P109" i="1"/>
  <c r="M110" i="1" l="1"/>
  <c r="L110" i="1"/>
  <c r="K110" i="1"/>
  <c r="J110" i="1"/>
  <c r="I110" i="1"/>
  <c r="M108" i="1"/>
  <c r="L108" i="1"/>
  <c r="K108" i="1"/>
  <c r="J108" i="1"/>
  <c r="I108" i="1"/>
  <c r="M68" i="1"/>
  <c r="L68" i="1"/>
  <c r="K68" i="1"/>
  <c r="J68" i="1"/>
  <c r="I68" i="1"/>
  <c r="M67" i="1"/>
  <c r="L67" i="1"/>
  <c r="K67" i="1"/>
  <c r="J67" i="1"/>
  <c r="I67" i="1"/>
  <c r="M63" i="1"/>
  <c r="L63" i="1"/>
  <c r="K63" i="1"/>
  <c r="J63" i="1"/>
  <c r="I63" i="1"/>
  <c r="M54" i="1"/>
  <c r="L54" i="1"/>
  <c r="K54" i="1"/>
  <c r="J54" i="1"/>
  <c r="I54" i="1"/>
  <c r="M48" i="1"/>
  <c r="L48" i="1"/>
  <c r="K48" i="1"/>
  <c r="J48" i="1"/>
  <c r="I48" i="1"/>
  <c r="O110" i="1" l="1"/>
  <c r="Q110" i="1" s="1"/>
  <c r="P110" i="1"/>
  <c r="P108" i="1"/>
  <c r="O108" i="1"/>
  <c r="Q108" i="1" s="1"/>
  <c r="O63" i="1"/>
  <c r="Q63" i="1" s="1"/>
  <c r="O67" i="1"/>
  <c r="Q67" i="1" s="1"/>
  <c r="P68" i="1"/>
  <c r="P63" i="1"/>
  <c r="P67" i="1"/>
  <c r="O48" i="1"/>
  <c r="Q48" i="1" s="1"/>
  <c r="O68" i="1"/>
  <c r="Q68" i="1" s="1"/>
  <c r="O54" i="1"/>
  <c r="Q54" i="1" s="1"/>
  <c r="P54" i="1"/>
  <c r="P48" i="1"/>
  <c r="K24" i="1"/>
  <c r="I111" i="1" l="1"/>
  <c r="J111" i="1"/>
  <c r="K111" i="1"/>
  <c r="L111" i="1"/>
  <c r="M111" i="1"/>
  <c r="I107" i="1"/>
  <c r="J107" i="1"/>
  <c r="K107" i="1"/>
  <c r="L107" i="1"/>
  <c r="M107" i="1"/>
  <c r="I106" i="1"/>
  <c r="J106" i="1"/>
  <c r="K106" i="1"/>
  <c r="L106" i="1"/>
  <c r="M106" i="1"/>
  <c r="I105" i="1"/>
  <c r="J105" i="1"/>
  <c r="K105" i="1"/>
  <c r="L105" i="1"/>
  <c r="M105" i="1"/>
  <c r="I104" i="1"/>
  <c r="J104" i="1"/>
  <c r="K104" i="1"/>
  <c r="L104" i="1"/>
  <c r="M104" i="1"/>
  <c r="O104" i="1" l="1"/>
  <c r="Q104" i="1" s="1"/>
  <c r="O107" i="1"/>
  <c r="Q107" i="1" s="1"/>
  <c r="O106" i="1"/>
  <c r="Q106" i="1" s="1"/>
  <c r="O105" i="1"/>
  <c r="Q105" i="1" s="1"/>
  <c r="O111" i="1"/>
  <c r="Q111" i="1" s="1"/>
  <c r="P104" i="1"/>
  <c r="P106" i="1"/>
  <c r="P107" i="1"/>
  <c r="P111" i="1"/>
  <c r="P105" i="1"/>
  <c r="G29" i="1"/>
  <c r="M28" i="1"/>
  <c r="L28" i="1"/>
  <c r="K28" i="1"/>
  <c r="J28" i="1"/>
  <c r="I28" i="1"/>
  <c r="P28" i="1" l="1"/>
  <c r="O28" i="1"/>
  <c r="Q28" i="1" s="1"/>
  <c r="M210" i="1" l="1"/>
  <c r="M209" i="1"/>
  <c r="M208" i="1"/>
  <c r="M207" i="1"/>
  <c r="L210" i="1" l="1"/>
  <c r="L209" i="1"/>
  <c r="L208" i="1"/>
  <c r="L207" i="1"/>
  <c r="M206" i="1"/>
  <c r="L206" i="1"/>
  <c r="K233" i="1"/>
  <c r="K229" i="1"/>
  <c r="K228" i="1"/>
  <c r="K227" i="1"/>
  <c r="K226" i="1"/>
  <c r="K225" i="1"/>
  <c r="K224" i="1"/>
  <c r="K223" i="1"/>
  <c r="K222" i="1"/>
  <c r="K221" i="1"/>
  <c r="K220" i="1"/>
  <c r="K217" i="1"/>
  <c r="K216" i="1"/>
  <c r="K215" i="1"/>
  <c r="K214" i="1"/>
  <c r="K213" i="1"/>
  <c r="K212" i="1"/>
  <c r="K210" i="1"/>
  <c r="K209" i="1"/>
  <c r="K208" i="1"/>
  <c r="K234" i="1"/>
  <c r="K207" i="1"/>
  <c r="K206" i="1"/>
  <c r="K203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211" i="1"/>
  <c r="M117" i="1"/>
  <c r="L117" i="1"/>
  <c r="K127" i="1"/>
  <c r="K126" i="1"/>
  <c r="K125" i="1"/>
  <c r="K124" i="1"/>
  <c r="K123" i="1"/>
  <c r="K122" i="1"/>
  <c r="K121" i="1"/>
  <c r="K120" i="1"/>
  <c r="K119" i="1"/>
  <c r="K118" i="1"/>
  <c r="K117" i="1"/>
  <c r="M84" i="1"/>
  <c r="L84" i="1"/>
  <c r="K89" i="1"/>
  <c r="K88" i="1"/>
  <c r="K87" i="1"/>
  <c r="K86" i="1"/>
  <c r="K85" i="1"/>
  <c r="K66" i="1"/>
  <c r="K65" i="1"/>
  <c r="K64" i="1"/>
  <c r="K62" i="1"/>
  <c r="M45" i="1"/>
  <c r="L45" i="1"/>
  <c r="K57" i="1"/>
  <c r="K56" i="1"/>
  <c r="K53" i="1"/>
  <c r="K52" i="1"/>
  <c r="K51" i="1"/>
  <c r="K50" i="1"/>
  <c r="K49" i="1"/>
  <c r="K47" i="1"/>
  <c r="K46" i="1"/>
  <c r="K45" i="1"/>
  <c r="K42" i="1"/>
  <c r="K40" i="1"/>
  <c r="K39" i="1"/>
  <c r="K35" i="1"/>
  <c r="K34" i="1"/>
  <c r="K33" i="1"/>
  <c r="K32" i="1"/>
  <c r="K31" i="1"/>
  <c r="M31" i="1"/>
  <c r="L31" i="1"/>
  <c r="K25" i="1"/>
  <c r="K22" i="1"/>
  <c r="K21" i="1"/>
  <c r="M20" i="1"/>
  <c r="L20" i="1"/>
  <c r="K20" i="1"/>
  <c r="K16" i="1"/>
  <c r="K15" i="1"/>
  <c r="K14" i="1"/>
  <c r="K13" i="1"/>
  <c r="M12" i="1"/>
  <c r="L12" i="1"/>
  <c r="K12" i="1"/>
  <c r="J12" i="1"/>
  <c r="I12" i="1"/>
  <c r="I203" i="1"/>
  <c r="J203" i="1"/>
  <c r="L203" i="1"/>
  <c r="M203" i="1"/>
  <c r="K43" i="1" l="1"/>
  <c r="O203" i="1"/>
  <c r="Q203" i="1" s="1"/>
  <c r="P203" i="1"/>
  <c r="L35" i="1"/>
  <c r="J35" i="1"/>
  <c r="I35" i="1"/>
  <c r="G37" i="1"/>
  <c r="M35" i="1"/>
  <c r="G115" i="1"/>
  <c r="I114" i="1"/>
  <c r="J114" i="1"/>
  <c r="K114" i="1"/>
  <c r="L114" i="1"/>
  <c r="M114" i="1"/>
  <c r="P35" i="1" l="1"/>
  <c r="O35" i="1"/>
  <c r="Q35" i="1" s="1"/>
  <c r="O114" i="1"/>
  <c r="Q114" i="1" s="1"/>
  <c r="P114" i="1"/>
  <c r="N115" i="1" l="1"/>
  <c r="N75" i="1"/>
  <c r="N43" i="1"/>
  <c r="N29" i="1"/>
  <c r="G166" i="1"/>
  <c r="I187" i="1"/>
  <c r="J187" i="1"/>
  <c r="L187" i="1"/>
  <c r="M187" i="1"/>
  <c r="I186" i="1"/>
  <c r="J186" i="1"/>
  <c r="L186" i="1"/>
  <c r="M186" i="1"/>
  <c r="K235" i="1"/>
  <c r="N18" i="1" l="1"/>
  <c r="N243" i="1"/>
  <c r="N60" i="1"/>
  <c r="N166" i="1"/>
  <c r="O186" i="1"/>
  <c r="Q186" i="1" s="1"/>
  <c r="O187" i="1"/>
  <c r="Q187" i="1" s="1"/>
  <c r="P186" i="1"/>
  <c r="P187" i="1"/>
  <c r="K241" i="1"/>
  <c r="K239" i="1"/>
  <c r="K238" i="1"/>
  <c r="K237" i="1"/>
  <c r="K236" i="1"/>
  <c r="K185" i="1"/>
  <c r="K184" i="1"/>
  <c r="K161" i="1"/>
  <c r="K160" i="1"/>
  <c r="K159" i="1"/>
  <c r="K158" i="1"/>
  <c r="K157" i="1"/>
  <c r="K156" i="1"/>
  <c r="K162" i="1"/>
  <c r="K37" i="1" s="1"/>
  <c r="K58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28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78" i="1"/>
  <c r="K81" i="1" s="1"/>
  <c r="K74" i="1"/>
  <c r="K73" i="1"/>
  <c r="K72" i="1"/>
  <c r="K71" i="1"/>
  <c r="K70" i="1"/>
  <c r="K69" i="1"/>
  <c r="K59" i="1"/>
  <c r="K55" i="1"/>
  <c r="K23" i="1"/>
  <c r="K29" i="1" s="1"/>
  <c r="K17" i="1"/>
  <c r="K18" i="1" s="1"/>
  <c r="M241" i="1"/>
  <c r="M239" i="1"/>
  <c r="M238" i="1"/>
  <c r="M237" i="1"/>
  <c r="M236" i="1"/>
  <c r="M235" i="1"/>
  <c r="M233" i="1"/>
  <c r="M229" i="1"/>
  <c r="M228" i="1"/>
  <c r="M227" i="1"/>
  <c r="M226" i="1"/>
  <c r="M225" i="1"/>
  <c r="M224" i="1"/>
  <c r="M223" i="1"/>
  <c r="M222" i="1"/>
  <c r="M221" i="1"/>
  <c r="M220" i="1"/>
  <c r="M218" i="1"/>
  <c r="M217" i="1"/>
  <c r="M216" i="1"/>
  <c r="M215" i="1"/>
  <c r="M214" i="1"/>
  <c r="M213" i="1"/>
  <c r="M212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211" i="1"/>
  <c r="M161" i="1"/>
  <c r="M160" i="1"/>
  <c r="M159" i="1"/>
  <c r="M158" i="1"/>
  <c r="M157" i="1"/>
  <c r="M156" i="1"/>
  <c r="M162" i="1"/>
  <c r="M58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28" i="1"/>
  <c r="M127" i="1"/>
  <c r="M126" i="1"/>
  <c r="M125" i="1"/>
  <c r="M124" i="1"/>
  <c r="M123" i="1"/>
  <c r="M122" i="1"/>
  <c r="M121" i="1"/>
  <c r="M120" i="1"/>
  <c r="M119" i="1"/>
  <c r="M118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78" i="1"/>
  <c r="M81" i="1" s="1"/>
  <c r="M74" i="1"/>
  <c r="M73" i="1"/>
  <c r="M72" i="1"/>
  <c r="M71" i="1"/>
  <c r="M70" i="1"/>
  <c r="M69" i="1"/>
  <c r="M66" i="1"/>
  <c r="M65" i="1"/>
  <c r="M64" i="1"/>
  <c r="M62" i="1"/>
  <c r="M59" i="1"/>
  <c r="M57" i="1"/>
  <c r="M56" i="1"/>
  <c r="M55" i="1"/>
  <c r="M53" i="1"/>
  <c r="M52" i="1"/>
  <c r="M51" i="1"/>
  <c r="M50" i="1"/>
  <c r="M49" i="1"/>
  <c r="M47" i="1"/>
  <c r="M46" i="1"/>
  <c r="M42" i="1"/>
  <c r="M40" i="1"/>
  <c r="M39" i="1"/>
  <c r="M34" i="1"/>
  <c r="M33" i="1"/>
  <c r="M32" i="1"/>
  <c r="M25" i="1"/>
  <c r="M24" i="1"/>
  <c r="M23" i="1"/>
  <c r="M22" i="1"/>
  <c r="M21" i="1"/>
  <c r="M17" i="1"/>
  <c r="M16" i="1"/>
  <c r="M15" i="1"/>
  <c r="M14" i="1"/>
  <c r="K204" i="1" l="1"/>
  <c r="M204" i="1"/>
  <c r="M43" i="1"/>
  <c r="M37" i="1"/>
  <c r="M75" i="1"/>
  <c r="M243" i="1"/>
  <c r="K75" i="1"/>
  <c r="K243" i="1"/>
  <c r="K60" i="1"/>
  <c r="M166" i="1"/>
  <c r="K115" i="1"/>
  <c r="K166" i="1"/>
  <c r="M29" i="1"/>
  <c r="M60" i="1"/>
  <c r="M115" i="1"/>
  <c r="L169" i="1"/>
  <c r="L211" i="1"/>
  <c r="L86" i="1"/>
  <c r="L85" i="1"/>
  <c r="L47" i="1"/>
  <c r="L46" i="1"/>
  <c r="L39" i="1"/>
  <c r="L21" i="1"/>
  <c r="L14" i="1"/>
  <c r="M13" i="1"/>
  <c r="M18" i="1" s="1"/>
  <c r="L13" i="1"/>
  <c r="J206" i="1"/>
  <c r="I206" i="1"/>
  <c r="I84" i="1"/>
  <c r="O12" i="1" l="1"/>
  <c r="Q12" i="1" l="1"/>
  <c r="P12" i="1"/>
  <c r="G243" i="1"/>
  <c r="G75" i="1" l="1"/>
  <c r="L89" i="1" l="1"/>
  <c r="J89" i="1"/>
  <c r="I89" i="1"/>
  <c r="L64" i="1"/>
  <c r="J64" i="1"/>
  <c r="I64" i="1"/>
  <c r="L62" i="1"/>
  <c r="J62" i="1"/>
  <c r="I62" i="1"/>
  <c r="O89" i="1" l="1"/>
  <c r="Q89" i="1" s="1"/>
  <c r="P89" i="1"/>
  <c r="O62" i="1"/>
  <c r="O64" i="1"/>
  <c r="Q64" i="1" s="1"/>
  <c r="P64" i="1"/>
  <c r="P62" i="1"/>
  <c r="Q62" i="1" l="1"/>
  <c r="L126" i="1"/>
  <c r="J126" i="1"/>
  <c r="P126" i="1" s="1"/>
  <c r="I126" i="1"/>
  <c r="G18" i="1"/>
  <c r="O126" i="1" l="1"/>
  <c r="Q126" i="1"/>
  <c r="L16" i="1"/>
  <c r="J16" i="1"/>
  <c r="I16" i="1"/>
  <c r="O16" i="1" l="1"/>
  <c r="Q16" i="1"/>
  <c r="P16" i="1"/>
  <c r="L233" i="1"/>
  <c r="J233" i="1"/>
  <c r="I233" i="1"/>
  <c r="O233" i="1" l="1"/>
  <c r="Q233" i="1" s="1"/>
  <c r="P233" i="1"/>
  <c r="L101" i="1" l="1"/>
  <c r="I101" i="1"/>
  <c r="J101" i="1"/>
  <c r="I182" i="1"/>
  <c r="J182" i="1"/>
  <c r="L182" i="1"/>
  <c r="I127" i="1"/>
  <c r="J127" i="1"/>
  <c r="P127" i="1" s="1"/>
  <c r="L127" i="1"/>
  <c r="O182" i="1" l="1"/>
  <c r="Q182" i="1" s="1"/>
  <c r="O127" i="1"/>
  <c r="Q127" i="1" s="1"/>
  <c r="O84" i="1"/>
  <c r="P182" i="1"/>
  <c r="O101" i="1"/>
  <c r="O206" i="1"/>
  <c r="I229" i="1" l="1"/>
  <c r="J229" i="1"/>
  <c r="L229" i="1"/>
  <c r="L185" i="1"/>
  <c r="J185" i="1"/>
  <c r="I185" i="1"/>
  <c r="L74" i="1"/>
  <c r="J74" i="1"/>
  <c r="I74" i="1"/>
  <c r="I73" i="1"/>
  <c r="J73" i="1"/>
  <c r="L73" i="1"/>
  <c r="L159" i="1"/>
  <c r="J159" i="1"/>
  <c r="P159" i="1" s="1"/>
  <c r="I159" i="1"/>
  <c r="I100" i="1"/>
  <c r="J100" i="1"/>
  <c r="L100" i="1"/>
  <c r="O159" i="1" l="1"/>
  <c r="O185" i="1"/>
  <c r="Q185" i="1" s="1"/>
  <c r="O100" i="1"/>
  <c r="Q100" i="1" s="1"/>
  <c r="O229" i="1"/>
  <c r="Q229" i="1" s="1"/>
  <c r="O73" i="1"/>
  <c r="Q73" i="1" s="1"/>
  <c r="O74" i="1"/>
  <c r="Q74" i="1" s="1"/>
  <c r="P229" i="1"/>
  <c r="P185" i="1"/>
  <c r="P73" i="1"/>
  <c r="P74" i="1"/>
  <c r="P100" i="1"/>
  <c r="I158" i="1"/>
  <c r="J158" i="1"/>
  <c r="P158" i="1" s="1"/>
  <c r="L158" i="1"/>
  <c r="I157" i="1"/>
  <c r="J157" i="1"/>
  <c r="P157" i="1" s="1"/>
  <c r="L157" i="1"/>
  <c r="O157" i="1" l="1"/>
  <c r="Q157" i="1" s="1"/>
  <c r="O158" i="1"/>
  <c r="Q158" i="1" s="1"/>
  <c r="Q159" i="1"/>
  <c r="G60" i="1"/>
  <c r="I59" i="1"/>
  <c r="J59" i="1"/>
  <c r="L59" i="1"/>
  <c r="O59" i="1" l="1"/>
  <c r="Q59" i="1" s="1"/>
  <c r="P59" i="1"/>
  <c r="I162" i="1" l="1"/>
  <c r="J162" i="1"/>
  <c r="P162" i="1" s="1"/>
  <c r="L162" i="1"/>
  <c r="I58" i="1"/>
  <c r="J58" i="1"/>
  <c r="P58" i="1" s="1"/>
  <c r="L58" i="1"/>
  <c r="I155" i="1"/>
  <c r="J155" i="1"/>
  <c r="P155" i="1" s="1"/>
  <c r="L155" i="1"/>
  <c r="O162" i="1" l="1"/>
  <c r="Q162" i="1" s="1"/>
  <c r="O58" i="1"/>
  <c r="Q58" i="1" s="1"/>
  <c r="O155" i="1"/>
  <c r="Q155" i="1" s="1"/>
  <c r="I218" i="1"/>
  <c r="J218" i="1"/>
  <c r="L218" i="1"/>
  <c r="I239" i="1"/>
  <c r="J239" i="1"/>
  <c r="L239" i="1"/>
  <c r="O239" i="1" l="1"/>
  <c r="Q239" i="1" s="1"/>
  <c r="O218" i="1"/>
  <c r="Q218" i="1" s="1"/>
  <c r="P239" i="1"/>
  <c r="P218" i="1"/>
  <c r="I156" i="1"/>
  <c r="J156" i="1"/>
  <c r="P156" i="1" s="1"/>
  <c r="L156" i="1"/>
  <c r="I99" i="1"/>
  <c r="J99" i="1"/>
  <c r="L99" i="1"/>
  <c r="O156" i="1" l="1"/>
  <c r="Q156" i="1" s="1"/>
  <c r="O99" i="1"/>
  <c r="Q99" i="1" s="1"/>
  <c r="P99" i="1"/>
  <c r="I226" i="1" l="1"/>
  <c r="I228" i="1" l="1"/>
  <c r="J228" i="1"/>
  <c r="L228" i="1"/>
  <c r="I142" i="1"/>
  <c r="J142" i="1"/>
  <c r="P142" i="1" s="1"/>
  <c r="L142" i="1"/>
  <c r="I141" i="1"/>
  <c r="J141" i="1"/>
  <c r="P141" i="1" s="1"/>
  <c r="L141" i="1"/>
  <c r="I125" i="1"/>
  <c r="J125" i="1"/>
  <c r="P125" i="1" s="1"/>
  <c r="L125" i="1"/>
  <c r="O125" i="1" l="1"/>
  <c r="Q125" i="1" s="1"/>
  <c r="O142" i="1"/>
  <c r="Q142" i="1" s="1"/>
  <c r="O141" i="1"/>
  <c r="Q141" i="1" s="1"/>
  <c r="O228" i="1"/>
  <c r="Q228" i="1" s="1"/>
  <c r="P228" i="1"/>
  <c r="I34" i="1" l="1"/>
  <c r="J34" i="1"/>
  <c r="L34" i="1"/>
  <c r="O34" i="1" l="1"/>
  <c r="Q34" i="1" s="1"/>
  <c r="P34" i="1"/>
  <c r="I78" i="1" l="1"/>
  <c r="I81" i="1" s="1"/>
  <c r="J78" i="1"/>
  <c r="J81" i="1" s="1"/>
  <c r="L78" i="1"/>
  <c r="L81" i="1" s="1"/>
  <c r="I98" i="1"/>
  <c r="J98" i="1"/>
  <c r="L98" i="1"/>
  <c r="I55" i="1"/>
  <c r="J55" i="1"/>
  <c r="L55" i="1"/>
  <c r="O98" i="1" l="1"/>
  <c r="Q98" i="1" s="1"/>
  <c r="O78" i="1"/>
  <c r="O81" i="1" s="1"/>
  <c r="O55" i="1"/>
  <c r="Q55" i="1" s="1"/>
  <c r="P78" i="1"/>
  <c r="P81" i="1" s="1"/>
  <c r="P98" i="1"/>
  <c r="P55" i="1"/>
  <c r="Q78" i="1" l="1"/>
  <c r="Q81" i="1" s="1"/>
  <c r="I227" i="1"/>
  <c r="J227" i="1"/>
  <c r="L227" i="1"/>
  <c r="I225" i="1"/>
  <c r="J225" i="1"/>
  <c r="L225" i="1"/>
  <c r="L91" i="1"/>
  <c r="I90" i="1"/>
  <c r="J90" i="1"/>
  <c r="L90" i="1"/>
  <c r="I53" i="1"/>
  <c r="J53" i="1"/>
  <c r="L53" i="1"/>
  <c r="J21" i="1"/>
  <c r="I21" i="1"/>
  <c r="O21" i="1" s="1"/>
  <c r="O53" i="1" l="1"/>
  <c r="Q53" i="1" s="1"/>
  <c r="O90" i="1"/>
  <c r="Q90" i="1" s="1"/>
  <c r="O225" i="1"/>
  <c r="Q225" i="1" s="1"/>
  <c r="O227" i="1"/>
  <c r="Q227" i="1" s="1"/>
  <c r="P21" i="1"/>
  <c r="Q21" i="1"/>
  <c r="P225" i="1"/>
  <c r="P227" i="1"/>
  <c r="P90" i="1"/>
  <c r="P53" i="1"/>
  <c r="L23" i="1"/>
  <c r="J23" i="1"/>
  <c r="I23" i="1"/>
  <c r="O23" i="1" l="1"/>
  <c r="Q23" i="1" s="1"/>
  <c r="P23" i="1"/>
  <c r="I161" i="1"/>
  <c r="J161" i="1"/>
  <c r="P161" i="1" s="1"/>
  <c r="L161" i="1"/>
  <c r="O161" i="1" l="1"/>
  <c r="Q161" i="1" s="1"/>
  <c r="L139" i="1" l="1"/>
  <c r="J139" i="1"/>
  <c r="P139" i="1" s="1"/>
  <c r="I139" i="1"/>
  <c r="J91" i="1"/>
  <c r="I91" i="1"/>
  <c r="O91" i="1" s="1"/>
  <c r="O139" i="1" l="1"/>
  <c r="Q139" i="1" s="1"/>
  <c r="Q91" i="1"/>
  <c r="L72" i="1"/>
  <c r="L71" i="1"/>
  <c r="L70" i="1"/>
  <c r="J72" i="1"/>
  <c r="J71" i="1"/>
  <c r="J70" i="1"/>
  <c r="I72" i="1"/>
  <c r="I71" i="1"/>
  <c r="I69" i="1"/>
  <c r="I70" i="1"/>
  <c r="O70" i="1" l="1"/>
  <c r="Q70" i="1" s="1"/>
  <c r="O71" i="1"/>
  <c r="Q71" i="1" s="1"/>
  <c r="O72" i="1"/>
  <c r="Q72" i="1" s="1"/>
  <c r="P71" i="1"/>
  <c r="P70" i="1"/>
  <c r="P72" i="1"/>
  <c r="L154" i="1"/>
  <c r="J154" i="1"/>
  <c r="P154" i="1" s="1"/>
  <c r="I154" i="1"/>
  <c r="O154" i="1" l="1"/>
  <c r="Q154" i="1" s="1"/>
  <c r="L140" i="1" l="1"/>
  <c r="J140" i="1"/>
  <c r="P140" i="1" s="1"/>
  <c r="I140" i="1"/>
  <c r="Q101" i="1"/>
  <c r="O140" i="1" l="1"/>
  <c r="Q140" i="1" s="1"/>
  <c r="P101" i="1"/>
  <c r="D245" i="1" l="1"/>
  <c r="I57" i="1" l="1"/>
  <c r="J57" i="1"/>
  <c r="L57" i="1"/>
  <c r="O57" i="1" l="1"/>
  <c r="Q57" i="1" s="1"/>
  <c r="P57" i="1"/>
  <c r="L87" i="1" l="1"/>
  <c r="L88" i="1"/>
  <c r="L102" i="1"/>
  <c r="L92" i="1"/>
  <c r="L103" i="1"/>
  <c r="L95" i="1"/>
  <c r="L96" i="1"/>
  <c r="L97" i="1"/>
  <c r="L93" i="1"/>
  <c r="L94" i="1"/>
  <c r="I33" i="1"/>
  <c r="J33" i="1"/>
  <c r="L33" i="1"/>
  <c r="O33" i="1" l="1"/>
  <c r="Q33" i="1" s="1"/>
  <c r="P33" i="1"/>
  <c r="L17" i="1"/>
  <c r="I153" i="1" l="1"/>
  <c r="J153" i="1"/>
  <c r="P153" i="1" s="1"/>
  <c r="L153" i="1"/>
  <c r="I152" i="1"/>
  <c r="J152" i="1"/>
  <c r="P152" i="1" s="1"/>
  <c r="L152" i="1"/>
  <c r="L115" i="1"/>
  <c r="I94" i="1"/>
  <c r="O94" i="1" s="1"/>
  <c r="J94" i="1"/>
  <c r="O152" i="1" l="1"/>
  <c r="Q152" i="1" s="1"/>
  <c r="O153" i="1"/>
  <c r="Q153" i="1" s="1"/>
  <c r="Q94" i="1"/>
  <c r="P94" i="1"/>
  <c r="L150" i="1" l="1"/>
  <c r="L151" i="1"/>
  <c r="J151" i="1"/>
  <c r="P151" i="1" s="1"/>
  <c r="J150" i="1"/>
  <c r="P150" i="1" s="1"/>
  <c r="I150" i="1"/>
  <c r="I151" i="1"/>
  <c r="O150" i="1" l="1"/>
  <c r="Q150" i="1" s="1"/>
  <c r="O151" i="1"/>
  <c r="Q151" i="1" s="1"/>
  <c r="I220" i="1"/>
  <c r="I184" i="1" l="1"/>
  <c r="J184" i="1"/>
  <c r="L184" i="1"/>
  <c r="O184" i="1" l="1"/>
  <c r="Q184" i="1" s="1"/>
  <c r="P184" i="1"/>
  <c r="I138" i="1"/>
  <c r="J138" i="1"/>
  <c r="P138" i="1" s="1"/>
  <c r="L138" i="1"/>
  <c r="I137" i="1"/>
  <c r="J137" i="1"/>
  <c r="P137" i="1" s="1"/>
  <c r="L137" i="1"/>
  <c r="I136" i="1"/>
  <c r="J136" i="1"/>
  <c r="P136" i="1" s="1"/>
  <c r="L136" i="1"/>
  <c r="O138" i="1" l="1"/>
  <c r="Q138" i="1" s="1"/>
  <c r="O137" i="1"/>
  <c r="Q137" i="1" s="1"/>
  <c r="O136" i="1"/>
  <c r="Q136" i="1" s="1"/>
  <c r="L145" i="1" l="1"/>
  <c r="L146" i="1"/>
  <c r="L147" i="1"/>
  <c r="L148" i="1"/>
  <c r="L149" i="1"/>
  <c r="J145" i="1"/>
  <c r="P145" i="1" s="1"/>
  <c r="J146" i="1"/>
  <c r="P146" i="1" s="1"/>
  <c r="J147" i="1"/>
  <c r="P147" i="1" s="1"/>
  <c r="J148" i="1"/>
  <c r="P148" i="1" s="1"/>
  <c r="J149" i="1"/>
  <c r="P149" i="1" s="1"/>
  <c r="I145" i="1"/>
  <c r="I146" i="1"/>
  <c r="I147" i="1"/>
  <c r="I148" i="1"/>
  <c r="I149" i="1"/>
  <c r="I93" i="1"/>
  <c r="O93" i="1" s="1"/>
  <c r="J93" i="1"/>
  <c r="O149" i="1" l="1"/>
  <c r="Q149" i="1" s="1"/>
  <c r="O146" i="1"/>
  <c r="O148" i="1"/>
  <c r="Q148" i="1" s="1"/>
  <c r="O145" i="1"/>
  <c r="Q145" i="1" s="1"/>
  <c r="O147" i="1"/>
  <c r="Q147" i="1" s="1"/>
  <c r="Q93" i="1"/>
  <c r="P93" i="1"/>
  <c r="Q146" i="1" l="1"/>
  <c r="G43" i="1"/>
  <c r="J17" i="1" l="1"/>
  <c r="I17" i="1"/>
  <c r="O17" i="1" s="1"/>
  <c r="P17" i="1" l="1"/>
  <c r="Q17" i="1"/>
  <c r="I259" i="1" l="1"/>
  <c r="I261" i="1" s="1"/>
  <c r="J259" i="1"/>
  <c r="J261" i="1" s="1"/>
  <c r="K259" i="1"/>
  <c r="K261" i="1" s="1"/>
  <c r="L259" i="1"/>
  <c r="L261" i="1" s="1"/>
  <c r="M259" i="1"/>
  <c r="M261" i="1" s="1"/>
  <c r="N259" i="1"/>
  <c r="N261" i="1" s="1"/>
  <c r="O259" i="1"/>
  <c r="O261" i="1" s="1"/>
  <c r="P259" i="1"/>
  <c r="P261" i="1" s="1"/>
  <c r="Q259" i="1"/>
  <c r="Q261" i="1" s="1"/>
  <c r="Q263" i="1" s="1"/>
  <c r="H259" i="1"/>
  <c r="H261" i="1" s="1"/>
  <c r="H263" i="1" s="1"/>
  <c r="G259" i="1" l="1"/>
  <c r="G261" i="1" l="1"/>
  <c r="L238" i="1" l="1"/>
  <c r="J238" i="1"/>
  <c r="I238" i="1"/>
  <c r="O238" i="1" l="1"/>
  <c r="Q238" i="1" s="1"/>
  <c r="P238" i="1"/>
  <c r="I221" i="1"/>
  <c r="J221" i="1"/>
  <c r="L221" i="1"/>
  <c r="O221" i="1" l="1"/>
  <c r="Q221" i="1" s="1"/>
  <c r="P221" i="1"/>
  <c r="I211" i="1" l="1"/>
  <c r="J211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3" i="1"/>
  <c r="J183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J204" i="1" l="1"/>
  <c r="L204" i="1"/>
  <c r="O169" i="1"/>
  <c r="I204" i="1"/>
  <c r="O174" i="1"/>
  <c r="O183" i="1"/>
  <c r="O178" i="1"/>
  <c r="O211" i="1"/>
  <c r="H244" i="1"/>
  <c r="O180" i="1"/>
  <c r="O172" i="1"/>
  <c r="O170" i="1"/>
  <c r="O176" i="1"/>
  <c r="O181" i="1"/>
  <c r="O179" i="1"/>
  <c r="O177" i="1"/>
  <c r="O175" i="1"/>
  <c r="O173" i="1"/>
  <c r="O171" i="1"/>
  <c r="L212" i="1"/>
  <c r="L213" i="1"/>
  <c r="L214" i="1"/>
  <c r="L215" i="1"/>
  <c r="L220" i="1"/>
  <c r="O220" i="1" s="1"/>
  <c r="L216" i="1"/>
  <c r="L217" i="1"/>
  <c r="L222" i="1"/>
  <c r="L223" i="1"/>
  <c r="L224" i="1"/>
  <c r="L226" i="1"/>
  <c r="O226" i="1" s="1"/>
  <c r="L236" i="1"/>
  <c r="L235" i="1"/>
  <c r="L237" i="1"/>
  <c r="L241" i="1"/>
  <c r="I234" i="1"/>
  <c r="J234" i="1"/>
  <c r="I208" i="1"/>
  <c r="O208" i="1" s="1"/>
  <c r="J208" i="1"/>
  <c r="I210" i="1"/>
  <c r="O210" i="1" s="1"/>
  <c r="J210" i="1"/>
  <c r="I212" i="1"/>
  <c r="J212" i="1"/>
  <c r="I213" i="1"/>
  <c r="J213" i="1"/>
  <c r="I214" i="1"/>
  <c r="J214" i="1"/>
  <c r="I215" i="1"/>
  <c r="J215" i="1"/>
  <c r="I209" i="1"/>
  <c r="J209" i="1"/>
  <c r="J220" i="1"/>
  <c r="I216" i="1"/>
  <c r="J216" i="1"/>
  <c r="I217" i="1"/>
  <c r="J217" i="1"/>
  <c r="I222" i="1"/>
  <c r="J222" i="1"/>
  <c r="I223" i="1"/>
  <c r="J223" i="1"/>
  <c r="I224" i="1"/>
  <c r="J224" i="1"/>
  <c r="J226" i="1"/>
  <c r="I236" i="1"/>
  <c r="J236" i="1"/>
  <c r="I235" i="1"/>
  <c r="J235" i="1"/>
  <c r="I237" i="1"/>
  <c r="J237" i="1"/>
  <c r="I241" i="1"/>
  <c r="J241" i="1"/>
  <c r="J207" i="1"/>
  <c r="I207" i="1"/>
  <c r="I118" i="1"/>
  <c r="J118" i="1"/>
  <c r="P118" i="1" s="1"/>
  <c r="L118" i="1"/>
  <c r="L119" i="1"/>
  <c r="L120" i="1"/>
  <c r="L122" i="1"/>
  <c r="L121" i="1"/>
  <c r="L128" i="1"/>
  <c r="L123" i="1"/>
  <c r="L124" i="1"/>
  <c r="L132" i="1"/>
  <c r="L133" i="1"/>
  <c r="L134" i="1"/>
  <c r="L143" i="1"/>
  <c r="L160" i="1"/>
  <c r="L24" i="1"/>
  <c r="L135" i="1"/>
  <c r="L144" i="1"/>
  <c r="L25" i="1"/>
  <c r="I119" i="1"/>
  <c r="J119" i="1"/>
  <c r="P119" i="1" s="1"/>
  <c r="I120" i="1"/>
  <c r="J120" i="1"/>
  <c r="P120" i="1" s="1"/>
  <c r="I122" i="1"/>
  <c r="J122" i="1"/>
  <c r="P122" i="1" s="1"/>
  <c r="I121" i="1"/>
  <c r="J121" i="1"/>
  <c r="P121" i="1" s="1"/>
  <c r="I128" i="1"/>
  <c r="J128" i="1"/>
  <c r="P128" i="1" s="1"/>
  <c r="I123" i="1"/>
  <c r="J123" i="1"/>
  <c r="P123" i="1" s="1"/>
  <c r="I124" i="1"/>
  <c r="J124" i="1"/>
  <c r="P124" i="1" s="1"/>
  <c r="I132" i="1"/>
  <c r="J132" i="1"/>
  <c r="P132" i="1" s="1"/>
  <c r="I133" i="1"/>
  <c r="J133" i="1"/>
  <c r="P133" i="1" s="1"/>
  <c r="I134" i="1"/>
  <c r="J134" i="1"/>
  <c r="P134" i="1" s="1"/>
  <c r="I143" i="1"/>
  <c r="J143" i="1"/>
  <c r="P143" i="1" s="1"/>
  <c r="I160" i="1"/>
  <c r="J160" i="1"/>
  <c r="P160" i="1" s="1"/>
  <c r="I24" i="1"/>
  <c r="J24" i="1"/>
  <c r="I135" i="1"/>
  <c r="J135" i="1"/>
  <c r="P135" i="1" s="1"/>
  <c r="I144" i="1"/>
  <c r="J144" i="1"/>
  <c r="P144" i="1" s="1"/>
  <c r="I25" i="1"/>
  <c r="J25" i="1"/>
  <c r="J117" i="1"/>
  <c r="I117" i="1"/>
  <c r="J84" i="1"/>
  <c r="L69" i="1"/>
  <c r="O69" i="1" s="1"/>
  <c r="J97" i="1"/>
  <c r="I97" i="1"/>
  <c r="O97" i="1" s="1"/>
  <c r="J96" i="1"/>
  <c r="I96" i="1"/>
  <c r="O96" i="1" s="1"/>
  <c r="J95" i="1"/>
  <c r="I95" i="1"/>
  <c r="O95" i="1" s="1"/>
  <c r="J103" i="1"/>
  <c r="I103" i="1"/>
  <c r="O103" i="1" s="1"/>
  <c r="J92" i="1"/>
  <c r="I92" i="1"/>
  <c r="O92" i="1" s="1"/>
  <c r="J102" i="1"/>
  <c r="I102" i="1"/>
  <c r="O102" i="1" s="1"/>
  <c r="J88" i="1"/>
  <c r="I88" i="1"/>
  <c r="O88" i="1" s="1"/>
  <c r="J87" i="1"/>
  <c r="I87" i="1"/>
  <c r="J86" i="1"/>
  <c r="I86" i="1"/>
  <c r="O86" i="1" s="1"/>
  <c r="J85" i="1"/>
  <c r="I85" i="1"/>
  <c r="I45" i="1"/>
  <c r="J45" i="1"/>
  <c r="L66" i="1"/>
  <c r="L65" i="1"/>
  <c r="J69" i="1"/>
  <c r="J66" i="1"/>
  <c r="I66" i="1"/>
  <c r="J65" i="1"/>
  <c r="I65" i="1"/>
  <c r="L56" i="1"/>
  <c r="L52" i="1"/>
  <c r="L51" i="1"/>
  <c r="L50" i="1"/>
  <c r="L49" i="1"/>
  <c r="L42" i="1"/>
  <c r="L40" i="1"/>
  <c r="J42" i="1"/>
  <c r="I42" i="1"/>
  <c r="J40" i="1"/>
  <c r="J39" i="1"/>
  <c r="I39" i="1"/>
  <c r="J56" i="1"/>
  <c r="I56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L32" i="1"/>
  <c r="J32" i="1"/>
  <c r="I32" i="1"/>
  <c r="J31" i="1"/>
  <c r="I31" i="1"/>
  <c r="I20" i="1"/>
  <c r="J20" i="1"/>
  <c r="L22" i="1"/>
  <c r="J22" i="1"/>
  <c r="I22" i="1"/>
  <c r="I13" i="1"/>
  <c r="J13" i="1"/>
  <c r="L15" i="1"/>
  <c r="I15" i="1"/>
  <c r="J15" i="1"/>
  <c r="I14" i="1"/>
  <c r="O14" i="1" s="1"/>
  <c r="J14" i="1"/>
  <c r="O204" i="1" l="1"/>
  <c r="O121" i="1"/>
  <c r="L18" i="1"/>
  <c r="J18" i="1"/>
  <c r="I18" i="1"/>
  <c r="J43" i="1"/>
  <c r="L43" i="1"/>
  <c r="O143" i="1"/>
  <c r="O124" i="1"/>
  <c r="O32" i="1"/>
  <c r="O122" i="1"/>
  <c r="O135" i="1"/>
  <c r="O134" i="1"/>
  <c r="L75" i="1"/>
  <c r="J166" i="1"/>
  <c r="O133" i="1"/>
  <c r="L243" i="1"/>
  <c r="I29" i="1"/>
  <c r="I37" i="1"/>
  <c r="L29" i="1"/>
  <c r="J60" i="1"/>
  <c r="L166" i="1"/>
  <c r="I75" i="1"/>
  <c r="J37" i="1"/>
  <c r="J75" i="1"/>
  <c r="I60" i="1"/>
  <c r="J115" i="1"/>
  <c r="J243" i="1"/>
  <c r="J29" i="1"/>
  <c r="L37" i="1"/>
  <c r="I43" i="1"/>
  <c r="L60" i="1"/>
  <c r="I115" i="1"/>
  <c r="I166" i="1"/>
  <c r="O234" i="1"/>
  <c r="I243" i="1"/>
  <c r="O144" i="1"/>
  <c r="Q144" i="1" s="1"/>
  <c r="O160" i="1"/>
  <c r="O132" i="1"/>
  <c r="O128" i="1"/>
  <c r="O119" i="1"/>
  <c r="O118" i="1"/>
  <c r="O45" i="1"/>
  <c r="O39" i="1"/>
  <c r="O123" i="1"/>
  <c r="O120" i="1"/>
  <c r="O50" i="1"/>
  <c r="O56" i="1"/>
  <c r="O20" i="1"/>
  <c r="O236" i="1"/>
  <c r="O49" i="1"/>
  <c r="O52" i="1"/>
  <c r="Q52" i="1" s="1"/>
  <c r="O51" i="1"/>
  <c r="O237" i="1"/>
  <c r="O214" i="1"/>
  <c r="O117" i="1"/>
  <c r="O235" i="1"/>
  <c r="O241" i="1"/>
  <c r="O40" i="1"/>
  <c r="O42" i="1"/>
  <c r="O85" i="1"/>
  <c r="O15" i="1"/>
  <c r="O31" i="1"/>
  <c r="O13" i="1"/>
  <c r="O223" i="1"/>
  <c r="O217" i="1"/>
  <c r="O209" i="1"/>
  <c r="O212" i="1"/>
  <c r="O66" i="1"/>
  <c r="O207" i="1"/>
  <c r="O22" i="1"/>
  <c r="P117" i="1"/>
  <c r="P166" i="1" s="1"/>
  <c r="O224" i="1"/>
  <c r="O222" i="1"/>
  <c r="O216" i="1"/>
  <c r="O87" i="1"/>
  <c r="Q87" i="1" s="1"/>
  <c r="O25" i="1"/>
  <c r="Q25" i="1" s="1"/>
  <c r="O24" i="1"/>
  <c r="O65" i="1"/>
  <c r="O215" i="1"/>
  <c r="O213" i="1"/>
  <c r="P45" i="1"/>
  <c r="Q97" i="1"/>
  <c r="P52" i="1"/>
  <c r="P25" i="1"/>
  <c r="O18" i="1" l="1"/>
  <c r="O166" i="1"/>
  <c r="O60" i="1"/>
  <c r="O75" i="1"/>
  <c r="O37" i="1"/>
  <c r="O43" i="1"/>
  <c r="O243" i="1"/>
  <c r="O29" i="1"/>
  <c r="O115" i="1"/>
  <c r="Q117" i="1"/>
  <c r="Q45" i="1"/>
  <c r="P226" i="1" l="1"/>
  <c r="P236" i="1" l="1"/>
  <c r="A246" i="1" l="1"/>
  <c r="P241" i="1"/>
  <c r="P237" i="1"/>
  <c r="P235" i="1"/>
  <c r="P224" i="1"/>
  <c r="P223" i="1"/>
  <c r="P216" i="1"/>
  <c r="P222" i="1"/>
  <c r="P217" i="1"/>
  <c r="P220" i="1"/>
  <c r="P209" i="1"/>
  <c r="P215" i="1"/>
  <c r="P214" i="1"/>
  <c r="P213" i="1"/>
  <c r="P212" i="1"/>
  <c r="P210" i="1"/>
  <c r="P208" i="1"/>
  <c r="P234" i="1"/>
  <c r="P207" i="1"/>
  <c r="P206" i="1"/>
  <c r="P183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211" i="1"/>
  <c r="P24" i="1"/>
  <c r="P91" i="1"/>
  <c r="P97" i="1"/>
  <c r="P96" i="1"/>
  <c r="P95" i="1"/>
  <c r="P103" i="1"/>
  <c r="P92" i="1"/>
  <c r="P102" i="1"/>
  <c r="P88" i="1"/>
  <c r="P87" i="1"/>
  <c r="P86" i="1"/>
  <c r="P85" i="1"/>
  <c r="P84" i="1"/>
  <c r="P69" i="1"/>
  <c r="P66" i="1"/>
  <c r="P65" i="1"/>
  <c r="P56" i="1"/>
  <c r="P51" i="1"/>
  <c r="P50" i="1"/>
  <c r="P49" i="1"/>
  <c r="P47" i="1"/>
  <c r="P46" i="1"/>
  <c r="P39" i="1"/>
  <c r="P40" i="1"/>
  <c r="P42" i="1"/>
  <c r="P32" i="1"/>
  <c r="P31" i="1"/>
  <c r="P22" i="1"/>
  <c r="P20" i="1"/>
  <c r="P14" i="1"/>
  <c r="P15" i="1"/>
  <c r="P13" i="1"/>
  <c r="P204" i="1" l="1"/>
  <c r="P18" i="1"/>
  <c r="P243" i="1"/>
  <c r="P37" i="1"/>
  <c r="P115" i="1"/>
  <c r="P43" i="1"/>
  <c r="P29" i="1"/>
  <c r="P60" i="1"/>
  <c r="P75" i="1"/>
  <c r="J244" i="1" l="1"/>
  <c r="N244" i="1"/>
  <c r="M244" i="1"/>
  <c r="L244" i="1"/>
  <c r="K244" i="1"/>
  <c r="I244" i="1"/>
  <c r="Q32" i="1" l="1"/>
  <c r="Q207" i="1" l="1"/>
  <c r="Q234" i="1"/>
  <c r="Q208" i="1"/>
  <c r="Q223" i="1"/>
  <c r="Q209" i="1"/>
  <c r="Q222" i="1"/>
  <c r="Q237" i="1"/>
  <c r="Q217" i="1"/>
  <c r="Q214" i="1"/>
  <c r="Q213" i="1"/>
  <c r="Q210" i="1"/>
  <c r="Q212" i="1"/>
  <c r="Q215" i="1"/>
  <c r="Q241" i="1"/>
  <c r="Q216" i="1"/>
  <c r="Q224" i="1"/>
  <c r="Q220" i="1"/>
  <c r="Q235" i="1"/>
  <c r="Q236" i="1"/>
  <c r="Q211" i="1"/>
  <c r="Q172" i="1"/>
  <c r="Q171" i="1"/>
  <c r="Q169" i="1"/>
  <c r="Q175" i="1"/>
  <c r="Q173" i="1"/>
  <c r="Q174" i="1"/>
  <c r="Q183" i="1"/>
  <c r="Q177" i="1"/>
  <c r="Q181" i="1"/>
  <c r="Q180" i="1"/>
  <c r="Q179" i="1"/>
  <c r="Q176" i="1"/>
  <c r="Q170" i="1"/>
  <c r="Q226" i="1"/>
  <c r="Q178" i="1"/>
  <c r="Q121" i="1"/>
  <c r="Q118" i="1"/>
  <c r="Q143" i="1"/>
  <c r="Q124" i="1"/>
  <c r="Q160" i="1"/>
  <c r="Q14" i="1"/>
  <c r="Q123" i="1"/>
  <c r="Q128" i="1"/>
  <c r="Q133" i="1"/>
  <c r="Q122" i="1"/>
  <c r="Q134" i="1"/>
  <c r="Q24" i="1"/>
  <c r="Q132" i="1"/>
  <c r="Q135" i="1"/>
  <c r="Q85" i="1"/>
  <c r="Q86" i="1"/>
  <c r="Q88" i="1"/>
  <c r="Q103" i="1"/>
  <c r="Q102" i="1"/>
  <c r="Q92" i="1"/>
  <c r="Q96" i="1"/>
  <c r="Q95" i="1"/>
  <c r="Q65" i="1"/>
  <c r="Q66" i="1"/>
  <c r="Q69" i="1"/>
  <c r="Q47" i="1"/>
  <c r="Q51" i="1"/>
  <c r="Q50" i="1"/>
  <c r="Q56" i="1"/>
  <c r="Q49" i="1"/>
  <c r="Q42" i="1"/>
  <c r="Q39" i="1"/>
  <c r="Q40" i="1"/>
  <c r="Q22" i="1"/>
  <c r="Q15" i="1"/>
  <c r="Q204" i="1" l="1"/>
  <c r="Q43" i="1"/>
  <c r="Q75" i="1"/>
  <c r="Q46" i="1"/>
  <c r="Q60" i="1" s="1"/>
  <c r="Q31" i="1"/>
  <c r="Q37" i="1" s="1"/>
  <c r="Q20" i="1"/>
  <c r="Q29" i="1" s="1"/>
  <c r="Q119" i="1"/>
  <c r="Q84" i="1"/>
  <c r="Q115" i="1" s="1"/>
  <c r="Q13" i="1"/>
  <c r="Q18" i="1" s="1"/>
  <c r="Q120" i="1"/>
  <c r="Q206" i="1"/>
  <c r="Q243" i="1" s="1"/>
  <c r="P244" i="1"/>
  <c r="Q166" i="1" l="1"/>
  <c r="O244" i="1"/>
  <c r="Q244" i="1" l="1"/>
  <c r="G244" i="1" l="1"/>
  <c r="G264" i="1" s="1"/>
</calcChain>
</file>

<file path=xl/sharedStrings.xml><?xml version="1.0" encoding="utf-8"?>
<sst xmlns="http://schemas.openxmlformats.org/spreadsheetml/2006/main" count="1106" uniqueCount="379">
  <si>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</si>
  <si>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</si>
  <si>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</si>
  <si>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</si>
  <si>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</si>
  <si>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</si>
  <si>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</si>
  <si>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</si>
  <si>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</si>
  <si>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</si>
  <si>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</si>
  <si>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</si>
  <si>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</si>
  <si>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</si>
  <si>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</si>
  <si>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</si>
  <si>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</si>
  <si>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</si>
  <si>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</si>
  <si>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</si>
  <si>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</si>
  <si>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</si>
  <si>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</si>
  <si>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</si>
  <si>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</si>
  <si>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</si>
  <si>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</si>
  <si>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</si>
  <si>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</si>
  <si>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</si>
  <si>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</si>
  <si>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</si>
  <si>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</si>
  <si>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</si>
  <si>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</si>
  <si>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</si>
  <si>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</si>
  <si>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</si>
  <si>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</si>
  <si>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</si>
  <si>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</si>
  <si>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</si>
  <si>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</si>
  <si>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</si>
  <si>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</si>
  <si>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</si>
  <si>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</si>
  <si>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</si>
  <si>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</si>
  <si>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</si>
  <si>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</si>
  <si>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</si>
  <si>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</si>
  <si>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</si>
  <si>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</si>
  <si>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</si>
  <si>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</si>
  <si>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</si>
  <si>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</si>
  <si>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</si>
  <si>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</si>
  <si>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</si>
  <si>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</si>
  <si>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</si>
  <si>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</si>
  <si>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</si>
  <si>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</si>
  <si>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</si>
  <si>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</si>
  <si>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</si>
  <si>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</si>
  <si>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</si>
  <si>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</si>
  <si>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</si>
  <si>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</si>
  <si>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</si>
  <si>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</si>
  <si>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</si>
  <si>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</si>
  <si>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</si>
  <si>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</si>
  <si>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</si>
  <si>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</si>
  <si>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</si>
  <si>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</si>
  <si>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</si>
  <si>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</si>
  <si>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</si>
  <si>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</si>
  <si>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</si>
  <si>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</si>
  <si>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</si>
  <si>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</si>
  <si>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</si>
  <si>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</si>
  <si>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</si>
  <si>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</si>
  <si>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</si>
  <si>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</si>
  <si>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</si>
  <si>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</si>
  <si>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</si>
  <si>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</si>
  <si>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</si>
  <si>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</si>
  <si>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</si>
  <si>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</si>
  <si>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</si>
  <si>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</si>
  <si>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</si>
  <si>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</si>
  <si>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</si>
  <si>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</si>
  <si>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</si>
  <si>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</si>
  <si>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</si>
  <si>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</si>
  <si>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</si>
  <si>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</si>
  <si>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</si>
  <si>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</si>
  <si>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</si>
  <si>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</si>
  <si>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</si>
  <si>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</si>
  <si>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</si>
  <si>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</si>
  <si>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</si>
  <si>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</si>
  <si>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</si>
  <si>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</si>
  <si>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</si>
  <si>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</si>
  <si>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</si>
  <si>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</si>
  <si>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</si>
  <si>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</si>
  <si>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</si>
  <si>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</si>
  <si>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</si>
  <si>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</si>
  <si>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</si>
  <si>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</si>
  <si>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</si>
  <si>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</si>
  <si>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</si>
  <si>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</si>
  <si>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</si>
  <si>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</si>
  <si>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</si>
  <si>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</si>
  <si>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</si>
  <si>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</si>
  <si>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</si>
  <si>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</si>
  <si>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</si>
  <si>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</si>
  <si>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</si>
  <si>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</si>
  <si>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</si>
  <si>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</si>
  <si>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</si>
  <si>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</si>
  <si>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</si>
  <si>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</si>
  <si>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</si>
  <si>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</si>
  <si>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</si>
  <si>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</si>
  <si>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</si>
  <si>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</si>
  <si>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</si>
  <si>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</si>
  <si>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</si>
  <si>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</si>
  <si>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</si>
  <si>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</si>
  <si>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</si>
  <si>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</si>
  <si>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</si>
  <si>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</si>
  <si>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</si>
  <si>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</si>
  <si>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</si>
  <si>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</si>
  <si>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</si>
  <si>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</si>
  <si>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</si>
  <si>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</si>
  <si>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</si>
  <si>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</si>
  <si>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</si>
  <si>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</si>
  <si>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</si>
  <si>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</si>
  <si>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</si>
  <si>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</si>
  <si>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</si>
  <si>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</si>
  <si>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</si>
  <si>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</si>
  <si>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</si>
  <si>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</si>
  <si>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</si>
  <si>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</si>
  <si>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</si>
  <si>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</si>
  <si>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</si>
  <si>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</si>
  <si>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</si>
  <si>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</si>
  <si>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</si>
  <si>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</si>
  <si>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</si>
  <si>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</si>
  <si>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</si>
  <si>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</si>
  <si>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</si>
  <si>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</si>
  <si>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</si>
  <si>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</si>
  <si>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</si>
  <si>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</si>
  <si>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</si>
  <si>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</si>
  <si>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</si>
  <si>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</si>
  <si>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</si>
  <si>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</si>
  <si>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</si>
  <si>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</si>
  <si>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</si>
  <si>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</si>
  <si>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</si>
  <si>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</si>
  <si>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</si>
  <si>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</si>
  <si>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</si>
  <si>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</si>
  <si>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</si>
  <si>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</si>
  <si>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</si>
  <si>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</si>
  <si>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</si>
  <si>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</si>
  <si>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</si>
  <si>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</si>
  <si>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</si>
  <si>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</si>
  <si>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</si>
  <si>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</si>
  <si>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</si>
  <si>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</si>
  <si>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</si>
  <si>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</si>
  <si>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</si>
  <si>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</si>
  <si>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</si>
  <si>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</si>
  <si>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</si>
  <si>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</si>
  <si>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</si>
  <si>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</si>
  <si>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</si>
  <si>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</si>
  <si>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</si>
  <si>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</si>
  <si>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</si>
  <si>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</si>
  <si>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</si>
  <si>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</si>
  <si>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</si>
  <si>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</si>
  <si>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</si>
  <si>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</si>
  <si>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</si>
  <si>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</si>
  <si>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</si>
  <si>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</si>
  <si>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</si>
  <si>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</si>
  <si>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</si>
  <si>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</si>
  <si>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</si>
  <si>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</si>
  <si>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</si>
  <si>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</si>
  <si>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</si>
  <si>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</si>
  <si>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</si>
  <si>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</si>
  <si>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</si>
  <si>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</si>
  <si>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</si>
  <si>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</si>
  <si>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</si>
  <si>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</si>
  <si>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</si>
  <si>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</si>
  <si>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</si>
  <si>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</si>
  <si>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</si>
  <si>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</si>
  <si>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</si>
  <si>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</si>
  <si>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</si>
  <si>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</si>
  <si>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</si>
  <si>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</si>
  <si>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</si>
  <si>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</si>
  <si>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</si>
  <si>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</si>
  <si>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</si>
  <si>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</si>
  <si>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</si>
  <si>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</si>
  <si>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</si>
  <si>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</si>
  <si>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</si>
  <si>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</si>
  <si>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</si>
  <si>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</si>
  <si>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</si>
  <si>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</si>
  <si>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</si>
  <si>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</si>
  <si>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</si>
  <si>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</si>
  <si>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</si>
  <si>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</si>
  <si>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</si>
  <si>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</si>
  <si>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</si>
  <si>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</si>
  <si>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</si>
  <si>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</si>
  <si>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</si>
  <si>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</si>
  <si>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</si>
  <si>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</si>
  <si>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</si>
  <si>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</si>
  <si>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</si>
  <si>
    <t>LIDEYSIS ALTAGRACIA ALIX BELTRAN</t>
  </si>
  <si>
    <t>Analista de Capacitación y Desarrollo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</si>
  <si>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</si>
  <si>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</si>
  <si>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</si>
  <si>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</si>
  <si>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</si>
  <si>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</si>
  <si>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</si>
  <si>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</si>
  <si>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</si>
  <si>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JEISSON ELIAS CABELO ROSARIO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</si>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</sst>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164" fontId="12" fillId="0" borderId="6" xfId="4" applyFont="1" applyFill="1" applyBorder="1" applyAlignment="1">
      <alignment horizontal="center" vertical="center"/>
    </xf>
    <xf numFmtId="165" fontId="14" fillId="0" borderId="6" xfId="0" applyNumberFormat="1" applyFont="1" applyBorder="1" applyAlignment="1">
      <alignment horizontal="right" vertical="top" wrapText="1" readingOrder="1"/>
    </xf>
    <xf numFmtId="164" fontId="12" fillId="0" borderId="6" xfId="4" applyFont="1" applyFill="1" applyBorder="1" applyAlignment="1">
      <alignment horizontal="right" vertical="top" wrapText="1"/>
    </xf>
    <xf numFmtId="165" fontId="17" fillId="0" borderId="6" xfId="0" applyNumberFormat="1" applyFont="1" applyBorder="1" applyAlignment="1">
      <alignment horizontal="right" vertical="top" wrapText="1"/>
    </xf>
    <xf numFmtId="16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 vertical="center"/>
    </xf>
    <xf numFmtId="164" fontId="12" fillId="0" borderId="6" xfId="4" applyFont="1" applyFill="1" applyBorder="1" applyAlignment="1">
      <alignment horizontal="right"/>
    </xf>
    <xf numFmtId="0" fontId="12" fillId="0" borderId="6" xfId="0" applyFont="1" applyBorder="1" applyAlignment="1">
      <alignment vertical="center"/>
    </xf>
    <xf numFmtId="164" fontId="12" fillId="0" borderId="6" xfId="4" applyFont="1" applyFill="1" applyBorder="1" applyAlignment="1">
      <alignment horizontal="left"/>
    </xf>
    <xf numFmtId="165" fontId="12" fillId="0" borderId="6" xfId="0" applyNumberFormat="1" applyFont="1" applyBorder="1" applyAlignment="1">
      <alignment horizontal="right" vertical="top" wrapText="1" readingOrder="1"/>
    </xf>
    <xf numFmtId="0" fontId="17" fillId="0" borderId="0" xfId="0" applyFont="1" applyAlignment="1">
      <alignment horizontal="center" vertical="top" wrapText="1" readingOrder="1"/>
    </xf>
    <xf numFmtId="165" fontId="17" fillId="0" borderId="6" xfId="0" applyNumberFormat="1" applyFont="1" applyBorder="1" applyAlignment="1">
      <alignment horizontal="right" vertical="top" wrapText="1" readingOrder="1"/>
    </xf>
    <xf numFmtId="0" fontId="12" fillId="0" borderId="6" xfId="0" applyFont="1" applyBorder="1" applyAlignment="1">
      <alignment vertical="top" wrapText="1" readingOrder="1"/>
    </xf>
    <xf numFmtId="165" fontId="18" fillId="0" borderId="17" xfId="0" applyNumberFormat="1" applyFont="1" applyBorder="1" applyAlignment="1">
      <alignment horizontal="right" vertical="top" wrapText="1"/>
    </xf>
    <xf numFmtId="164" fontId="12" fillId="0" borderId="6" xfId="4" applyFont="1" applyFill="1" applyBorder="1" applyAlignment="1">
      <alignment horizontal="center"/>
    </xf>
    <xf numFmtId="43" fontId="12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64" fontId="18" fillId="0" borderId="0" xfId="4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 horizontal="right" vertical="top" wrapText="1" readingOrder="1"/>
    </xf>
    <xf numFmtId="164" fontId="15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 readingOrder="1"/>
    </xf>
    <xf numFmtId="164" fontId="12" fillId="0" borderId="6" xfId="4" applyFont="1" applyFill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readingOrder="1"/>
    </xf>
    <xf numFmtId="0" fontId="12" fillId="0" borderId="6" xfId="0" applyFont="1" applyBorder="1" applyAlignment="1">
      <alignment horizontal="left" vertical="center" readingOrder="1"/>
    </xf>
    <xf numFmtId="4" fontId="12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164" fontId="12" fillId="0" borderId="16" xfId="4" applyFont="1" applyFill="1" applyBorder="1" applyAlignment="1">
      <alignment horizontal="left"/>
    </xf>
    <xf numFmtId="165" fontId="14" fillId="0" borderId="16" xfId="0" applyNumberFormat="1" applyFont="1" applyBorder="1" applyAlignment="1">
      <alignment horizontal="right" vertical="top" wrapText="1" readingOrder="1"/>
    </xf>
    <xf numFmtId="164" fontId="12" fillId="0" borderId="7" xfId="4" applyFont="1" applyFill="1" applyBorder="1" applyAlignment="1">
      <alignment horizontal="right" vertical="top" wrapText="1"/>
    </xf>
    <xf numFmtId="165" fontId="17" fillId="0" borderId="7" xfId="0" applyNumberFormat="1" applyFont="1" applyBorder="1" applyAlignment="1">
      <alignment horizontal="right" vertical="top" wrapText="1"/>
    </xf>
    <xf numFmtId="164" fontId="12" fillId="0" borderId="7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15" fillId="0" borderId="6" xfId="0" applyNumberFormat="1" applyFont="1" applyBorder="1" applyAlignment="1">
      <alignment horizontal="right" vertical="center"/>
    </xf>
    <xf numFmtId="165" fontId="18" fillId="0" borderId="6" xfId="0" applyNumberFormat="1" applyFont="1" applyBorder="1" applyAlignment="1">
      <alignment horizontal="right" vertical="top" wrapText="1"/>
    </xf>
    <xf numFmtId="165" fontId="18" fillId="0" borderId="6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/>
    </xf>
    <xf numFmtId="164" fontId="18" fillId="0" borderId="6" xfId="4" applyFont="1" applyFill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5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7" fillId="0" borderId="5" xfId="0" applyNumberFormat="1" applyFont="1" applyBorder="1" applyAlignment="1">
      <alignment horizontal="right" vertical="top" wrapText="1" readingOrder="1"/>
    </xf>
    <xf numFmtId="4" fontId="15" fillId="0" borderId="24" xfId="0" applyNumberFormat="1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 wrapText="1"/>
    </xf>
    <xf numFmtId="43" fontId="12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 vertical="top" readingOrder="1"/>
    </xf>
    <xf numFmtId="164" fontId="14" fillId="0" borderId="6" xfId="4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top" wrapText="1" readingOrder="1"/>
    </xf>
    <xf numFmtId="164" fontId="12" fillId="2" borderId="6" xfId="4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 vertical="top" wrapText="1" readingOrder="1"/>
    </xf>
    <xf numFmtId="4" fontId="12" fillId="2" borderId="6" xfId="0" applyNumberFormat="1" applyFont="1" applyFill="1" applyBorder="1" applyAlignment="1">
      <alignment horizontal="right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wrapText="1"/>
    </xf>
    <xf numFmtId="4" fontId="12" fillId="0" borderId="6" xfId="0" applyNumberFormat="1" applyFont="1" applyBorder="1" applyAlignment="1">
      <alignment horizontal="right" wrapText="1" readingOrder="1"/>
    </xf>
    <xf numFmtId="0" fontId="12" fillId="0" borderId="6" xfId="0" applyFont="1" applyBorder="1" applyAlignment="1">
      <alignment vertical="center" readingOrder="1"/>
    </xf>
    <xf numFmtId="165" fontId="17" fillId="0" borderId="6" xfId="0" applyNumberFormat="1" applyFont="1" applyBorder="1" applyAlignment="1">
      <alignment horizontal="right" readingOrder="1"/>
    </xf>
    <xf numFmtId="4" fontId="12" fillId="0" borderId="2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164" fontId="12" fillId="0" borderId="0" xfId="4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64" fontId="12" fillId="0" borderId="0" xfId="4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4" fontId="12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4" fontId="15" fillId="8" borderId="0" xfId="4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readingOrder="1"/>
    </xf>
    <xf numFmtId="164" fontId="12" fillId="0" borderId="4" xfId="4" applyFont="1" applyFill="1" applyBorder="1" applyAlignment="1">
      <alignment horizontal="left"/>
    </xf>
    <xf numFmtId="165" fontId="14" fillId="0" borderId="4" xfId="0" applyNumberFormat="1" applyFont="1" applyBorder="1" applyAlignment="1">
      <alignment horizontal="right" vertical="top" wrapText="1" readingOrder="1"/>
    </xf>
    <xf numFmtId="164" fontId="12" fillId="0" borderId="4" xfId="4" applyFont="1" applyFill="1" applyBorder="1" applyAlignment="1">
      <alignment horizontal="right" vertical="top" wrapText="1"/>
    </xf>
    <xf numFmtId="165" fontId="17" fillId="0" borderId="4" xfId="0" applyNumberFormat="1" applyFont="1" applyBorder="1" applyAlignment="1">
      <alignment horizontal="right" vertical="top" wrapText="1"/>
    </xf>
    <xf numFmtId="164" fontId="12" fillId="0" borderId="4" xfId="0" applyNumberFormat="1" applyFont="1" applyBorder="1" applyAlignment="1">
      <alignment horizontal="right"/>
    </xf>
    <xf numFmtId="165" fontId="17" fillId="0" borderId="4" xfId="0" applyNumberFormat="1" applyFont="1" applyBorder="1" applyAlignment="1">
      <alignment horizontal="right" vertical="top" wrapText="1" readingOrder="1"/>
    </xf>
    <xf numFmtId="4" fontId="12" fillId="0" borderId="11" xfId="0" applyNumberFormat="1" applyFont="1" applyBorder="1" applyAlignment="1">
      <alignment horizontal="right" readingOrder="1"/>
    </xf>
    <xf numFmtId="165" fontId="18" fillId="0" borderId="7" xfId="0" applyNumberFormat="1" applyFont="1" applyBorder="1" applyAlignment="1">
      <alignment horizontal="right" vertical="top" wrapText="1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164" fontId="5" fillId="9" borderId="0" xfId="4" applyFont="1" applyFill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 readingOrder="1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center" vertical="top" wrapText="1" readingOrder="1"/>
    </xf>
    <xf numFmtId="164" fontId="12" fillId="0" borderId="39" xfId="4" applyFont="1" applyFill="1" applyBorder="1" applyAlignment="1">
      <alignment horizontal="left"/>
    </xf>
    <xf numFmtId="165" fontId="14" fillId="0" borderId="39" xfId="0" applyNumberFormat="1" applyFont="1" applyBorder="1" applyAlignment="1">
      <alignment horizontal="right" vertical="top" wrapText="1" readingOrder="1"/>
    </xf>
    <xf numFmtId="164" fontId="12" fillId="0" borderId="39" xfId="4" applyFont="1" applyFill="1" applyBorder="1" applyAlignment="1">
      <alignment horizontal="right" vertical="top" wrapText="1"/>
    </xf>
    <xf numFmtId="165" fontId="17" fillId="0" borderId="39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/>
    </xf>
    <xf numFmtId="165" fontId="17" fillId="0" borderId="39" xfId="0" applyNumberFormat="1" applyFont="1" applyBorder="1" applyAlignment="1">
      <alignment horizontal="right" vertical="top" wrapText="1" readingOrder="1"/>
    </xf>
    <xf numFmtId="4" fontId="12" fillId="0" borderId="3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4" applyFont="1" applyFill="1" applyBorder="1" applyAlignment="1">
      <alignment horizontal="left"/>
    </xf>
    <xf numFmtId="165" fontId="14" fillId="0" borderId="0" xfId="0" applyNumberFormat="1" applyFont="1" applyAlignment="1">
      <alignment horizontal="right" vertical="top" wrapText="1" readingOrder="1"/>
    </xf>
    <xf numFmtId="164" fontId="12" fillId="0" borderId="0" xfId="4" applyFont="1" applyFill="1" applyBorder="1" applyAlignment="1">
      <alignment horizontal="right" vertical="top" wrapText="1"/>
    </xf>
    <xf numFmtId="165" fontId="17" fillId="0" borderId="0" xfId="0" applyNumberFormat="1" applyFont="1" applyAlignment="1">
      <alignment horizontal="right" vertical="top" wrapText="1"/>
    </xf>
    <xf numFmtId="164" fontId="12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 vertical="top" wrapText="1" readingOrder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21" fillId="0" borderId="0" xfId="5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/>
    </xf>
    <xf numFmtId="0" fontId="19" fillId="2" borderId="34" xfId="0" applyFont="1" applyFill="1" applyBorder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16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top"/>
    </xf>
    <xf numFmtId="0" fontId="20" fillId="7" borderId="3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2391383</xdr:colOff>
      <xdr:row>5</xdr:row>
      <xdr:rowOff>101330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3181754" cy="2840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851170</xdr:colOff>
      <xdr:row>0</xdr:row>
      <xdr:rowOff>101329</xdr:rowOff>
    </xdr:from>
    <xdr:to>
      <xdr:col>16</xdr:col>
      <xdr:colOff>2229255</xdr:colOff>
      <xdr:row>6</xdr:row>
      <xdr:rowOff>100074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DA4C0D-9335-9EF8-53F4-22115FAC6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3298" y="101329"/>
          <a:ext cx="3039893" cy="2998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38"/>
  <sheetViews>
    <sheetView tabSelected="1" view="pageBreakPreview" topLeftCell="A204" zoomScale="47" zoomScaleNormal="70" zoomScaleSheetLayoutView="47" workbookViewId="0">
      <selection activeCell="E90" sqref="E90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7" customWidth="1"/>
    <col min="9" max="9" width="23.85546875" style="8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2" customWidth="1"/>
    <col min="16" max="16" width="25" style="76" customWidth="1"/>
    <col min="17" max="17" width="35" style="76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32.2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8"/>
      <c r="K3" s="57"/>
      <c r="L3" s="57"/>
      <c r="M3" s="57"/>
      <c r="N3" s="57"/>
      <c r="O3" s="57"/>
      <c r="P3" s="57"/>
      <c r="Q3" s="57"/>
    </row>
    <row r="4" spans="1:17" ht="71.25" customHeight="1" x14ac:dyDescent="0.2">
      <c r="A4" s="155" t="s">
        <v>286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57" customHeight="1" x14ac:dyDescent="0.2">
      <c r="A5" s="156" t="s">
        <v>287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5.75" x14ac:dyDescent="0.2">
      <c r="A6" s="10"/>
      <c r="B6" s="10"/>
      <c r="C6" s="10"/>
      <c r="D6" s="10"/>
      <c r="E6" s="10"/>
      <c r="F6" s="10"/>
      <c r="G6" s="59"/>
      <c r="H6" s="60"/>
      <c r="I6" s="61"/>
      <c r="J6" s="10"/>
      <c r="K6" s="10"/>
      <c r="L6" s="10"/>
      <c r="M6" s="10"/>
      <c r="N6" s="10"/>
      <c r="O6" s="10"/>
      <c r="P6" s="10"/>
      <c r="Q6" s="10"/>
    </row>
    <row r="7" spans="1:17" ht="43.5" customHeight="1" thickBot="1" x14ac:dyDescent="0.25">
      <c r="A7" s="172" t="s">
        <v>378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54" customHeight="1" thickBot="1" x14ac:dyDescent="0.25">
      <c r="A8" s="184" t="s">
        <v>17</v>
      </c>
      <c r="B8" s="157" t="s">
        <v>14</v>
      </c>
      <c r="C8" s="157" t="s">
        <v>283</v>
      </c>
      <c r="D8" s="157" t="s">
        <v>19</v>
      </c>
      <c r="E8" s="157" t="s">
        <v>155</v>
      </c>
      <c r="F8" s="157" t="s">
        <v>18</v>
      </c>
      <c r="G8" s="167" t="s">
        <v>15</v>
      </c>
      <c r="H8" s="187" t="s">
        <v>10</v>
      </c>
      <c r="I8" s="176" t="s">
        <v>8</v>
      </c>
      <c r="J8" s="176"/>
      <c r="K8" s="177"/>
      <c r="L8" s="177"/>
      <c r="M8" s="177"/>
      <c r="N8" s="177"/>
      <c r="O8" s="178" t="s">
        <v>1</v>
      </c>
      <c r="P8" s="179"/>
      <c r="Q8" s="182" t="s">
        <v>16</v>
      </c>
    </row>
    <row r="9" spans="1:17" ht="63.75" customHeight="1" x14ac:dyDescent="0.2">
      <c r="A9" s="185"/>
      <c r="B9" s="158"/>
      <c r="C9" s="158"/>
      <c r="D9" s="158"/>
      <c r="E9" s="158"/>
      <c r="F9" s="158"/>
      <c r="G9" s="186"/>
      <c r="H9" s="188"/>
      <c r="I9" s="175" t="s">
        <v>12</v>
      </c>
      <c r="J9" s="175"/>
      <c r="K9" s="169" t="s">
        <v>9</v>
      </c>
      <c r="L9" s="180" t="s">
        <v>13</v>
      </c>
      <c r="M9" s="181"/>
      <c r="N9" s="167" t="s">
        <v>11</v>
      </c>
      <c r="O9" s="183" t="s">
        <v>3</v>
      </c>
      <c r="P9" s="182" t="s">
        <v>0</v>
      </c>
      <c r="Q9" s="182"/>
    </row>
    <row r="10" spans="1:17" ht="76.5" customHeight="1" thickBot="1" x14ac:dyDescent="0.25">
      <c r="A10" s="185"/>
      <c r="B10" s="158"/>
      <c r="C10" s="159"/>
      <c r="D10" s="159"/>
      <c r="E10" s="159"/>
      <c r="F10" s="159"/>
      <c r="G10" s="186"/>
      <c r="H10" s="189"/>
      <c r="I10" s="114" t="s">
        <v>4</v>
      </c>
      <c r="J10" s="115" t="s">
        <v>5</v>
      </c>
      <c r="K10" s="170"/>
      <c r="L10" s="116" t="s">
        <v>6</v>
      </c>
      <c r="M10" s="117" t="s">
        <v>7</v>
      </c>
      <c r="N10" s="168"/>
      <c r="O10" s="183"/>
      <c r="P10" s="182"/>
      <c r="Q10" s="182"/>
    </row>
    <row r="11" spans="1:17" s="4" customFormat="1" ht="31.5" customHeight="1" x14ac:dyDescent="0.2">
      <c r="A11" s="160" t="s">
        <v>21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</row>
    <row r="12" spans="1:17" ht="36.75" customHeight="1" x14ac:dyDescent="0.35">
      <c r="A12" s="31">
        <v>1</v>
      </c>
      <c r="B12" s="12" t="s">
        <v>34</v>
      </c>
      <c r="C12" s="12" t="s">
        <v>284</v>
      </c>
      <c r="D12" s="12" t="s">
        <v>21</v>
      </c>
      <c r="E12" s="12" t="s">
        <v>35</v>
      </c>
      <c r="F12" s="13" t="s">
        <v>29</v>
      </c>
      <c r="G12" s="14">
        <v>400000</v>
      </c>
      <c r="H12" s="19">
        <v>85013.25</v>
      </c>
      <c r="I12" s="16">
        <f>325250*2.87%</f>
        <v>9334.6749999999993</v>
      </c>
      <c r="J12" s="26">
        <f>325250*7.1%</f>
        <v>23092.749999999996</v>
      </c>
      <c r="K12" s="80">
        <f>65050*1.1%</f>
        <v>715.55000000000007</v>
      </c>
      <c r="L12" s="26">
        <f>162625*3.04%</f>
        <v>4943.8</v>
      </c>
      <c r="M12" s="26">
        <f>162625*7.09%</f>
        <v>11530.112500000001</v>
      </c>
      <c r="N12" s="26">
        <v>0</v>
      </c>
      <c r="O12" s="20">
        <f t="shared" ref="O12:O17" si="0">H12+I12+L12+N12</f>
        <v>99291.725000000006</v>
      </c>
      <c r="P12" s="20">
        <f t="shared" ref="P12:P17" si="1">J12+K12+M12</f>
        <v>35338.412499999999</v>
      </c>
      <c r="Q12" s="20">
        <f t="shared" ref="Q12:Q17" si="2">G12-O12</f>
        <v>300708.27500000002</v>
      </c>
    </row>
    <row r="13" spans="1:17" ht="34.5" customHeight="1" x14ac:dyDescent="0.35">
      <c r="A13" s="31">
        <v>2</v>
      </c>
      <c r="B13" s="12" t="s">
        <v>36</v>
      </c>
      <c r="C13" s="12" t="s">
        <v>285</v>
      </c>
      <c r="D13" s="12" t="s">
        <v>21</v>
      </c>
      <c r="E13" s="12" t="s">
        <v>37</v>
      </c>
      <c r="F13" s="13" t="s">
        <v>32</v>
      </c>
      <c r="G13" s="14">
        <v>150000</v>
      </c>
      <c r="H13" s="15">
        <v>23077.89</v>
      </c>
      <c r="I13" s="16">
        <f>G13*2.87/100</f>
        <v>4305</v>
      </c>
      <c r="J13" s="17">
        <f>G13*7.1/100</f>
        <v>10650</v>
      </c>
      <c r="K13" s="80">
        <f t="shared" ref="K13:K16" si="3">65050*1.1%</f>
        <v>715.55000000000007</v>
      </c>
      <c r="L13" s="18">
        <f>+G13*3.04%</f>
        <v>4560</v>
      </c>
      <c r="M13" s="26">
        <f>+G13*7.09%</f>
        <v>10635</v>
      </c>
      <c r="N13" s="19">
        <f>1577.45*2</f>
        <v>3154.9</v>
      </c>
      <c r="O13" s="20">
        <f t="shared" si="0"/>
        <v>35097.79</v>
      </c>
      <c r="P13" s="20">
        <f t="shared" si="1"/>
        <v>22000.55</v>
      </c>
      <c r="Q13" s="20">
        <f t="shared" si="2"/>
        <v>114902.20999999999</v>
      </c>
    </row>
    <row r="14" spans="1:17" ht="48" customHeight="1" x14ac:dyDescent="0.35">
      <c r="A14" s="31">
        <v>3</v>
      </c>
      <c r="B14" s="12" t="s">
        <v>87</v>
      </c>
      <c r="C14" s="12" t="s">
        <v>285</v>
      </c>
      <c r="D14" s="12" t="s">
        <v>21</v>
      </c>
      <c r="E14" s="12" t="s">
        <v>268</v>
      </c>
      <c r="F14" s="13" t="s">
        <v>29</v>
      </c>
      <c r="G14" s="14">
        <v>150000</v>
      </c>
      <c r="H14" s="15">
        <v>23077.89</v>
      </c>
      <c r="I14" s="16">
        <f>G14*2.87/100</f>
        <v>4305</v>
      </c>
      <c r="J14" s="17">
        <f>G14*7.1/100</f>
        <v>10650</v>
      </c>
      <c r="K14" s="80">
        <f t="shared" si="3"/>
        <v>715.55000000000007</v>
      </c>
      <c r="L14" s="18">
        <f>+G14*3.04%</f>
        <v>4560</v>
      </c>
      <c r="M14" s="26">
        <f t="shared" ref="M14:M17" si="4">+G14*7.09%</f>
        <v>10635</v>
      </c>
      <c r="N14" s="19">
        <f>1577.45*2</f>
        <v>3154.9</v>
      </c>
      <c r="O14" s="20">
        <f>H14+I14+L14+N14</f>
        <v>35097.79</v>
      </c>
      <c r="P14" s="20">
        <f>J14+K14+M14</f>
        <v>22000.55</v>
      </c>
      <c r="Q14" s="20">
        <f>G14-O14</f>
        <v>114902.20999999999</v>
      </c>
    </row>
    <row r="15" spans="1:17" ht="40.5" customHeight="1" x14ac:dyDescent="0.35">
      <c r="A15" s="31">
        <v>4</v>
      </c>
      <c r="B15" s="12" t="s">
        <v>38</v>
      </c>
      <c r="C15" s="12" t="s">
        <v>285</v>
      </c>
      <c r="D15" s="12" t="s">
        <v>21</v>
      </c>
      <c r="E15" s="12" t="s">
        <v>39</v>
      </c>
      <c r="F15" s="81" t="s">
        <v>40</v>
      </c>
      <c r="G15" s="14">
        <v>85000</v>
      </c>
      <c r="H15" s="82">
        <v>8576.99</v>
      </c>
      <c r="I15" s="16">
        <f>G15*2.87/100</f>
        <v>2439.5</v>
      </c>
      <c r="J15" s="17">
        <f>G15*7.1/100</f>
        <v>6035</v>
      </c>
      <c r="K15" s="80">
        <f t="shared" si="3"/>
        <v>715.55000000000007</v>
      </c>
      <c r="L15" s="18">
        <f>G15*3.04/100</f>
        <v>2584</v>
      </c>
      <c r="M15" s="26">
        <f t="shared" si="4"/>
        <v>6026.5</v>
      </c>
      <c r="N15" s="44">
        <v>0</v>
      </c>
      <c r="O15" s="20">
        <f t="shared" si="0"/>
        <v>13600.49</v>
      </c>
      <c r="P15" s="20">
        <f t="shared" si="1"/>
        <v>12777.05</v>
      </c>
      <c r="Q15" s="20">
        <f t="shared" si="2"/>
        <v>71399.509999999995</v>
      </c>
    </row>
    <row r="16" spans="1:17" ht="21" x14ac:dyDescent="0.35">
      <c r="A16" s="31">
        <v>5</v>
      </c>
      <c r="B16" s="12" t="s">
        <v>277</v>
      </c>
      <c r="C16" s="12" t="s">
        <v>285</v>
      </c>
      <c r="D16" s="12" t="s">
        <v>21</v>
      </c>
      <c r="E16" s="12" t="s">
        <v>241</v>
      </c>
      <c r="F16" s="83" t="s">
        <v>32</v>
      </c>
      <c r="G16" s="84">
        <v>75000</v>
      </c>
      <c r="H16" s="85">
        <v>6309.38</v>
      </c>
      <c r="I16" s="46">
        <f t="shared" ref="I16" si="5">G16*2.87/100</f>
        <v>2152.5</v>
      </c>
      <c r="J16" s="46">
        <f t="shared" ref="J16" si="6">G16*7.1/100</f>
        <v>5325</v>
      </c>
      <c r="K16" s="80">
        <f t="shared" si="3"/>
        <v>715.55000000000007</v>
      </c>
      <c r="L16" s="46">
        <f t="shared" ref="L16" si="7">G16*3.04/100</f>
        <v>2280</v>
      </c>
      <c r="M16" s="26">
        <f t="shared" si="4"/>
        <v>5317.5</v>
      </c>
      <c r="N16" s="86">
        <v>0</v>
      </c>
      <c r="O16" s="79">
        <f>+H16+I16+L16</f>
        <v>10741.880000000001</v>
      </c>
      <c r="P16" s="46">
        <f>+J16+K16+M16</f>
        <v>11358.05</v>
      </c>
      <c r="Q16" s="20">
        <f>+G16-H16-I16-L16-N16</f>
        <v>64258.119999999995</v>
      </c>
    </row>
    <row r="17" spans="1:17" ht="21" x14ac:dyDescent="0.35">
      <c r="A17" s="31">
        <v>6</v>
      </c>
      <c r="B17" s="12" t="s">
        <v>47</v>
      </c>
      <c r="C17" s="12" t="s">
        <v>285</v>
      </c>
      <c r="D17" s="12" t="s">
        <v>21</v>
      </c>
      <c r="E17" s="12" t="s">
        <v>339</v>
      </c>
      <c r="F17" s="13" t="s">
        <v>338</v>
      </c>
      <c r="G17" s="21">
        <v>45000</v>
      </c>
      <c r="H17" s="15">
        <v>911.71</v>
      </c>
      <c r="I17" s="16">
        <f>G17*2.87/100</f>
        <v>1291.5</v>
      </c>
      <c r="J17" s="17">
        <f>G17*7.1/100</f>
        <v>3195</v>
      </c>
      <c r="K17" s="18">
        <f>+G17*1.1%</f>
        <v>495.00000000000006</v>
      </c>
      <c r="L17" s="18">
        <f>G17*3.04/100</f>
        <v>1368</v>
      </c>
      <c r="M17" s="26">
        <f t="shared" si="4"/>
        <v>3190.5</v>
      </c>
      <c r="N17" s="19">
        <v>1577.45</v>
      </c>
      <c r="O17" s="20">
        <f t="shared" si="0"/>
        <v>5148.66</v>
      </c>
      <c r="P17" s="20">
        <f t="shared" si="1"/>
        <v>6880.5</v>
      </c>
      <c r="Q17" s="20">
        <f t="shared" si="2"/>
        <v>39851.339999999997</v>
      </c>
    </row>
    <row r="18" spans="1:17" ht="21" x14ac:dyDescent="0.2">
      <c r="A18" s="166" t="s">
        <v>272</v>
      </c>
      <c r="B18" s="166"/>
      <c r="C18" s="166"/>
      <c r="D18" s="166"/>
      <c r="E18" s="166"/>
      <c r="F18" s="87"/>
      <c r="G18" s="65">
        <f t="shared" ref="G18:Q18" si="8">SUM(G12:G17)</f>
        <v>905000</v>
      </c>
      <c r="H18" s="65">
        <f t="shared" si="8"/>
        <v>146967.10999999999</v>
      </c>
      <c r="I18" s="65">
        <f t="shared" si="8"/>
        <v>23828.174999999999</v>
      </c>
      <c r="J18" s="65">
        <f t="shared" si="8"/>
        <v>58947.75</v>
      </c>
      <c r="K18" s="65">
        <f t="shared" si="8"/>
        <v>4072.7500000000005</v>
      </c>
      <c r="L18" s="65">
        <f t="shared" si="8"/>
        <v>20295.8</v>
      </c>
      <c r="M18" s="65">
        <f t="shared" si="8"/>
        <v>47334.612500000003</v>
      </c>
      <c r="N18" s="65">
        <f t="shared" si="8"/>
        <v>7887.25</v>
      </c>
      <c r="O18" s="65">
        <f t="shared" si="8"/>
        <v>198978.33500000002</v>
      </c>
      <c r="P18" s="65">
        <f t="shared" si="8"/>
        <v>110355.1125</v>
      </c>
      <c r="Q18" s="65">
        <f t="shared" si="8"/>
        <v>706021.66499999992</v>
      </c>
    </row>
    <row r="19" spans="1:17" ht="31.5" x14ac:dyDescent="0.2">
      <c r="A19" s="171" t="s">
        <v>22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ht="33" customHeight="1" x14ac:dyDescent="0.35">
      <c r="A20" s="31">
        <v>7</v>
      </c>
      <c r="B20" s="12" t="s">
        <v>30</v>
      </c>
      <c r="C20" s="12" t="s">
        <v>285</v>
      </c>
      <c r="D20" s="12" t="s">
        <v>22</v>
      </c>
      <c r="E20" s="12" t="s">
        <v>31</v>
      </c>
      <c r="F20" s="13" t="s">
        <v>29</v>
      </c>
      <c r="G20" s="23">
        <v>210000</v>
      </c>
      <c r="H20" s="15">
        <v>33425.56</v>
      </c>
      <c r="I20" s="16">
        <f t="shared" ref="I20:I27" si="9">G20*2.87/100</f>
        <v>6027</v>
      </c>
      <c r="J20" s="17">
        <f t="shared" ref="J20:J27" si="10">G20*7.1/100</f>
        <v>14910</v>
      </c>
      <c r="K20" s="80">
        <f t="shared" ref="K20:K22" si="11">65050*1.1%</f>
        <v>715.55000000000007</v>
      </c>
      <c r="L20" s="26">
        <f>162625*3.04%</f>
        <v>4943.8</v>
      </c>
      <c r="M20" s="26">
        <f>162625*7.09%</f>
        <v>11530.112500000001</v>
      </c>
      <c r="N20" s="44">
        <v>1577.45</v>
      </c>
      <c r="O20" s="20">
        <f t="shared" ref="O20:O25" si="12">H20+I20+L20+N20</f>
        <v>45973.81</v>
      </c>
      <c r="P20" s="20">
        <f t="shared" ref="P20:P25" si="13">J20+K20+M20</f>
        <v>27155.662499999999</v>
      </c>
      <c r="Q20" s="20">
        <f t="shared" ref="Q20:Q25" si="14">G20-O20</f>
        <v>164026.19</v>
      </c>
    </row>
    <row r="21" spans="1:17" ht="42.75" customHeight="1" x14ac:dyDescent="0.35">
      <c r="A21" s="31">
        <v>8</v>
      </c>
      <c r="B21" s="12" t="s">
        <v>200</v>
      </c>
      <c r="C21" s="12" t="s">
        <v>285</v>
      </c>
      <c r="D21" s="12" t="s">
        <v>22</v>
      </c>
      <c r="E21" s="12" t="s">
        <v>201</v>
      </c>
      <c r="F21" s="13" t="s">
        <v>32</v>
      </c>
      <c r="G21" s="23">
        <v>150000</v>
      </c>
      <c r="H21" s="15">
        <v>0</v>
      </c>
      <c r="I21" s="16">
        <f t="shared" si="9"/>
        <v>4305</v>
      </c>
      <c r="J21" s="17">
        <f t="shared" si="10"/>
        <v>10650</v>
      </c>
      <c r="K21" s="80">
        <f t="shared" si="11"/>
        <v>715.55000000000007</v>
      </c>
      <c r="L21" s="26">
        <f>+G21*3.04%</f>
        <v>4560</v>
      </c>
      <c r="M21" s="26">
        <f t="shared" ref="M21:M27" si="15">+G21*7.09%</f>
        <v>10635</v>
      </c>
      <c r="N21" s="44">
        <v>1577.45</v>
      </c>
      <c r="O21" s="20">
        <f t="shared" si="12"/>
        <v>10442.450000000001</v>
      </c>
      <c r="P21" s="20">
        <f t="shared" si="13"/>
        <v>22000.55</v>
      </c>
      <c r="Q21" s="20">
        <f t="shared" si="14"/>
        <v>139557.54999999999</v>
      </c>
    </row>
    <row r="22" spans="1:17" ht="42.75" customHeight="1" x14ac:dyDescent="0.35">
      <c r="A22" s="31">
        <v>9</v>
      </c>
      <c r="B22" s="12" t="s">
        <v>33</v>
      </c>
      <c r="C22" s="12" t="s">
        <v>285</v>
      </c>
      <c r="D22" s="12" t="s">
        <v>22</v>
      </c>
      <c r="E22" s="12" t="s">
        <v>270</v>
      </c>
      <c r="F22" s="13" t="s">
        <v>29</v>
      </c>
      <c r="G22" s="23">
        <v>150000</v>
      </c>
      <c r="H22" s="15">
        <v>23472.26</v>
      </c>
      <c r="I22" s="16">
        <f t="shared" si="9"/>
        <v>4305</v>
      </c>
      <c r="J22" s="17">
        <f t="shared" si="10"/>
        <v>10650</v>
      </c>
      <c r="K22" s="80">
        <f t="shared" si="11"/>
        <v>715.55000000000007</v>
      </c>
      <c r="L22" s="26">
        <f t="shared" ref="L22:L27" si="16">G22*3.04/100</f>
        <v>4560</v>
      </c>
      <c r="M22" s="26">
        <f t="shared" si="15"/>
        <v>10635</v>
      </c>
      <c r="N22" s="44">
        <v>1577.45</v>
      </c>
      <c r="O22" s="20">
        <f t="shared" si="12"/>
        <v>33914.71</v>
      </c>
      <c r="P22" s="20">
        <f t="shared" si="13"/>
        <v>22000.55</v>
      </c>
      <c r="Q22" s="20">
        <f t="shared" si="14"/>
        <v>116085.29000000001</v>
      </c>
    </row>
    <row r="23" spans="1:17" ht="42.75" customHeight="1" x14ac:dyDescent="0.35">
      <c r="A23" s="31">
        <v>10</v>
      </c>
      <c r="B23" s="12" t="s">
        <v>172</v>
      </c>
      <c r="C23" s="12" t="s">
        <v>285</v>
      </c>
      <c r="D23" s="12" t="s">
        <v>22</v>
      </c>
      <c r="E23" s="12" t="s">
        <v>199</v>
      </c>
      <c r="F23" s="13" t="s">
        <v>29</v>
      </c>
      <c r="G23" s="23">
        <v>50000</v>
      </c>
      <c r="H23" s="15">
        <v>1854</v>
      </c>
      <c r="I23" s="16">
        <f t="shared" si="9"/>
        <v>1435</v>
      </c>
      <c r="J23" s="17">
        <f t="shared" si="10"/>
        <v>3550</v>
      </c>
      <c r="K23" s="18">
        <f t="shared" ref="K23" si="17">+G23*1.1%</f>
        <v>550</v>
      </c>
      <c r="L23" s="26">
        <f t="shared" si="16"/>
        <v>1520</v>
      </c>
      <c r="M23" s="26">
        <f t="shared" si="15"/>
        <v>3545.0000000000005</v>
      </c>
      <c r="N23" s="44">
        <v>0</v>
      </c>
      <c r="O23" s="20">
        <f t="shared" si="12"/>
        <v>4809</v>
      </c>
      <c r="P23" s="20">
        <f t="shared" si="13"/>
        <v>7645</v>
      </c>
      <c r="Q23" s="20">
        <f t="shared" si="14"/>
        <v>45191</v>
      </c>
    </row>
    <row r="24" spans="1:17" ht="42.75" customHeight="1" x14ac:dyDescent="0.35">
      <c r="A24" s="31">
        <v>11</v>
      </c>
      <c r="B24" s="12" t="s">
        <v>305</v>
      </c>
      <c r="C24" s="12" t="s">
        <v>285</v>
      </c>
      <c r="D24" s="12" t="s">
        <v>22</v>
      </c>
      <c r="E24" s="12" t="s">
        <v>304</v>
      </c>
      <c r="F24" s="13" t="s">
        <v>32</v>
      </c>
      <c r="G24" s="23">
        <v>75000</v>
      </c>
      <c r="H24" s="15">
        <v>5993.89</v>
      </c>
      <c r="I24" s="16">
        <f t="shared" si="9"/>
        <v>2152.5</v>
      </c>
      <c r="J24" s="17">
        <f t="shared" si="10"/>
        <v>5325</v>
      </c>
      <c r="K24" s="18">
        <f>65050*1.1%</f>
        <v>715.55000000000007</v>
      </c>
      <c r="L24" s="26">
        <f t="shared" si="16"/>
        <v>2280</v>
      </c>
      <c r="M24" s="26">
        <f t="shared" si="15"/>
        <v>5317.5</v>
      </c>
      <c r="N24" s="44">
        <v>1577.45</v>
      </c>
      <c r="O24" s="20">
        <f t="shared" si="12"/>
        <v>12003.84</v>
      </c>
      <c r="P24" s="20">
        <f t="shared" si="13"/>
        <v>11358.05</v>
      </c>
      <c r="Q24" s="20">
        <f t="shared" si="14"/>
        <v>62996.160000000003</v>
      </c>
    </row>
    <row r="25" spans="1:17" ht="42.75" customHeight="1" x14ac:dyDescent="0.35">
      <c r="A25" s="31">
        <v>12</v>
      </c>
      <c r="B25" s="12" t="s">
        <v>290</v>
      </c>
      <c r="C25" s="12" t="s">
        <v>285</v>
      </c>
      <c r="D25" s="12" t="s">
        <v>22</v>
      </c>
      <c r="E25" s="12" t="s">
        <v>291</v>
      </c>
      <c r="F25" s="13" t="s">
        <v>32</v>
      </c>
      <c r="G25" s="23">
        <v>75000</v>
      </c>
      <c r="H25" s="15">
        <v>5993.89</v>
      </c>
      <c r="I25" s="16">
        <f t="shared" si="9"/>
        <v>2152.5</v>
      </c>
      <c r="J25" s="17">
        <f t="shared" si="10"/>
        <v>5325</v>
      </c>
      <c r="K25" s="80">
        <f t="shared" ref="K25:K27" si="18">65050*1.1%</f>
        <v>715.55000000000007</v>
      </c>
      <c r="L25" s="26">
        <f t="shared" si="16"/>
        <v>2280</v>
      </c>
      <c r="M25" s="26">
        <f t="shared" si="15"/>
        <v>5317.5</v>
      </c>
      <c r="N25" s="44">
        <v>1577.45</v>
      </c>
      <c r="O25" s="20">
        <f t="shared" si="12"/>
        <v>12003.84</v>
      </c>
      <c r="P25" s="20">
        <f t="shared" si="13"/>
        <v>11358.05</v>
      </c>
      <c r="Q25" s="20">
        <f t="shared" si="14"/>
        <v>62996.160000000003</v>
      </c>
    </row>
    <row r="26" spans="1:17" ht="42.75" customHeight="1" x14ac:dyDescent="0.35">
      <c r="A26" s="31">
        <v>13</v>
      </c>
      <c r="B26" s="12" t="s">
        <v>329</v>
      </c>
      <c r="C26" s="12" t="s">
        <v>285</v>
      </c>
      <c r="D26" s="12" t="s">
        <v>22</v>
      </c>
      <c r="E26" s="12" t="s">
        <v>330</v>
      </c>
      <c r="F26" s="13" t="s">
        <v>32</v>
      </c>
      <c r="G26" s="23">
        <v>75000</v>
      </c>
      <c r="H26" s="15">
        <v>5993.89</v>
      </c>
      <c r="I26" s="16">
        <f t="shared" si="9"/>
        <v>2152.5</v>
      </c>
      <c r="J26" s="17">
        <f t="shared" si="10"/>
        <v>5325</v>
      </c>
      <c r="K26" s="80">
        <f t="shared" si="18"/>
        <v>715.55000000000007</v>
      </c>
      <c r="L26" s="26">
        <f t="shared" si="16"/>
        <v>2280</v>
      </c>
      <c r="M26" s="26">
        <f t="shared" si="15"/>
        <v>5317.5</v>
      </c>
      <c r="N26" s="44">
        <v>1577.45</v>
      </c>
      <c r="O26" s="20">
        <f t="shared" ref="O26" si="19">H26+I26+L26+N26</f>
        <v>12003.84</v>
      </c>
      <c r="P26" s="20">
        <f t="shared" ref="P26" si="20">J26+K26+M26</f>
        <v>11358.05</v>
      </c>
      <c r="Q26" s="20">
        <f t="shared" ref="Q26" si="21">G26-O26</f>
        <v>62996.160000000003</v>
      </c>
    </row>
    <row r="27" spans="1:17" ht="42.75" customHeight="1" x14ac:dyDescent="0.35">
      <c r="A27" s="31">
        <v>14</v>
      </c>
      <c r="B27" s="12" t="s">
        <v>344</v>
      </c>
      <c r="C27" s="12" t="s">
        <v>285</v>
      </c>
      <c r="D27" s="12" t="s">
        <v>22</v>
      </c>
      <c r="E27" s="12" t="s">
        <v>345</v>
      </c>
      <c r="F27" s="13" t="s">
        <v>32</v>
      </c>
      <c r="G27" s="23">
        <v>75000</v>
      </c>
      <c r="H27" s="15">
        <v>6309.38</v>
      </c>
      <c r="I27" s="16">
        <f t="shared" si="9"/>
        <v>2152.5</v>
      </c>
      <c r="J27" s="17">
        <f t="shared" si="10"/>
        <v>5325</v>
      </c>
      <c r="K27" s="80">
        <f t="shared" si="18"/>
        <v>715.55000000000007</v>
      </c>
      <c r="L27" s="26">
        <f t="shared" si="16"/>
        <v>2280</v>
      </c>
      <c r="M27" s="26">
        <f t="shared" si="15"/>
        <v>5317.5</v>
      </c>
      <c r="N27" s="44">
        <v>0</v>
      </c>
      <c r="O27" s="20">
        <f t="shared" ref="O27" si="22">H27+I27+L27+N27</f>
        <v>10741.880000000001</v>
      </c>
      <c r="P27" s="20">
        <f t="shared" ref="P27" si="23">J27+K27+M27</f>
        <v>11358.05</v>
      </c>
      <c r="Q27" s="20">
        <f t="shared" ref="Q27" si="24">G27-O27</f>
        <v>64258.119999999995</v>
      </c>
    </row>
    <row r="28" spans="1:17" ht="42.75" customHeight="1" x14ac:dyDescent="0.35">
      <c r="A28" s="31">
        <v>15</v>
      </c>
      <c r="B28" s="12" t="s">
        <v>297</v>
      </c>
      <c r="C28" s="12" t="s">
        <v>285</v>
      </c>
      <c r="D28" s="12" t="s">
        <v>22</v>
      </c>
      <c r="E28" s="12" t="s">
        <v>245</v>
      </c>
      <c r="F28" s="13" t="s">
        <v>338</v>
      </c>
      <c r="G28" s="23">
        <v>38000</v>
      </c>
      <c r="H28" s="15">
        <v>0</v>
      </c>
      <c r="I28" s="16">
        <f t="shared" ref="I28" si="25">G28*2.87/100</f>
        <v>1090.5999999999999</v>
      </c>
      <c r="J28" s="17">
        <f t="shared" ref="J28" si="26">G28*7.1/100</f>
        <v>2698</v>
      </c>
      <c r="K28" s="18">
        <f t="shared" ref="K28" si="27">+G28*1.1%</f>
        <v>418.00000000000006</v>
      </c>
      <c r="L28" s="26">
        <f t="shared" ref="L28" si="28">G28*3.04/100</f>
        <v>1155.2</v>
      </c>
      <c r="M28" s="26">
        <f t="shared" ref="M28" si="29">+G28*7.09%</f>
        <v>2694.2000000000003</v>
      </c>
      <c r="N28" s="44">
        <v>1577.45</v>
      </c>
      <c r="O28" s="20">
        <f t="shared" ref="O28" si="30">H28+I28+L28+N28</f>
        <v>3823.25</v>
      </c>
      <c r="P28" s="20">
        <f t="shared" ref="P28" si="31">J28+K28+M28</f>
        <v>5810.2000000000007</v>
      </c>
      <c r="Q28" s="20">
        <f t="shared" ref="Q28" si="32">G28-O28</f>
        <v>34176.75</v>
      </c>
    </row>
    <row r="29" spans="1:17" ht="28.5" customHeight="1" x14ac:dyDescent="0.2">
      <c r="A29" s="166" t="s">
        <v>144</v>
      </c>
      <c r="B29" s="166"/>
      <c r="C29" s="166"/>
      <c r="D29" s="166"/>
      <c r="E29" s="166"/>
      <c r="F29" s="13"/>
      <c r="G29" s="66">
        <f>SUM(G20:G28)</f>
        <v>898000</v>
      </c>
      <c r="H29" s="66">
        <f t="shared" ref="H29:Q29" si="33">SUM(H20:H28)</f>
        <v>83042.87</v>
      </c>
      <c r="I29" s="66">
        <f t="shared" si="33"/>
        <v>25772.6</v>
      </c>
      <c r="J29" s="66">
        <f t="shared" si="33"/>
        <v>63758</v>
      </c>
      <c r="K29" s="66">
        <f t="shared" si="33"/>
        <v>5976.85</v>
      </c>
      <c r="L29" s="66">
        <f t="shared" si="33"/>
        <v>25859</v>
      </c>
      <c r="M29" s="66">
        <f t="shared" si="33"/>
        <v>60309.3125</v>
      </c>
      <c r="N29" s="66">
        <f t="shared" si="33"/>
        <v>11042.150000000001</v>
      </c>
      <c r="O29" s="66">
        <f t="shared" si="33"/>
        <v>145716.62</v>
      </c>
      <c r="P29" s="66">
        <f t="shared" si="33"/>
        <v>130044.16250000001</v>
      </c>
      <c r="Q29" s="66">
        <f t="shared" si="33"/>
        <v>752283.38000000012</v>
      </c>
    </row>
    <row r="30" spans="1:17" ht="36" customHeight="1" x14ac:dyDescent="0.2">
      <c r="A30" s="163" t="s">
        <v>231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</row>
    <row r="31" spans="1:17" ht="24.75" customHeight="1" x14ac:dyDescent="0.35">
      <c r="A31" s="31">
        <v>16</v>
      </c>
      <c r="B31" s="12" t="s">
        <v>28</v>
      </c>
      <c r="C31" s="12" t="s">
        <v>285</v>
      </c>
      <c r="D31" s="12" t="s">
        <v>231</v>
      </c>
      <c r="E31" s="12" t="s">
        <v>149</v>
      </c>
      <c r="F31" s="13" t="s">
        <v>29</v>
      </c>
      <c r="G31" s="23">
        <v>210000</v>
      </c>
      <c r="H31" s="15">
        <v>12325.54</v>
      </c>
      <c r="I31" s="16">
        <f t="shared" ref="I31:I34" si="34">G31*2.87/100</f>
        <v>6027</v>
      </c>
      <c r="J31" s="17">
        <f t="shared" ref="J31:J34" si="35">G31*7.1/100</f>
        <v>14910</v>
      </c>
      <c r="K31" s="80">
        <f t="shared" ref="K31:K34" si="36">65050*1.1%</f>
        <v>715.55000000000007</v>
      </c>
      <c r="L31" s="26">
        <f>162625*3.04%</f>
        <v>4943.8</v>
      </c>
      <c r="M31" s="26">
        <f>162625*7.09%</f>
        <v>11530.112500000001</v>
      </c>
      <c r="N31" s="26">
        <v>0</v>
      </c>
      <c r="O31" s="20">
        <f t="shared" ref="O31:O34" si="37">H31+I31+L31+N31</f>
        <v>23296.34</v>
      </c>
      <c r="P31" s="20">
        <f t="shared" ref="P31:P34" si="38">J31+K31+M31</f>
        <v>27155.662499999999</v>
      </c>
      <c r="Q31" s="20">
        <f t="shared" ref="Q31:Q34" si="39">G31-O31</f>
        <v>186703.66</v>
      </c>
    </row>
    <row r="32" spans="1:17" ht="24.75" customHeight="1" x14ac:dyDescent="0.35">
      <c r="A32" s="31">
        <v>17</v>
      </c>
      <c r="B32" s="12" t="s">
        <v>145</v>
      </c>
      <c r="C32" s="12" t="s">
        <v>285</v>
      </c>
      <c r="D32" s="12" t="s">
        <v>231</v>
      </c>
      <c r="E32" s="12" t="s">
        <v>242</v>
      </c>
      <c r="F32" s="13" t="s">
        <v>29</v>
      </c>
      <c r="G32" s="23">
        <v>75000</v>
      </c>
      <c r="H32" s="15">
        <v>0</v>
      </c>
      <c r="I32" s="16">
        <f t="shared" si="34"/>
        <v>2152.5</v>
      </c>
      <c r="J32" s="17">
        <f t="shared" si="35"/>
        <v>5325</v>
      </c>
      <c r="K32" s="80">
        <f t="shared" si="36"/>
        <v>715.55000000000007</v>
      </c>
      <c r="L32" s="26">
        <f t="shared" ref="L32:L34" si="40">G32*3.04/100</f>
        <v>2280</v>
      </c>
      <c r="M32" s="26">
        <f t="shared" ref="M32:M34" si="41">+G32*7.09%</f>
        <v>5317.5</v>
      </c>
      <c r="N32" s="26">
        <v>0</v>
      </c>
      <c r="O32" s="20">
        <f t="shared" si="37"/>
        <v>4432.5</v>
      </c>
      <c r="P32" s="20">
        <f t="shared" si="38"/>
        <v>11358.05</v>
      </c>
      <c r="Q32" s="20">
        <f t="shared" si="39"/>
        <v>70567.5</v>
      </c>
    </row>
    <row r="33" spans="1:17" ht="24.75" customHeight="1" x14ac:dyDescent="0.35">
      <c r="A33" s="31">
        <v>18</v>
      </c>
      <c r="B33" s="12" t="s">
        <v>186</v>
      </c>
      <c r="C33" s="12" t="s">
        <v>284</v>
      </c>
      <c r="D33" s="12" t="s">
        <v>231</v>
      </c>
      <c r="E33" s="12" t="s">
        <v>242</v>
      </c>
      <c r="F33" s="13" t="s">
        <v>32</v>
      </c>
      <c r="G33" s="23">
        <v>75000</v>
      </c>
      <c r="H33" s="15">
        <v>5993.89</v>
      </c>
      <c r="I33" s="16">
        <f t="shared" si="34"/>
        <v>2152.5</v>
      </c>
      <c r="J33" s="17">
        <f t="shared" si="35"/>
        <v>5325</v>
      </c>
      <c r="K33" s="80">
        <f t="shared" si="36"/>
        <v>715.55000000000007</v>
      </c>
      <c r="L33" s="26">
        <f t="shared" si="40"/>
        <v>2280</v>
      </c>
      <c r="M33" s="26">
        <f t="shared" si="41"/>
        <v>5317.5</v>
      </c>
      <c r="N33" s="44">
        <v>1577.45</v>
      </c>
      <c r="O33" s="20">
        <f t="shared" si="37"/>
        <v>12003.84</v>
      </c>
      <c r="P33" s="20">
        <f t="shared" si="38"/>
        <v>11358.05</v>
      </c>
      <c r="Q33" s="20">
        <f t="shared" si="39"/>
        <v>62996.160000000003</v>
      </c>
    </row>
    <row r="34" spans="1:17" ht="24.75" customHeight="1" x14ac:dyDescent="0.35">
      <c r="A34" s="31">
        <v>19</v>
      </c>
      <c r="B34" s="12" t="s">
        <v>213</v>
      </c>
      <c r="C34" s="12" t="s">
        <v>285</v>
      </c>
      <c r="D34" s="12" t="s">
        <v>231</v>
      </c>
      <c r="E34" s="12" t="s">
        <v>219</v>
      </c>
      <c r="F34" s="13" t="s">
        <v>32</v>
      </c>
      <c r="G34" s="23">
        <v>75000</v>
      </c>
      <c r="H34" s="15">
        <v>0</v>
      </c>
      <c r="I34" s="16">
        <f t="shared" si="34"/>
        <v>2152.5</v>
      </c>
      <c r="J34" s="17">
        <f t="shared" si="35"/>
        <v>5325</v>
      </c>
      <c r="K34" s="80">
        <f t="shared" si="36"/>
        <v>715.55000000000007</v>
      </c>
      <c r="L34" s="26">
        <f t="shared" si="40"/>
        <v>2280</v>
      </c>
      <c r="M34" s="26">
        <f t="shared" si="41"/>
        <v>5317.5</v>
      </c>
      <c r="N34" s="26">
        <v>0</v>
      </c>
      <c r="O34" s="20">
        <f t="shared" si="37"/>
        <v>4432.5</v>
      </c>
      <c r="P34" s="20">
        <f t="shared" si="38"/>
        <v>11358.05</v>
      </c>
      <c r="Q34" s="20">
        <f t="shared" si="39"/>
        <v>70567.5</v>
      </c>
    </row>
    <row r="35" spans="1:17" ht="28.5" customHeight="1" x14ac:dyDescent="0.35">
      <c r="A35" s="31">
        <v>20</v>
      </c>
      <c r="B35" s="12" t="s">
        <v>293</v>
      </c>
      <c r="C35" s="12" t="s">
        <v>285</v>
      </c>
      <c r="D35" s="12" t="s">
        <v>231</v>
      </c>
      <c r="E35" s="12" t="s">
        <v>318</v>
      </c>
      <c r="F35" s="13" t="s">
        <v>32</v>
      </c>
      <c r="G35" s="23">
        <v>150000</v>
      </c>
      <c r="H35" s="15">
        <v>23866.62</v>
      </c>
      <c r="I35" s="16">
        <f t="shared" ref="I35:I36" si="42">G35*2.87/100</f>
        <v>4305</v>
      </c>
      <c r="J35" s="17">
        <f t="shared" ref="J35:J36" si="43">G35*7.1/100</f>
        <v>10650</v>
      </c>
      <c r="K35" s="80">
        <f t="shared" ref="K35:K36" si="44">65050*1.1%</f>
        <v>715.55000000000007</v>
      </c>
      <c r="L35" s="26">
        <f>+G35*3.04%</f>
        <v>4560</v>
      </c>
      <c r="M35" s="26">
        <f>+G35*7.09%</f>
        <v>10635</v>
      </c>
      <c r="N35" s="26">
        <v>0</v>
      </c>
      <c r="O35" s="20">
        <f>H35+I35+L35+N35</f>
        <v>32731.62</v>
      </c>
      <c r="P35" s="20">
        <f>J35+K35+M35</f>
        <v>22000.55</v>
      </c>
      <c r="Q35" s="20">
        <f>G35-O35</f>
        <v>117268.38</v>
      </c>
    </row>
    <row r="36" spans="1:17" ht="24.75" customHeight="1" x14ac:dyDescent="0.35">
      <c r="A36" s="31">
        <v>21</v>
      </c>
      <c r="B36" s="12" t="s">
        <v>351</v>
      </c>
      <c r="C36" s="12" t="s">
        <v>285</v>
      </c>
      <c r="D36" s="12" t="s">
        <v>231</v>
      </c>
      <c r="E36" s="12" t="s">
        <v>219</v>
      </c>
      <c r="F36" s="13" t="s">
        <v>32</v>
      </c>
      <c r="G36" s="23">
        <v>75000</v>
      </c>
      <c r="H36" s="15">
        <v>6309.38</v>
      </c>
      <c r="I36" s="16">
        <f t="shared" si="42"/>
        <v>2152.5</v>
      </c>
      <c r="J36" s="17">
        <f t="shared" si="43"/>
        <v>5325</v>
      </c>
      <c r="K36" s="80">
        <f t="shared" si="44"/>
        <v>715.55000000000007</v>
      </c>
      <c r="L36" s="26">
        <f t="shared" ref="L36" si="45">G36*3.04/100</f>
        <v>2280</v>
      </c>
      <c r="M36" s="26">
        <f t="shared" ref="M36" si="46">+G36*7.09%</f>
        <v>5317.5</v>
      </c>
      <c r="N36" s="26">
        <v>0</v>
      </c>
      <c r="O36" s="20">
        <f>H36+I36+L36+N36</f>
        <v>10741.880000000001</v>
      </c>
      <c r="P36" s="20">
        <f t="shared" ref="P36" si="47">J36+K36+M36</f>
        <v>11358.05</v>
      </c>
      <c r="Q36" s="20">
        <f t="shared" ref="Q36" si="48">G36-O36</f>
        <v>64258.119999999995</v>
      </c>
    </row>
    <row r="37" spans="1:17" ht="24.75" customHeight="1" x14ac:dyDescent="0.2">
      <c r="A37" s="166" t="s">
        <v>144</v>
      </c>
      <c r="B37" s="166"/>
      <c r="C37" s="166"/>
      <c r="D37" s="166"/>
      <c r="E37" s="166"/>
      <c r="F37" s="13"/>
      <c r="G37" s="67">
        <f t="shared" ref="G37:Q37" si="49">SUM(G31:G36)</f>
        <v>660000</v>
      </c>
      <c r="H37" s="67">
        <f t="shared" si="49"/>
        <v>48495.43</v>
      </c>
      <c r="I37" s="67">
        <f t="shared" si="49"/>
        <v>18942</v>
      </c>
      <c r="J37" s="67">
        <f t="shared" si="49"/>
        <v>46860</v>
      </c>
      <c r="K37" s="67">
        <f t="shared" si="49"/>
        <v>4293.3</v>
      </c>
      <c r="L37" s="67">
        <f t="shared" si="49"/>
        <v>18623.8</v>
      </c>
      <c r="M37" s="67">
        <f t="shared" si="49"/>
        <v>43435.112500000003</v>
      </c>
      <c r="N37" s="67">
        <f t="shared" si="49"/>
        <v>1577.45</v>
      </c>
      <c r="O37" s="67">
        <f t="shared" si="49"/>
        <v>87638.680000000008</v>
      </c>
      <c r="P37" s="67">
        <f t="shared" si="49"/>
        <v>94588.412500000006</v>
      </c>
      <c r="Q37" s="67">
        <f t="shared" si="49"/>
        <v>572361.32000000007</v>
      </c>
    </row>
    <row r="38" spans="1:17" ht="36" customHeight="1" x14ac:dyDescent="0.2">
      <c r="A38" s="163" t="s">
        <v>23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</row>
    <row r="39" spans="1:17" s="56" customFormat="1" ht="41.25" customHeight="1" x14ac:dyDescent="0.35">
      <c r="A39" s="88">
        <v>22</v>
      </c>
      <c r="B39" s="12" t="s">
        <v>98</v>
      </c>
      <c r="C39" s="12" t="s">
        <v>285</v>
      </c>
      <c r="D39" s="12" t="s">
        <v>23</v>
      </c>
      <c r="E39" s="12" t="s">
        <v>152</v>
      </c>
      <c r="F39" s="13" t="s">
        <v>32</v>
      </c>
      <c r="G39" s="41">
        <v>150000</v>
      </c>
      <c r="H39" s="15">
        <v>23472.26</v>
      </c>
      <c r="I39" s="16">
        <f>G39*2.87/100</f>
        <v>4305</v>
      </c>
      <c r="J39" s="17">
        <f>G39*7.1/100</f>
        <v>10650</v>
      </c>
      <c r="K39" s="80">
        <f t="shared" ref="K39:K42" si="50">65050*1.1%</f>
        <v>715.55000000000007</v>
      </c>
      <c r="L39" s="89">
        <f>+G39*3.04%</f>
        <v>4560</v>
      </c>
      <c r="M39" s="26">
        <f t="shared" ref="M39:M42" si="51">+G39*7.09%</f>
        <v>10635</v>
      </c>
      <c r="N39" s="44">
        <v>1577.45</v>
      </c>
      <c r="O39" s="68">
        <f t="shared" ref="O39:O42" si="52">H39+I39+L39+N39</f>
        <v>33914.71</v>
      </c>
      <c r="P39" s="68">
        <f>+J39+K39+M39</f>
        <v>22000.55</v>
      </c>
      <c r="Q39" s="68">
        <f>G39-O39</f>
        <v>116085.29000000001</v>
      </c>
    </row>
    <row r="40" spans="1:17" s="56" customFormat="1" ht="41.25" customHeight="1" x14ac:dyDescent="0.35">
      <c r="A40" s="88">
        <v>23</v>
      </c>
      <c r="B40" s="12" t="s">
        <v>99</v>
      </c>
      <c r="C40" s="12" t="s">
        <v>285</v>
      </c>
      <c r="D40" s="12" t="s">
        <v>23</v>
      </c>
      <c r="E40" s="12" t="s">
        <v>96</v>
      </c>
      <c r="F40" s="13" t="s">
        <v>32</v>
      </c>
      <c r="G40" s="41">
        <v>75000</v>
      </c>
      <c r="H40" s="15">
        <v>0</v>
      </c>
      <c r="I40" s="16">
        <f>G40*2.87/100</f>
        <v>2152.5</v>
      </c>
      <c r="J40" s="17">
        <f>G40*7.1/100</f>
        <v>5325</v>
      </c>
      <c r="K40" s="80">
        <f t="shared" si="50"/>
        <v>715.55000000000007</v>
      </c>
      <c r="L40" s="89">
        <f>G40*3.04/100</f>
        <v>2280</v>
      </c>
      <c r="M40" s="26">
        <f t="shared" si="51"/>
        <v>5317.5</v>
      </c>
      <c r="N40" s="44">
        <v>1577.45</v>
      </c>
      <c r="O40" s="68">
        <f t="shared" si="52"/>
        <v>6009.95</v>
      </c>
      <c r="P40" s="68">
        <f>+J40+K40+M40</f>
        <v>11358.05</v>
      </c>
      <c r="Q40" s="68">
        <f>G40-O40</f>
        <v>68990.05</v>
      </c>
    </row>
    <row r="41" spans="1:17" s="56" customFormat="1" ht="41.25" customHeight="1" x14ac:dyDescent="0.35">
      <c r="A41" s="88">
        <v>24</v>
      </c>
      <c r="B41" s="12" t="s">
        <v>358</v>
      </c>
      <c r="C41" s="12" t="s">
        <v>285</v>
      </c>
      <c r="D41" s="12" t="s">
        <v>23</v>
      </c>
      <c r="E41" s="12" t="s">
        <v>96</v>
      </c>
      <c r="F41" s="13" t="s">
        <v>32</v>
      </c>
      <c r="G41" s="41">
        <v>75000</v>
      </c>
      <c r="H41" s="15">
        <v>5678.4</v>
      </c>
      <c r="I41" s="16">
        <f>G41*2.87/100</f>
        <v>2152.5</v>
      </c>
      <c r="J41" s="17">
        <f>G41*7.1/100</f>
        <v>5325</v>
      </c>
      <c r="K41" s="80">
        <f t="shared" si="50"/>
        <v>715.55000000000007</v>
      </c>
      <c r="L41" s="89">
        <f>G41*3.04/100</f>
        <v>2280</v>
      </c>
      <c r="M41" s="26">
        <f t="shared" ref="M41" si="53">+G41*7.09%</f>
        <v>5317.5</v>
      </c>
      <c r="N41" s="90">
        <f>1577.45*2</f>
        <v>3154.9</v>
      </c>
      <c r="O41" s="68">
        <f t="shared" ref="O41" si="54">H41+I41+L41+N41</f>
        <v>13265.8</v>
      </c>
      <c r="P41" s="68">
        <f>+J41+K41+M41</f>
        <v>11358.05</v>
      </c>
      <c r="Q41" s="68">
        <f>G41-O41</f>
        <v>61734.2</v>
      </c>
    </row>
    <row r="42" spans="1:17" s="56" customFormat="1" ht="41.25" customHeight="1" x14ac:dyDescent="0.35">
      <c r="A42" s="88">
        <v>25</v>
      </c>
      <c r="B42" s="12" t="s">
        <v>97</v>
      </c>
      <c r="C42" s="12" t="s">
        <v>284</v>
      </c>
      <c r="D42" s="12" t="s">
        <v>23</v>
      </c>
      <c r="E42" s="12" t="s">
        <v>96</v>
      </c>
      <c r="F42" s="13" t="s">
        <v>32</v>
      </c>
      <c r="G42" s="41">
        <v>80000</v>
      </c>
      <c r="H42" s="15">
        <v>6619.3</v>
      </c>
      <c r="I42" s="16">
        <f>G42*2.87/100</f>
        <v>2296</v>
      </c>
      <c r="J42" s="17">
        <f>G42*7.1/100</f>
        <v>5680</v>
      </c>
      <c r="K42" s="80">
        <f t="shared" si="50"/>
        <v>715.55000000000007</v>
      </c>
      <c r="L42" s="89">
        <f>G42*3.04/100</f>
        <v>2432</v>
      </c>
      <c r="M42" s="26">
        <f t="shared" si="51"/>
        <v>5672</v>
      </c>
      <c r="N42" s="90">
        <f>1577.45*2</f>
        <v>3154.9</v>
      </c>
      <c r="O42" s="68">
        <f t="shared" si="52"/>
        <v>14502.199999999999</v>
      </c>
      <c r="P42" s="68">
        <f>+J42+K42+M42</f>
        <v>12067.55</v>
      </c>
      <c r="Q42" s="68">
        <f>G42-O42</f>
        <v>65497.8</v>
      </c>
    </row>
    <row r="43" spans="1:17" ht="26.25" customHeight="1" x14ac:dyDescent="0.2">
      <c r="A43" s="166" t="s">
        <v>144</v>
      </c>
      <c r="B43" s="166"/>
      <c r="C43" s="166"/>
      <c r="D43" s="166"/>
      <c r="E43" s="166"/>
      <c r="F43" s="13"/>
      <c r="G43" s="66">
        <f t="shared" ref="G43:Q43" si="55">SUM(G39:G42)</f>
        <v>380000</v>
      </c>
      <c r="H43" s="66">
        <f t="shared" si="55"/>
        <v>35769.96</v>
      </c>
      <c r="I43" s="66">
        <f t="shared" si="55"/>
        <v>10906</v>
      </c>
      <c r="J43" s="66">
        <f t="shared" si="55"/>
        <v>26980</v>
      </c>
      <c r="K43" s="66">
        <f t="shared" si="55"/>
        <v>2862.2000000000003</v>
      </c>
      <c r="L43" s="66">
        <f t="shared" si="55"/>
        <v>11552</v>
      </c>
      <c r="M43" s="66">
        <f t="shared" si="55"/>
        <v>26942</v>
      </c>
      <c r="N43" s="66">
        <f t="shared" si="55"/>
        <v>9464.7000000000007</v>
      </c>
      <c r="O43" s="66">
        <f t="shared" si="55"/>
        <v>67692.659999999989</v>
      </c>
      <c r="P43" s="66">
        <f t="shared" si="55"/>
        <v>56784.2</v>
      </c>
      <c r="Q43" s="66">
        <f t="shared" si="55"/>
        <v>312307.34000000003</v>
      </c>
    </row>
    <row r="44" spans="1:17" ht="34.5" customHeight="1" x14ac:dyDescent="0.2">
      <c r="A44" s="163" t="s">
        <v>24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</row>
    <row r="45" spans="1:17" ht="21.75" customHeight="1" x14ac:dyDescent="0.35">
      <c r="A45" s="31">
        <v>26</v>
      </c>
      <c r="B45" s="12" t="s">
        <v>66</v>
      </c>
      <c r="C45" s="12" t="s">
        <v>284</v>
      </c>
      <c r="D45" s="12" t="s">
        <v>24</v>
      </c>
      <c r="E45" s="12" t="s">
        <v>67</v>
      </c>
      <c r="F45" s="13" t="s">
        <v>29</v>
      </c>
      <c r="G45" s="29">
        <v>210000</v>
      </c>
      <c r="H45" s="24">
        <v>38340.17</v>
      </c>
      <c r="I45" s="16">
        <f>G45*2.87/100</f>
        <v>6027</v>
      </c>
      <c r="J45" s="17">
        <f>G45*7.1/100</f>
        <v>14910</v>
      </c>
      <c r="K45" s="80">
        <f t="shared" ref="K45:K54" si="56">65050*1.1%</f>
        <v>715.55000000000007</v>
      </c>
      <c r="L45" s="26">
        <f>162625*3.04%</f>
        <v>4943.8</v>
      </c>
      <c r="M45" s="26">
        <f>162625*7.09%</f>
        <v>11530.112500000001</v>
      </c>
      <c r="N45" s="24">
        <v>0</v>
      </c>
      <c r="O45" s="20">
        <f t="shared" ref="O45:O59" si="57">H45+I45+L45+N45</f>
        <v>49310.97</v>
      </c>
      <c r="P45" s="20">
        <f>+J45+K45+M45</f>
        <v>27155.662499999999</v>
      </c>
      <c r="Q45" s="20">
        <f>G45-O45</f>
        <v>160689.03</v>
      </c>
    </row>
    <row r="46" spans="1:17" ht="21.75" customHeight="1" x14ac:dyDescent="0.35">
      <c r="A46" s="31">
        <v>27</v>
      </c>
      <c r="B46" s="12" t="s">
        <v>68</v>
      </c>
      <c r="C46" s="12" t="s">
        <v>285</v>
      </c>
      <c r="D46" s="12" t="s">
        <v>24</v>
      </c>
      <c r="E46" s="12" t="s">
        <v>69</v>
      </c>
      <c r="F46" s="13" t="s">
        <v>32</v>
      </c>
      <c r="G46" s="29">
        <v>150000</v>
      </c>
      <c r="H46" s="24">
        <v>23866.62</v>
      </c>
      <c r="I46" s="16">
        <f t="shared" ref="I46:I59" si="58">G46*2.87/100</f>
        <v>4305</v>
      </c>
      <c r="J46" s="17">
        <f t="shared" ref="J46:J59" si="59">G46*7.1/100</f>
        <v>10650</v>
      </c>
      <c r="K46" s="80">
        <f t="shared" si="56"/>
        <v>715.55000000000007</v>
      </c>
      <c r="L46" s="26">
        <f>+G46*3.04%</f>
        <v>4560</v>
      </c>
      <c r="M46" s="26">
        <f t="shared" ref="M46:M59" si="60">+G46*7.09%</f>
        <v>10635</v>
      </c>
      <c r="N46" s="24">
        <v>0</v>
      </c>
      <c r="O46" s="20">
        <f t="shared" si="57"/>
        <v>32731.62</v>
      </c>
      <c r="P46" s="20">
        <f t="shared" ref="P46:P57" si="61">J46+K46+M46</f>
        <v>22000.55</v>
      </c>
      <c r="Q46" s="20">
        <f t="shared" ref="Q46:Q59" si="62">G46-O46</f>
        <v>117268.38</v>
      </c>
    </row>
    <row r="47" spans="1:17" ht="21.75" customHeight="1" x14ac:dyDescent="0.35">
      <c r="A47" s="31">
        <v>28</v>
      </c>
      <c r="B47" s="12" t="s">
        <v>70</v>
      </c>
      <c r="C47" s="12" t="s">
        <v>285</v>
      </c>
      <c r="D47" s="12" t="s">
        <v>24</v>
      </c>
      <c r="E47" s="12" t="s">
        <v>71</v>
      </c>
      <c r="F47" s="13" t="s">
        <v>29</v>
      </c>
      <c r="G47" s="29">
        <v>150000</v>
      </c>
      <c r="H47" s="24">
        <v>23866.62</v>
      </c>
      <c r="I47" s="16">
        <f t="shared" si="58"/>
        <v>4305</v>
      </c>
      <c r="J47" s="17">
        <f t="shared" si="59"/>
        <v>10650</v>
      </c>
      <c r="K47" s="80">
        <f t="shared" si="56"/>
        <v>715.55000000000007</v>
      </c>
      <c r="L47" s="26">
        <f>+G47*3.04%</f>
        <v>4560</v>
      </c>
      <c r="M47" s="26">
        <f t="shared" si="60"/>
        <v>10635</v>
      </c>
      <c r="N47" s="24">
        <v>0</v>
      </c>
      <c r="O47" s="20">
        <f t="shared" si="57"/>
        <v>32731.62</v>
      </c>
      <c r="P47" s="20">
        <f t="shared" si="61"/>
        <v>22000.55</v>
      </c>
      <c r="Q47" s="20">
        <f t="shared" si="62"/>
        <v>117268.38</v>
      </c>
    </row>
    <row r="48" spans="1:17" ht="21" x14ac:dyDescent="0.35">
      <c r="A48" s="31">
        <v>29</v>
      </c>
      <c r="B48" s="12" t="s">
        <v>323</v>
      </c>
      <c r="C48" s="12" t="s">
        <v>285</v>
      </c>
      <c r="D48" s="12" t="s">
        <v>24</v>
      </c>
      <c r="E48" s="12" t="s">
        <v>307</v>
      </c>
      <c r="F48" s="13" t="s">
        <v>32</v>
      </c>
      <c r="G48" s="29">
        <v>150000</v>
      </c>
      <c r="H48" s="24">
        <v>0</v>
      </c>
      <c r="I48" s="16">
        <f t="shared" ref="I48" si="63">G48*2.87/100</f>
        <v>4305</v>
      </c>
      <c r="J48" s="17">
        <f t="shared" ref="J48" si="64">G48*7.1/100</f>
        <v>10650</v>
      </c>
      <c r="K48" s="80">
        <f t="shared" si="56"/>
        <v>715.55000000000007</v>
      </c>
      <c r="L48" s="26">
        <f t="shared" ref="L48" si="65">+G48*3.04%</f>
        <v>4560</v>
      </c>
      <c r="M48" s="26">
        <f t="shared" ref="M48" si="66">+G48*7.09%</f>
        <v>10635</v>
      </c>
      <c r="N48" s="24">
        <v>1577.45</v>
      </c>
      <c r="O48" s="20">
        <f t="shared" ref="O48" si="67">H48+I48+L48+N48</f>
        <v>10442.450000000001</v>
      </c>
      <c r="P48" s="20">
        <f t="shared" ref="P48" si="68">J48+K48+M48</f>
        <v>22000.55</v>
      </c>
      <c r="Q48" s="20">
        <f t="shared" ref="Q48" si="69">G48-O48</f>
        <v>139557.54999999999</v>
      </c>
    </row>
    <row r="49" spans="1:17" ht="21.75" customHeight="1" x14ac:dyDescent="0.35">
      <c r="A49" s="31">
        <v>30</v>
      </c>
      <c r="B49" s="12" t="s">
        <v>77</v>
      </c>
      <c r="C49" s="12" t="s">
        <v>285</v>
      </c>
      <c r="D49" s="12" t="s">
        <v>24</v>
      </c>
      <c r="E49" s="12" t="s">
        <v>72</v>
      </c>
      <c r="F49" s="13" t="s">
        <v>32</v>
      </c>
      <c r="G49" s="29">
        <v>85000</v>
      </c>
      <c r="H49" s="24">
        <v>7788.27</v>
      </c>
      <c r="I49" s="16">
        <f t="shared" si="58"/>
        <v>2439.5</v>
      </c>
      <c r="J49" s="17">
        <f t="shared" si="59"/>
        <v>6035</v>
      </c>
      <c r="K49" s="80">
        <f t="shared" si="56"/>
        <v>715.55000000000007</v>
      </c>
      <c r="L49" s="26">
        <f t="shared" ref="L49:L59" si="70">G49*3.04/100</f>
        <v>2584</v>
      </c>
      <c r="M49" s="26">
        <f t="shared" si="60"/>
        <v>6026.5</v>
      </c>
      <c r="N49" s="24">
        <f>1577.45*2</f>
        <v>3154.9</v>
      </c>
      <c r="O49" s="20">
        <f t="shared" si="57"/>
        <v>15966.67</v>
      </c>
      <c r="P49" s="20">
        <f t="shared" si="61"/>
        <v>12777.05</v>
      </c>
      <c r="Q49" s="20">
        <f t="shared" si="62"/>
        <v>69033.33</v>
      </c>
    </row>
    <row r="50" spans="1:17" ht="21.75" customHeight="1" x14ac:dyDescent="0.35">
      <c r="A50" s="31">
        <v>31</v>
      </c>
      <c r="B50" s="12" t="s">
        <v>75</v>
      </c>
      <c r="C50" s="12" t="s">
        <v>285</v>
      </c>
      <c r="D50" s="12" t="s">
        <v>24</v>
      </c>
      <c r="E50" s="12" t="s">
        <v>72</v>
      </c>
      <c r="F50" s="13" t="s">
        <v>32</v>
      </c>
      <c r="G50" s="29">
        <v>85000</v>
      </c>
      <c r="H50" s="24">
        <v>8576.99</v>
      </c>
      <c r="I50" s="16">
        <f t="shared" si="58"/>
        <v>2439.5</v>
      </c>
      <c r="J50" s="17">
        <f t="shared" si="59"/>
        <v>6035</v>
      </c>
      <c r="K50" s="80">
        <f t="shared" si="56"/>
        <v>715.55000000000007</v>
      </c>
      <c r="L50" s="26">
        <f t="shared" si="70"/>
        <v>2584</v>
      </c>
      <c r="M50" s="26">
        <f t="shared" si="60"/>
        <v>6026.5</v>
      </c>
      <c r="N50" s="24">
        <v>0</v>
      </c>
      <c r="O50" s="20">
        <f t="shared" si="57"/>
        <v>13600.49</v>
      </c>
      <c r="P50" s="20">
        <f t="shared" si="61"/>
        <v>12777.05</v>
      </c>
      <c r="Q50" s="20">
        <f t="shared" si="62"/>
        <v>71399.509999999995</v>
      </c>
    </row>
    <row r="51" spans="1:17" ht="21.75" customHeight="1" x14ac:dyDescent="0.35">
      <c r="A51" s="31">
        <v>32</v>
      </c>
      <c r="B51" s="12" t="s">
        <v>73</v>
      </c>
      <c r="C51" s="12" t="s">
        <v>285</v>
      </c>
      <c r="D51" s="12" t="s">
        <v>24</v>
      </c>
      <c r="E51" s="12" t="s">
        <v>74</v>
      </c>
      <c r="F51" s="13" t="s">
        <v>29</v>
      </c>
      <c r="G51" s="29">
        <v>75000</v>
      </c>
      <c r="H51" s="24">
        <v>6309.38</v>
      </c>
      <c r="I51" s="16">
        <f t="shared" si="58"/>
        <v>2152.5</v>
      </c>
      <c r="J51" s="17">
        <f t="shared" si="59"/>
        <v>5325</v>
      </c>
      <c r="K51" s="80">
        <f t="shared" si="56"/>
        <v>715.55000000000007</v>
      </c>
      <c r="L51" s="26">
        <f t="shared" si="70"/>
        <v>2280</v>
      </c>
      <c r="M51" s="26">
        <f t="shared" si="60"/>
        <v>5317.5</v>
      </c>
      <c r="N51" s="24">
        <v>0</v>
      </c>
      <c r="O51" s="20">
        <f t="shared" si="57"/>
        <v>10741.880000000001</v>
      </c>
      <c r="P51" s="20">
        <f t="shared" si="61"/>
        <v>11358.05</v>
      </c>
      <c r="Q51" s="20">
        <f t="shared" si="62"/>
        <v>64258.119999999995</v>
      </c>
    </row>
    <row r="52" spans="1:17" ht="21.75" customHeight="1" x14ac:dyDescent="0.35">
      <c r="A52" s="31">
        <v>33</v>
      </c>
      <c r="B52" s="12" t="s">
        <v>154</v>
      </c>
      <c r="C52" s="12" t="s">
        <v>285</v>
      </c>
      <c r="D52" s="12" t="s">
        <v>24</v>
      </c>
      <c r="E52" s="12" t="s">
        <v>243</v>
      </c>
      <c r="F52" s="13" t="s">
        <v>29</v>
      </c>
      <c r="G52" s="29">
        <v>75000</v>
      </c>
      <c r="H52" s="24">
        <v>5993.89</v>
      </c>
      <c r="I52" s="16">
        <f t="shared" si="58"/>
        <v>2152.5</v>
      </c>
      <c r="J52" s="17">
        <f t="shared" si="59"/>
        <v>5325</v>
      </c>
      <c r="K52" s="80">
        <f t="shared" si="56"/>
        <v>715.55000000000007</v>
      </c>
      <c r="L52" s="26">
        <f t="shared" si="70"/>
        <v>2280</v>
      </c>
      <c r="M52" s="26">
        <f t="shared" si="60"/>
        <v>5317.5</v>
      </c>
      <c r="N52" s="24">
        <v>1577.45</v>
      </c>
      <c r="O52" s="20">
        <f t="shared" si="57"/>
        <v>12003.84</v>
      </c>
      <c r="P52" s="20">
        <f>J52+K52+M52</f>
        <v>11358.05</v>
      </c>
      <c r="Q52" s="20">
        <f>G52-O52</f>
        <v>62996.160000000003</v>
      </c>
    </row>
    <row r="53" spans="1:17" ht="21.75" customHeight="1" x14ac:dyDescent="0.35">
      <c r="A53" s="31">
        <v>34</v>
      </c>
      <c r="B53" s="12" t="s">
        <v>202</v>
      </c>
      <c r="C53" s="12" t="s">
        <v>285</v>
      </c>
      <c r="D53" s="12" t="s">
        <v>24</v>
      </c>
      <c r="E53" s="12" t="s">
        <v>244</v>
      </c>
      <c r="F53" s="13" t="s">
        <v>32</v>
      </c>
      <c r="G53" s="29">
        <v>75000</v>
      </c>
      <c r="H53" s="24">
        <v>5993.89</v>
      </c>
      <c r="I53" s="16">
        <f t="shared" si="58"/>
        <v>2152.5</v>
      </c>
      <c r="J53" s="17">
        <f t="shared" si="59"/>
        <v>5325</v>
      </c>
      <c r="K53" s="80">
        <f t="shared" si="56"/>
        <v>715.55000000000007</v>
      </c>
      <c r="L53" s="26">
        <f t="shared" si="70"/>
        <v>2280</v>
      </c>
      <c r="M53" s="26">
        <f t="shared" si="60"/>
        <v>5317.5</v>
      </c>
      <c r="N53" s="24">
        <v>1577.45</v>
      </c>
      <c r="O53" s="20">
        <f t="shared" si="57"/>
        <v>12003.84</v>
      </c>
      <c r="P53" s="20">
        <f>J53+K53+M53</f>
        <v>11358.05</v>
      </c>
      <c r="Q53" s="20">
        <f>G53-O53</f>
        <v>62996.160000000003</v>
      </c>
    </row>
    <row r="54" spans="1:17" ht="21" x14ac:dyDescent="0.35">
      <c r="A54" s="31">
        <v>35</v>
      </c>
      <c r="B54" s="12" t="s">
        <v>324</v>
      </c>
      <c r="C54" s="12" t="s">
        <v>285</v>
      </c>
      <c r="D54" s="12" t="s">
        <v>24</v>
      </c>
      <c r="E54" s="12" t="s">
        <v>72</v>
      </c>
      <c r="F54" s="13" t="s">
        <v>32</v>
      </c>
      <c r="G54" s="29">
        <v>75000</v>
      </c>
      <c r="H54" s="24">
        <v>5678.4</v>
      </c>
      <c r="I54" s="16">
        <f t="shared" ref="I54" si="71">G54*2.87/100</f>
        <v>2152.5</v>
      </c>
      <c r="J54" s="17">
        <f t="shared" ref="J54" si="72">G54*7.1/100</f>
        <v>5325</v>
      </c>
      <c r="K54" s="80">
        <f t="shared" si="56"/>
        <v>715.55000000000007</v>
      </c>
      <c r="L54" s="26">
        <f t="shared" ref="L54" si="73">G54*3.04/100</f>
        <v>2280</v>
      </c>
      <c r="M54" s="26">
        <f t="shared" ref="M54" si="74">+G54*7.09%</f>
        <v>5317.5</v>
      </c>
      <c r="N54" s="24">
        <f>1577.45*2</f>
        <v>3154.9</v>
      </c>
      <c r="O54" s="20">
        <f t="shared" ref="O54" si="75">H54+I54+L54+N54</f>
        <v>13265.8</v>
      </c>
      <c r="P54" s="20">
        <f>J54+K54+M54</f>
        <v>11358.05</v>
      </c>
      <c r="Q54" s="20">
        <f>G54-O54</f>
        <v>61734.2</v>
      </c>
    </row>
    <row r="55" spans="1:17" ht="21.75" customHeight="1" x14ac:dyDescent="0.35">
      <c r="A55" s="31">
        <v>36</v>
      </c>
      <c r="B55" s="12" t="s">
        <v>208</v>
      </c>
      <c r="C55" s="12" t="s">
        <v>285</v>
      </c>
      <c r="D55" s="12" t="s">
        <v>24</v>
      </c>
      <c r="E55" s="12" t="s">
        <v>245</v>
      </c>
      <c r="F55" s="13" t="s">
        <v>338</v>
      </c>
      <c r="G55" s="29">
        <v>38000</v>
      </c>
      <c r="H55" s="24">
        <v>160.38</v>
      </c>
      <c r="I55" s="16">
        <f t="shared" si="58"/>
        <v>1090.5999999999999</v>
      </c>
      <c r="J55" s="17">
        <f t="shared" si="59"/>
        <v>2698</v>
      </c>
      <c r="K55" s="18">
        <f>+G55*1.1%</f>
        <v>418.00000000000006</v>
      </c>
      <c r="L55" s="26">
        <f t="shared" si="70"/>
        <v>1155.2</v>
      </c>
      <c r="M55" s="26">
        <f t="shared" si="60"/>
        <v>2694.2000000000003</v>
      </c>
      <c r="N55" s="24">
        <v>0</v>
      </c>
      <c r="O55" s="20">
        <f t="shared" si="57"/>
        <v>2406.1800000000003</v>
      </c>
      <c r="P55" s="20">
        <f>J55+K55+M55</f>
        <v>5810.2000000000007</v>
      </c>
      <c r="Q55" s="20">
        <f>G55-O55</f>
        <v>35593.82</v>
      </c>
    </row>
    <row r="56" spans="1:17" ht="21.75" customHeight="1" x14ac:dyDescent="0.35">
      <c r="A56" s="31">
        <v>37</v>
      </c>
      <c r="B56" s="12" t="s">
        <v>76</v>
      </c>
      <c r="C56" s="12" t="s">
        <v>284</v>
      </c>
      <c r="D56" s="12" t="s">
        <v>24</v>
      </c>
      <c r="E56" s="12" t="s">
        <v>153</v>
      </c>
      <c r="F56" s="13" t="s">
        <v>29</v>
      </c>
      <c r="G56" s="29">
        <v>85000</v>
      </c>
      <c r="H56" s="24">
        <v>8576.99</v>
      </c>
      <c r="I56" s="16">
        <f t="shared" si="58"/>
        <v>2439.5</v>
      </c>
      <c r="J56" s="17">
        <f t="shared" si="59"/>
        <v>6035</v>
      </c>
      <c r="K56" s="80">
        <f t="shared" ref="K56:K57" si="76">65050*1.1%</f>
        <v>715.55000000000007</v>
      </c>
      <c r="L56" s="26">
        <f t="shared" si="70"/>
        <v>2584</v>
      </c>
      <c r="M56" s="26">
        <f t="shared" si="60"/>
        <v>6026.5</v>
      </c>
      <c r="N56" s="24">
        <v>0</v>
      </c>
      <c r="O56" s="20">
        <f t="shared" si="57"/>
        <v>13600.49</v>
      </c>
      <c r="P56" s="20">
        <f t="shared" si="61"/>
        <v>12777.05</v>
      </c>
      <c r="Q56" s="20">
        <f t="shared" si="62"/>
        <v>71399.509999999995</v>
      </c>
    </row>
    <row r="57" spans="1:17" ht="21.75" customHeight="1" x14ac:dyDescent="0.35">
      <c r="A57" s="31">
        <v>38</v>
      </c>
      <c r="B57" s="12" t="s">
        <v>188</v>
      </c>
      <c r="C57" s="12" t="s">
        <v>285</v>
      </c>
      <c r="D57" s="12" t="s">
        <v>24</v>
      </c>
      <c r="E57" s="12" t="s">
        <v>189</v>
      </c>
      <c r="F57" s="13" t="s">
        <v>32</v>
      </c>
      <c r="G57" s="29">
        <v>75000</v>
      </c>
      <c r="H57" s="24">
        <v>6309.38</v>
      </c>
      <c r="I57" s="16">
        <f t="shared" si="58"/>
        <v>2152.5</v>
      </c>
      <c r="J57" s="17">
        <f t="shared" si="59"/>
        <v>5325</v>
      </c>
      <c r="K57" s="80">
        <f t="shared" si="76"/>
        <v>715.55000000000007</v>
      </c>
      <c r="L57" s="26">
        <f t="shared" si="70"/>
        <v>2280</v>
      </c>
      <c r="M57" s="26">
        <f t="shared" si="60"/>
        <v>5317.5</v>
      </c>
      <c r="N57" s="24">
        <v>0</v>
      </c>
      <c r="O57" s="20">
        <f t="shared" si="57"/>
        <v>10741.880000000001</v>
      </c>
      <c r="P57" s="20">
        <f t="shared" si="61"/>
        <v>11358.05</v>
      </c>
      <c r="Q57" s="20">
        <f t="shared" si="62"/>
        <v>64258.119999999995</v>
      </c>
    </row>
    <row r="58" spans="1:17" ht="30" customHeight="1" x14ac:dyDescent="0.35">
      <c r="A58" s="31">
        <v>39</v>
      </c>
      <c r="B58" s="27" t="s">
        <v>233</v>
      </c>
      <c r="C58" s="27" t="s">
        <v>285</v>
      </c>
      <c r="D58" s="12" t="s">
        <v>24</v>
      </c>
      <c r="E58" s="12" t="s">
        <v>245</v>
      </c>
      <c r="F58" s="31" t="s">
        <v>338</v>
      </c>
      <c r="G58" s="23">
        <v>38000</v>
      </c>
      <c r="H58" s="20">
        <v>160.38</v>
      </c>
      <c r="I58" s="16">
        <f>G58*2.87/100</f>
        <v>1090.5999999999999</v>
      </c>
      <c r="J58" s="17">
        <f>G58*7.1/100</f>
        <v>2698</v>
      </c>
      <c r="K58" s="18">
        <f>+G58*1.1%</f>
        <v>418.00000000000006</v>
      </c>
      <c r="L58" s="18">
        <f>G58*3.04/100</f>
        <v>1155.2</v>
      </c>
      <c r="M58" s="26">
        <f>+G58*7.09%</f>
        <v>2694.2000000000003</v>
      </c>
      <c r="N58" s="24">
        <v>0</v>
      </c>
      <c r="O58" s="20">
        <f>H58+I58+L58+N58</f>
        <v>2406.1800000000003</v>
      </c>
      <c r="P58" s="20">
        <f>J58+K58+M58</f>
        <v>5810.2000000000007</v>
      </c>
      <c r="Q58" s="20">
        <f>G58-O58</f>
        <v>35593.82</v>
      </c>
    </row>
    <row r="59" spans="1:17" ht="21.75" customHeight="1" x14ac:dyDescent="0.35">
      <c r="A59" s="31">
        <v>40</v>
      </c>
      <c r="B59" s="12" t="s">
        <v>236</v>
      </c>
      <c r="C59" s="12" t="s">
        <v>284</v>
      </c>
      <c r="D59" s="12" t="s">
        <v>24</v>
      </c>
      <c r="E59" s="12" t="s">
        <v>245</v>
      </c>
      <c r="F59" s="13" t="s">
        <v>338</v>
      </c>
      <c r="G59" s="29">
        <v>38000</v>
      </c>
      <c r="H59" s="24">
        <v>160.38</v>
      </c>
      <c r="I59" s="16">
        <f t="shared" si="58"/>
        <v>1090.5999999999999</v>
      </c>
      <c r="J59" s="17">
        <f t="shared" si="59"/>
        <v>2698</v>
      </c>
      <c r="K59" s="18">
        <f>+G59*1.1%</f>
        <v>418.00000000000006</v>
      </c>
      <c r="L59" s="26">
        <f t="shared" si="70"/>
        <v>1155.2</v>
      </c>
      <c r="M59" s="26">
        <f t="shared" si="60"/>
        <v>2694.2000000000003</v>
      </c>
      <c r="N59" s="24">
        <v>0</v>
      </c>
      <c r="O59" s="20">
        <f t="shared" si="57"/>
        <v>2406.1800000000003</v>
      </c>
      <c r="P59" s="20">
        <f>J59+K59+M59</f>
        <v>5810.2000000000007</v>
      </c>
      <c r="Q59" s="20">
        <f t="shared" si="62"/>
        <v>35593.82</v>
      </c>
    </row>
    <row r="60" spans="1:17" ht="24.75" customHeight="1" x14ac:dyDescent="0.2">
      <c r="A60" s="166" t="s">
        <v>144</v>
      </c>
      <c r="B60" s="166"/>
      <c r="C60" s="166"/>
      <c r="D60" s="166"/>
      <c r="E60" s="166"/>
      <c r="F60" s="13"/>
      <c r="G60" s="70">
        <f t="shared" ref="G60:Q60" si="77">SUM(G45:G59)</f>
        <v>1404000</v>
      </c>
      <c r="H60" s="70">
        <f t="shared" si="77"/>
        <v>141781.74000000002</v>
      </c>
      <c r="I60" s="70">
        <f t="shared" si="77"/>
        <v>40294.799999999996</v>
      </c>
      <c r="J60" s="70">
        <f t="shared" si="77"/>
        <v>99684</v>
      </c>
      <c r="K60" s="70">
        <f t="shared" si="77"/>
        <v>9840.6</v>
      </c>
      <c r="L60" s="70">
        <f t="shared" si="77"/>
        <v>41241.399999999994</v>
      </c>
      <c r="M60" s="70">
        <f t="shared" si="77"/>
        <v>96184.712499999994</v>
      </c>
      <c r="N60" s="70">
        <f t="shared" si="77"/>
        <v>11042.15</v>
      </c>
      <c r="O60" s="70">
        <f t="shared" si="77"/>
        <v>234360.08999999994</v>
      </c>
      <c r="P60" s="70">
        <f t="shared" si="77"/>
        <v>205709.3125</v>
      </c>
      <c r="Q60" s="70">
        <f t="shared" si="77"/>
        <v>1169639.9100000001</v>
      </c>
    </row>
    <row r="61" spans="1:17" ht="30.75" customHeight="1" x14ac:dyDescent="0.2">
      <c r="A61" s="163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5"/>
    </row>
    <row r="62" spans="1:17" ht="22.5" customHeight="1" x14ac:dyDescent="0.35">
      <c r="A62" s="31">
        <v>41</v>
      </c>
      <c r="B62" s="12" t="s">
        <v>41</v>
      </c>
      <c r="C62" s="12" t="s">
        <v>285</v>
      </c>
      <c r="D62" s="12" t="s">
        <v>25</v>
      </c>
      <c r="E62" s="12" t="s">
        <v>42</v>
      </c>
      <c r="F62" s="13" t="s">
        <v>29</v>
      </c>
      <c r="G62" s="23">
        <v>126000</v>
      </c>
      <c r="H62" s="15">
        <v>0</v>
      </c>
      <c r="I62" s="16">
        <f t="shared" ref="I62:I64" si="78">G62*2.87/100</f>
        <v>3616.2</v>
      </c>
      <c r="J62" s="17">
        <f t="shared" ref="J62:J64" si="79">G62*7.1/100</f>
        <v>8946</v>
      </c>
      <c r="K62" s="80">
        <f t="shared" ref="K62:K68" si="80">65050*1.1%</f>
        <v>715.55000000000007</v>
      </c>
      <c r="L62" s="18">
        <f t="shared" ref="L62:L64" si="81">G62*3.04/100</f>
        <v>3830.4</v>
      </c>
      <c r="M62" s="26">
        <f>+G62*7.09%</f>
        <v>8933.4000000000015</v>
      </c>
      <c r="N62" s="24">
        <v>0</v>
      </c>
      <c r="O62" s="20">
        <f t="shared" ref="O62:O64" si="82">H62+I62+L62+N62</f>
        <v>7446.6</v>
      </c>
      <c r="P62" s="20">
        <f t="shared" ref="P62:P64" si="83">J62+K62+M62</f>
        <v>18594.95</v>
      </c>
      <c r="Q62" s="20">
        <f t="shared" ref="Q62:Q64" si="84">G62-O62</f>
        <v>118553.4</v>
      </c>
    </row>
    <row r="63" spans="1:17" ht="22.5" customHeight="1" x14ac:dyDescent="0.35">
      <c r="A63" s="31">
        <v>42</v>
      </c>
      <c r="B63" s="12" t="s">
        <v>325</v>
      </c>
      <c r="C63" s="12" t="s">
        <v>284</v>
      </c>
      <c r="D63" s="12" t="s">
        <v>25</v>
      </c>
      <c r="E63" s="12" t="s">
        <v>326</v>
      </c>
      <c r="F63" s="13" t="s">
        <v>32</v>
      </c>
      <c r="G63" s="23">
        <v>150000</v>
      </c>
      <c r="H63" s="15">
        <v>23077.89</v>
      </c>
      <c r="I63" s="16">
        <f t="shared" ref="I63" si="85">G63*2.87/100</f>
        <v>4305</v>
      </c>
      <c r="J63" s="17">
        <f t="shared" ref="J63" si="86">G63*7.1/100</f>
        <v>10650</v>
      </c>
      <c r="K63" s="80">
        <f t="shared" si="80"/>
        <v>715.55000000000007</v>
      </c>
      <c r="L63" s="18">
        <f t="shared" ref="L63" si="87">G63*3.04/100</f>
        <v>4560</v>
      </c>
      <c r="M63" s="26">
        <f t="shared" ref="M63" si="88">+G63*7.09%</f>
        <v>10635</v>
      </c>
      <c r="N63" s="24">
        <f>1577.45*2</f>
        <v>3154.9</v>
      </c>
      <c r="O63" s="20">
        <f t="shared" ref="O63" si="89">H63+I63+L63+N63</f>
        <v>35097.79</v>
      </c>
      <c r="P63" s="20">
        <f t="shared" ref="P63" si="90">J63+K63+M63</f>
        <v>22000.55</v>
      </c>
      <c r="Q63" s="20">
        <f t="shared" ref="Q63" si="91">G63-O63</f>
        <v>114902.20999999999</v>
      </c>
    </row>
    <row r="64" spans="1:17" ht="22.5" customHeight="1" x14ac:dyDescent="0.35">
      <c r="A64" s="31">
        <v>43</v>
      </c>
      <c r="B64" s="12" t="s">
        <v>48</v>
      </c>
      <c r="C64" s="12" t="s">
        <v>285</v>
      </c>
      <c r="D64" s="12" t="s">
        <v>25</v>
      </c>
      <c r="E64" s="12" t="s">
        <v>247</v>
      </c>
      <c r="F64" s="13" t="s">
        <v>29</v>
      </c>
      <c r="G64" s="23">
        <v>85000</v>
      </c>
      <c r="H64" s="15">
        <v>0</v>
      </c>
      <c r="I64" s="16">
        <f t="shared" si="78"/>
        <v>2439.5</v>
      </c>
      <c r="J64" s="17">
        <f t="shared" si="79"/>
        <v>6035</v>
      </c>
      <c r="K64" s="80">
        <f t="shared" si="80"/>
        <v>715.55000000000007</v>
      </c>
      <c r="L64" s="18">
        <f t="shared" si="81"/>
        <v>2584</v>
      </c>
      <c r="M64" s="26">
        <f>+G64*7.09%</f>
        <v>6026.5</v>
      </c>
      <c r="N64" s="24">
        <v>1577.45</v>
      </c>
      <c r="O64" s="20">
        <f t="shared" si="82"/>
        <v>6600.95</v>
      </c>
      <c r="P64" s="20">
        <f t="shared" si="83"/>
        <v>12777.05</v>
      </c>
      <c r="Q64" s="20">
        <f t="shared" si="84"/>
        <v>78399.05</v>
      </c>
    </row>
    <row r="65" spans="1:1021 1025:5118 5122:9215 9219:13312 13316:16384" ht="22.5" customHeight="1" x14ac:dyDescent="0.35">
      <c r="A65" s="31">
        <v>44</v>
      </c>
      <c r="B65" s="12" t="s">
        <v>43</v>
      </c>
      <c r="C65" s="12" t="s">
        <v>285</v>
      </c>
      <c r="D65" s="12" t="s">
        <v>25</v>
      </c>
      <c r="E65" s="12" t="s">
        <v>246</v>
      </c>
      <c r="F65" s="13" t="s">
        <v>32</v>
      </c>
      <c r="G65" s="23">
        <v>85000</v>
      </c>
      <c r="H65" s="15">
        <v>0</v>
      </c>
      <c r="I65" s="16">
        <f>G65*2.87/100</f>
        <v>2439.5</v>
      </c>
      <c r="J65" s="17">
        <f>G65*7.1/100</f>
        <v>6035</v>
      </c>
      <c r="K65" s="80">
        <f t="shared" si="80"/>
        <v>715.55000000000007</v>
      </c>
      <c r="L65" s="18">
        <f>G65*3.04/100</f>
        <v>2584</v>
      </c>
      <c r="M65" s="26">
        <f>+G65*7.09%</f>
        <v>6026.5</v>
      </c>
      <c r="N65" s="24">
        <v>0</v>
      </c>
      <c r="O65" s="20">
        <f>H65+I65+L65+N65</f>
        <v>5023.5</v>
      </c>
      <c r="P65" s="20">
        <f>J65+K65+M65</f>
        <v>12777.05</v>
      </c>
      <c r="Q65" s="20">
        <f>G65-O65</f>
        <v>79976.5</v>
      </c>
    </row>
    <row r="66" spans="1:1021 1025:5118 5122:9215 9219:13312 13316:16384" ht="22.5" customHeight="1" x14ac:dyDescent="0.35">
      <c r="A66" s="31">
        <v>45</v>
      </c>
      <c r="B66" s="12" t="s">
        <v>44</v>
      </c>
      <c r="C66" s="12" t="s">
        <v>285</v>
      </c>
      <c r="D66" s="12" t="s">
        <v>25</v>
      </c>
      <c r="E66" s="12" t="s">
        <v>248</v>
      </c>
      <c r="F66" s="13" t="s">
        <v>29</v>
      </c>
      <c r="G66" s="23">
        <v>75000</v>
      </c>
      <c r="H66" s="24">
        <v>5993.89</v>
      </c>
      <c r="I66" s="16">
        <f>G66*2.87/100</f>
        <v>2152.5</v>
      </c>
      <c r="J66" s="17">
        <f>G66*7.1/100</f>
        <v>5325</v>
      </c>
      <c r="K66" s="80">
        <f t="shared" si="80"/>
        <v>715.55000000000007</v>
      </c>
      <c r="L66" s="18">
        <f>G66*3.04/100</f>
        <v>2280</v>
      </c>
      <c r="M66" s="26">
        <f>+G66*7.09%</f>
        <v>5317.5</v>
      </c>
      <c r="N66" s="24">
        <v>1577.45</v>
      </c>
      <c r="O66" s="20">
        <f>H66+I66+L66+N66</f>
        <v>12003.84</v>
      </c>
      <c r="P66" s="20">
        <f>J66+K66+M66</f>
        <v>11358.05</v>
      </c>
      <c r="Q66" s="20">
        <f>G66-O66</f>
        <v>62996.160000000003</v>
      </c>
    </row>
    <row r="67" spans="1:1021 1025:5118 5122:9215 9219:13312 13316:16384" ht="22.5" customHeight="1" x14ac:dyDescent="0.35">
      <c r="A67" s="31">
        <v>46</v>
      </c>
      <c r="B67" s="12" t="s">
        <v>309</v>
      </c>
      <c r="C67" s="12" t="s">
        <v>284</v>
      </c>
      <c r="D67" s="12" t="s">
        <v>25</v>
      </c>
      <c r="E67" s="12" t="s">
        <v>308</v>
      </c>
      <c r="F67" s="13" t="s">
        <v>32</v>
      </c>
      <c r="G67" s="23">
        <v>75000</v>
      </c>
      <c r="H67" s="15">
        <v>6309.38</v>
      </c>
      <c r="I67" s="16">
        <f t="shared" ref="I67" si="92">G67*2.87/100</f>
        <v>2152.5</v>
      </c>
      <c r="J67" s="17">
        <f t="shared" ref="J67" si="93">G67*7.1/100</f>
        <v>5325</v>
      </c>
      <c r="K67" s="80">
        <f t="shared" si="80"/>
        <v>715.55000000000007</v>
      </c>
      <c r="L67" s="18">
        <f t="shared" ref="L67" si="94">G67*3.04/100</f>
        <v>2280</v>
      </c>
      <c r="M67" s="26">
        <f t="shared" ref="M67" si="95">+G67*7.09%</f>
        <v>5317.5</v>
      </c>
      <c r="N67" s="24">
        <v>0</v>
      </c>
      <c r="O67" s="20">
        <f>H67+I67+L67+N67</f>
        <v>10741.880000000001</v>
      </c>
      <c r="P67" s="20">
        <f>J67+K67+M67</f>
        <v>11358.05</v>
      </c>
      <c r="Q67" s="20">
        <f>G67-O67</f>
        <v>64258.119999999995</v>
      </c>
    </row>
    <row r="68" spans="1:1021 1025:5118 5122:9215 9219:13312 13316:16384" ht="22.5" customHeight="1" x14ac:dyDescent="0.35">
      <c r="A68" s="31">
        <v>47</v>
      </c>
      <c r="B68" s="12" t="s">
        <v>310</v>
      </c>
      <c r="C68" s="12" t="s">
        <v>285</v>
      </c>
      <c r="D68" s="12" t="s">
        <v>25</v>
      </c>
      <c r="E68" s="12" t="s">
        <v>308</v>
      </c>
      <c r="F68" s="13" t="s">
        <v>32</v>
      </c>
      <c r="G68" s="23">
        <v>75000</v>
      </c>
      <c r="H68" s="24">
        <v>5993.89</v>
      </c>
      <c r="I68" s="16">
        <f t="shared" ref="I68" si="96">G68*2.87/100</f>
        <v>2152.5</v>
      </c>
      <c r="J68" s="17">
        <f t="shared" ref="J68" si="97">G68*7.1/100</f>
        <v>5325</v>
      </c>
      <c r="K68" s="80">
        <f t="shared" si="80"/>
        <v>715.55000000000007</v>
      </c>
      <c r="L68" s="18">
        <f t="shared" ref="L68" si="98">G68*3.04/100</f>
        <v>2280</v>
      </c>
      <c r="M68" s="26">
        <f t="shared" ref="M68" si="99">+G68*7.09%</f>
        <v>5317.5</v>
      </c>
      <c r="N68" s="24">
        <v>1577.45</v>
      </c>
      <c r="O68" s="20">
        <f t="shared" ref="O68" si="100">H68+I68+L68+N68</f>
        <v>12003.84</v>
      </c>
      <c r="P68" s="20">
        <f t="shared" ref="P68" si="101">J68+K68+M68</f>
        <v>11358.05</v>
      </c>
      <c r="Q68" s="20">
        <f t="shared" ref="Q68" si="102">G68-O68</f>
        <v>62996.160000000003</v>
      </c>
    </row>
    <row r="69" spans="1:1021 1025:5118 5122:9215 9219:13312 13316:16384" ht="22.5" customHeight="1" x14ac:dyDescent="0.35">
      <c r="A69" s="31">
        <v>48</v>
      </c>
      <c r="B69" s="12" t="s">
        <v>45</v>
      </c>
      <c r="C69" s="12" t="s">
        <v>285</v>
      </c>
      <c r="D69" s="12" t="s">
        <v>25</v>
      </c>
      <c r="E69" s="12" t="s">
        <v>46</v>
      </c>
      <c r="F69" s="13" t="s">
        <v>29</v>
      </c>
      <c r="G69" s="23">
        <v>60000</v>
      </c>
      <c r="H69" s="15">
        <v>3486.68</v>
      </c>
      <c r="I69" s="16">
        <f t="shared" ref="I69:I74" si="103">G69*2.87/100</f>
        <v>1722</v>
      </c>
      <c r="J69" s="17">
        <f t="shared" ref="J69:J74" si="104">G69*7.1/100</f>
        <v>4260</v>
      </c>
      <c r="K69" s="18">
        <f t="shared" ref="K69:K74" si="105">+G69*1.1%</f>
        <v>660.00000000000011</v>
      </c>
      <c r="L69" s="18">
        <f t="shared" ref="L69:L74" si="106">G69*3.04/100</f>
        <v>1824</v>
      </c>
      <c r="M69" s="26">
        <f t="shared" ref="M69:M74" si="107">+G69*7.09%</f>
        <v>4254</v>
      </c>
      <c r="N69" s="24">
        <v>0</v>
      </c>
      <c r="O69" s="20">
        <f t="shared" ref="O69:O74" si="108">H69+I69+L69+N69</f>
        <v>7032.68</v>
      </c>
      <c r="P69" s="20">
        <f t="shared" ref="P69:P74" si="109">J69+K69+M69</f>
        <v>9174</v>
      </c>
      <c r="Q69" s="20">
        <f>G69-O69</f>
        <v>52967.32</v>
      </c>
    </row>
    <row r="70" spans="1:1021 1025:5118 5122:9215 9219:13312 13316:16384" ht="22.5" customHeight="1" x14ac:dyDescent="0.35">
      <c r="A70" s="31">
        <v>49</v>
      </c>
      <c r="B70" s="12" t="s">
        <v>193</v>
      </c>
      <c r="C70" s="12" t="s">
        <v>284</v>
      </c>
      <c r="D70" s="12" t="s">
        <v>25</v>
      </c>
      <c r="E70" s="12" t="s">
        <v>249</v>
      </c>
      <c r="F70" s="13" t="s">
        <v>32</v>
      </c>
      <c r="G70" s="23">
        <v>50000</v>
      </c>
      <c r="H70" s="15">
        <v>1617.38</v>
      </c>
      <c r="I70" s="16">
        <f t="shared" si="103"/>
        <v>1435</v>
      </c>
      <c r="J70" s="17">
        <f t="shared" si="104"/>
        <v>3550</v>
      </c>
      <c r="K70" s="18">
        <f t="shared" si="105"/>
        <v>550</v>
      </c>
      <c r="L70" s="18">
        <f t="shared" si="106"/>
        <v>1520</v>
      </c>
      <c r="M70" s="26">
        <f t="shared" si="107"/>
        <v>3545.0000000000005</v>
      </c>
      <c r="N70" s="24">
        <v>1577.45</v>
      </c>
      <c r="O70" s="20">
        <f t="shared" si="108"/>
        <v>6149.83</v>
      </c>
      <c r="P70" s="20">
        <f t="shared" si="109"/>
        <v>7645</v>
      </c>
      <c r="Q70" s="20">
        <f>G70-O70</f>
        <v>43850.17</v>
      </c>
    </row>
    <row r="71" spans="1:1021 1025:5118 5122:9215 9219:13312 13316:16384" ht="22.5" customHeight="1" x14ac:dyDescent="0.35">
      <c r="A71" s="31">
        <v>50</v>
      </c>
      <c r="B71" s="12" t="s">
        <v>194</v>
      </c>
      <c r="C71" s="12" t="s">
        <v>285</v>
      </c>
      <c r="D71" s="12" t="s">
        <v>25</v>
      </c>
      <c r="E71" s="12" t="s">
        <v>46</v>
      </c>
      <c r="F71" s="13" t="s">
        <v>32</v>
      </c>
      <c r="G71" s="23">
        <v>50000</v>
      </c>
      <c r="H71" s="15">
        <v>1854</v>
      </c>
      <c r="I71" s="16">
        <f t="shared" si="103"/>
        <v>1435</v>
      </c>
      <c r="J71" s="17">
        <f t="shared" si="104"/>
        <v>3550</v>
      </c>
      <c r="K71" s="18">
        <f t="shared" si="105"/>
        <v>550</v>
      </c>
      <c r="L71" s="18">
        <f t="shared" si="106"/>
        <v>1520</v>
      </c>
      <c r="M71" s="26">
        <f t="shared" si="107"/>
        <v>3545.0000000000005</v>
      </c>
      <c r="N71" s="24">
        <v>0</v>
      </c>
      <c r="O71" s="20">
        <f t="shared" si="108"/>
        <v>4809</v>
      </c>
      <c r="P71" s="20">
        <f t="shared" si="109"/>
        <v>7645</v>
      </c>
      <c r="Q71" s="20">
        <f>G71-O71</f>
        <v>45191</v>
      </c>
    </row>
    <row r="72" spans="1:1021 1025:5118 5122:9215 9219:13312 13316:16384" ht="22.5" customHeight="1" x14ac:dyDescent="0.35">
      <c r="A72" s="31">
        <v>51</v>
      </c>
      <c r="B72" s="12" t="s">
        <v>195</v>
      </c>
      <c r="C72" s="12" t="s">
        <v>285</v>
      </c>
      <c r="D72" s="12" t="s">
        <v>25</v>
      </c>
      <c r="E72" s="12" t="s">
        <v>249</v>
      </c>
      <c r="F72" s="13" t="s">
        <v>32</v>
      </c>
      <c r="G72" s="23">
        <v>50000</v>
      </c>
      <c r="H72" s="15">
        <v>0</v>
      </c>
      <c r="I72" s="16">
        <f t="shared" si="103"/>
        <v>1435</v>
      </c>
      <c r="J72" s="17">
        <f t="shared" si="104"/>
        <v>3550</v>
      </c>
      <c r="K72" s="18">
        <f t="shared" si="105"/>
        <v>550</v>
      </c>
      <c r="L72" s="18">
        <f t="shared" si="106"/>
        <v>1520</v>
      </c>
      <c r="M72" s="26">
        <f t="shared" si="107"/>
        <v>3545.0000000000005</v>
      </c>
      <c r="N72" s="24">
        <v>1577.45</v>
      </c>
      <c r="O72" s="20">
        <f t="shared" si="108"/>
        <v>4532.45</v>
      </c>
      <c r="P72" s="20">
        <f t="shared" si="109"/>
        <v>7645</v>
      </c>
      <c r="Q72" s="20">
        <f>G72-O72</f>
        <v>45467.55</v>
      </c>
    </row>
    <row r="73" spans="1:1021 1025:5118 5122:9215 9219:13312 13316:16384" ht="22.5" customHeight="1" x14ac:dyDescent="0.35">
      <c r="A73" s="31">
        <v>52</v>
      </c>
      <c r="B73" s="12" t="s">
        <v>250</v>
      </c>
      <c r="C73" s="12" t="s">
        <v>285</v>
      </c>
      <c r="D73" s="12" t="s">
        <v>25</v>
      </c>
      <c r="E73" s="12" t="s">
        <v>249</v>
      </c>
      <c r="F73" s="13" t="s">
        <v>32</v>
      </c>
      <c r="G73" s="23">
        <v>50000</v>
      </c>
      <c r="H73" s="15">
        <v>0</v>
      </c>
      <c r="I73" s="16">
        <f t="shared" si="103"/>
        <v>1435</v>
      </c>
      <c r="J73" s="17">
        <f t="shared" si="104"/>
        <v>3550</v>
      </c>
      <c r="K73" s="18">
        <f t="shared" si="105"/>
        <v>550</v>
      </c>
      <c r="L73" s="18">
        <f t="shared" si="106"/>
        <v>1520</v>
      </c>
      <c r="M73" s="26">
        <f t="shared" si="107"/>
        <v>3545.0000000000005</v>
      </c>
      <c r="N73" s="24">
        <v>1577.45</v>
      </c>
      <c r="O73" s="20">
        <f t="shared" si="108"/>
        <v>4532.45</v>
      </c>
      <c r="P73" s="20">
        <f t="shared" si="109"/>
        <v>7645</v>
      </c>
      <c r="Q73" s="20">
        <f>G73-O73</f>
        <v>45467.55</v>
      </c>
    </row>
    <row r="74" spans="1:1021 1025:5118 5122:9215 9219:13312 13316:16384" ht="22.5" customHeight="1" x14ac:dyDescent="0.35">
      <c r="A74" s="31">
        <v>53</v>
      </c>
      <c r="B74" s="12" t="s">
        <v>211</v>
      </c>
      <c r="C74" s="12" t="s">
        <v>285</v>
      </c>
      <c r="D74" s="12" t="s">
        <v>25</v>
      </c>
      <c r="E74" s="12" t="s">
        <v>245</v>
      </c>
      <c r="F74" s="13" t="s">
        <v>338</v>
      </c>
      <c r="G74" s="23">
        <v>38000</v>
      </c>
      <c r="H74" s="15">
        <v>0</v>
      </c>
      <c r="I74" s="16">
        <f t="shared" si="103"/>
        <v>1090.5999999999999</v>
      </c>
      <c r="J74" s="17">
        <f t="shared" si="104"/>
        <v>2698</v>
      </c>
      <c r="K74" s="18">
        <f t="shared" si="105"/>
        <v>418.00000000000006</v>
      </c>
      <c r="L74" s="18">
        <f t="shared" si="106"/>
        <v>1155.2</v>
      </c>
      <c r="M74" s="26">
        <f t="shared" si="107"/>
        <v>2694.2000000000003</v>
      </c>
      <c r="N74" s="24">
        <v>1577.45</v>
      </c>
      <c r="O74" s="20">
        <f t="shared" si="108"/>
        <v>3823.25</v>
      </c>
      <c r="P74" s="20">
        <f t="shared" si="109"/>
        <v>5810.2000000000007</v>
      </c>
      <c r="Q74" s="20">
        <f t="shared" ref="Q74" si="110">G74-O74</f>
        <v>34176.75</v>
      </c>
    </row>
    <row r="75" spans="1:1021 1025:5118 5122:9215 9219:13312 13316:16384" ht="23.25" customHeight="1" x14ac:dyDescent="0.2">
      <c r="A75" s="166" t="s">
        <v>144</v>
      </c>
      <c r="B75" s="166"/>
      <c r="C75" s="166"/>
      <c r="D75" s="166"/>
      <c r="E75" s="166"/>
      <c r="F75" s="87"/>
      <c r="G75" s="70">
        <f t="shared" ref="G75:Q75" si="111">SUM(G62:G74)</f>
        <v>969000</v>
      </c>
      <c r="H75" s="70">
        <f t="shared" si="111"/>
        <v>48333.109999999993</v>
      </c>
      <c r="I75" s="70">
        <f t="shared" si="111"/>
        <v>27810.3</v>
      </c>
      <c r="J75" s="70">
        <f t="shared" si="111"/>
        <v>68799</v>
      </c>
      <c r="K75" s="70">
        <f t="shared" si="111"/>
        <v>8286.85</v>
      </c>
      <c r="L75" s="70">
        <f t="shared" si="111"/>
        <v>29457.600000000002</v>
      </c>
      <c r="M75" s="70">
        <f t="shared" si="111"/>
        <v>68702.100000000006</v>
      </c>
      <c r="N75" s="70">
        <f t="shared" si="111"/>
        <v>14197.050000000003</v>
      </c>
      <c r="O75" s="70">
        <f t="shared" si="111"/>
        <v>119798.05999999998</v>
      </c>
      <c r="P75" s="70">
        <f t="shared" si="111"/>
        <v>145787.95000000001</v>
      </c>
      <c r="Q75" s="70">
        <f t="shared" si="111"/>
        <v>849201.94000000006</v>
      </c>
    </row>
    <row r="76" spans="1:1021 1025:5118 5122:9215 9219:13312 13316:16384" ht="34.5" customHeight="1" x14ac:dyDescent="0.2">
      <c r="A76" s="163" t="s">
        <v>281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5"/>
    </row>
    <row r="77" spans="1:1021 1025:5118 5122:9215 9219:13312 13316:16384" s="146" customFormat="1" ht="34.5" customHeight="1" x14ac:dyDescent="0.35">
      <c r="A77" s="31">
        <v>54</v>
      </c>
      <c r="B77" s="32" t="s">
        <v>359</v>
      </c>
      <c r="C77" s="32" t="s">
        <v>285</v>
      </c>
      <c r="D77" s="32" t="s">
        <v>359</v>
      </c>
      <c r="E77" s="134" t="s">
        <v>360</v>
      </c>
      <c r="F77" s="13" t="s">
        <v>220</v>
      </c>
      <c r="G77" s="23">
        <v>150000</v>
      </c>
      <c r="H77" s="15">
        <v>23866.62</v>
      </c>
      <c r="I77" s="16">
        <f>G77*2.87/100</f>
        <v>4305</v>
      </c>
      <c r="J77" s="17">
        <f>G77*7.1/100</f>
        <v>10650</v>
      </c>
      <c r="K77" s="18">
        <f>65050*1.1%</f>
        <v>715.55000000000007</v>
      </c>
      <c r="L77" s="18">
        <f>G77*3.04/100</f>
        <v>4560</v>
      </c>
      <c r="M77" s="26">
        <f>+G77*7.09%</f>
        <v>10635</v>
      </c>
      <c r="N77" s="26">
        <v>0</v>
      </c>
      <c r="O77" s="20">
        <f>H77+I77+L77+N77</f>
        <v>32731.62</v>
      </c>
      <c r="P77" s="20">
        <f>J77+K77+M77</f>
        <v>22000.55</v>
      </c>
      <c r="Q77" s="20">
        <f>G77-O77</f>
        <v>117268.38</v>
      </c>
      <c r="R77" s="106"/>
      <c r="V77" s="154"/>
      <c r="W77" s="25"/>
      <c r="X77" s="147"/>
      <c r="Y77" s="148"/>
      <c r="Z77" s="149"/>
      <c r="AA77" s="150"/>
      <c r="AB77" s="151"/>
      <c r="AC77" s="151"/>
      <c r="AD77" s="152"/>
      <c r="AE77" s="152"/>
      <c r="AF77" s="153"/>
      <c r="AG77" s="153"/>
      <c r="AH77" s="153"/>
      <c r="AI77" s="106"/>
      <c r="AM77" s="154"/>
      <c r="AN77" s="25"/>
      <c r="AO77" s="147"/>
      <c r="AP77" s="148"/>
      <c r="AQ77" s="149"/>
      <c r="AR77" s="150"/>
      <c r="AS77" s="151"/>
      <c r="AT77" s="151"/>
      <c r="AU77" s="152"/>
      <c r="AV77" s="152"/>
      <c r="AW77" s="153"/>
      <c r="AX77" s="153"/>
      <c r="AY77" s="153"/>
      <c r="AZ77" s="106"/>
      <c r="BD77" s="154"/>
      <c r="BE77" s="25"/>
      <c r="BF77" s="147"/>
      <c r="BG77" s="148"/>
      <c r="BH77" s="149"/>
      <c r="BI77" s="150"/>
      <c r="BJ77" s="151"/>
      <c r="BK77" s="151"/>
      <c r="BL77" s="152"/>
      <c r="BM77" s="152"/>
      <c r="BN77" s="153"/>
      <c r="BO77" s="153"/>
      <c r="BP77" s="153"/>
      <c r="BQ77" s="106"/>
      <c r="BU77" s="154"/>
      <c r="BV77" s="25"/>
      <c r="BW77" s="147"/>
      <c r="BX77" s="148"/>
      <c r="BY77" s="149"/>
      <c r="BZ77" s="150"/>
      <c r="CA77" s="151"/>
      <c r="CB77" s="151"/>
      <c r="CC77" s="152"/>
      <c r="CD77" s="152"/>
      <c r="CE77" s="153"/>
      <c r="CF77" s="153"/>
      <c r="CG77" s="153"/>
      <c r="CH77" s="106"/>
      <c r="CL77" s="154"/>
      <c r="CM77" s="25"/>
      <c r="CN77" s="147"/>
      <c r="CO77" s="148"/>
      <c r="CP77" s="149"/>
      <c r="CQ77" s="150"/>
      <c r="CR77" s="151"/>
      <c r="CS77" s="151"/>
      <c r="CT77" s="152"/>
      <c r="CU77" s="152"/>
      <c r="CV77" s="153"/>
      <c r="CW77" s="153"/>
      <c r="CX77" s="153"/>
      <c r="CY77" s="106"/>
      <c r="DC77" s="154"/>
      <c r="DD77" s="25"/>
      <c r="DE77" s="147"/>
      <c r="DF77" s="148"/>
      <c r="DG77" s="149"/>
      <c r="DH77" s="150"/>
      <c r="DI77" s="151"/>
      <c r="DJ77" s="151"/>
      <c r="DK77" s="152"/>
      <c r="DL77" s="152"/>
      <c r="DM77" s="153"/>
      <c r="DN77" s="153"/>
      <c r="DO77" s="153"/>
      <c r="DP77" s="106"/>
      <c r="DT77" s="154"/>
      <c r="DU77" s="25"/>
      <c r="DV77" s="147"/>
      <c r="DW77" s="148"/>
      <c r="DX77" s="149"/>
      <c r="DY77" s="150"/>
      <c r="DZ77" s="151"/>
      <c r="EA77" s="151"/>
      <c r="EB77" s="152"/>
      <c r="EC77" s="152"/>
      <c r="ED77" s="153"/>
      <c r="EE77" s="153"/>
      <c r="EF77" s="153"/>
      <c r="EG77" s="106"/>
      <c r="EK77" s="154"/>
      <c r="EL77" s="25"/>
      <c r="EM77" s="147"/>
      <c r="EN77" s="148"/>
      <c r="EO77" s="149"/>
      <c r="EP77" s="150"/>
      <c r="EQ77" s="151"/>
      <c r="ER77" s="151"/>
      <c r="ES77" s="152"/>
      <c r="ET77" s="152"/>
      <c r="EU77" s="153"/>
      <c r="EV77" s="153"/>
      <c r="EW77" s="153"/>
      <c r="EX77" s="106"/>
      <c r="FB77" s="154"/>
      <c r="FC77" s="25"/>
      <c r="FD77" s="147"/>
      <c r="FE77" s="148"/>
      <c r="FF77" s="149"/>
      <c r="FG77" s="150"/>
      <c r="FH77" s="151"/>
      <c r="FI77" s="151"/>
      <c r="FJ77" s="152"/>
      <c r="FK77" s="152"/>
      <c r="FL77" s="153"/>
      <c r="FM77" s="153"/>
      <c r="FN77" s="153"/>
      <c r="FO77" s="106"/>
      <c r="FS77" s="154"/>
      <c r="FT77" s="25"/>
      <c r="FU77" s="147"/>
      <c r="FV77" s="148"/>
      <c r="FW77" s="149"/>
      <c r="FX77" s="150"/>
      <c r="FY77" s="151"/>
      <c r="FZ77" s="151"/>
      <c r="GA77" s="152"/>
      <c r="GB77" s="152"/>
      <c r="GC77" s="153"/>
      <c r="GD77" s="153"/>
      <c r="GE77" s="153"/>
      <c r="GF77" s="106"/>
      <c r="GJ77" s="154"/>
      <c r="GK77" s="25"/>
      <c r="GL77" s="147"/>
      <c r="GM77" s="148"/>
      <c r="GN77" s="149"/>
      <c r="GO77" s="150"/>
      <c r="GP77" s="151"/>
      <c r="GQ77" s="151"/>
      <c r="GR77" s="152"/>
      <c r="GS77" s="152"/>
      <c r="GT77" s="153"/>
      <c r="GU77" s="153"/>
      <c r="GV77" s="153"/>
      <c r="GW77" s="106"/>
      <c r="HA77" s="154"/>
      <c r="HB77" s="25"/>
      <c r="HC77" s="147"/>
      <c r="HD77" s="148"/>
      <c r="HE77" s="149"/>
      <c r="HF77" s="150"/>
      <c r="HG77" s="151"/>
      <c r="HH77" s="151"/>
      <c r="HI77" s="152"/>
      <c r="HJ77" s="152"/>
      <c r="HK77" s="153"/>
      <c r="HL77" s="153"/>
      <c r="HM77" s="153"/>
      <c r="HN77" s="106"/>
      <c r="HR77" s="154"/>
      <c r="HS77" s="25"/>
      <c r="HT77" s="147"/>
      <c r="HU77" s="148"/>
      <c r="HV77" s="149"/>
      <c r="HW77" s="150"/>
      <c r="HX77" s="151"/>
      <c r="HY77" s="151"/>
      <c r="HZ77" s="152"/>
      <c r="IA77" s="152"/>
      <c r="IB77" s="153"/>
      <c r="IC77" s="153"/>
      <c r="ID77" s="153"/>
      <c r="IE77" s="106"/>
      <c r="II77" s="154"/>
      <c r="IJ77" s="25"/>
      <c r="IK77" s="147"/>
      <c r="IL77" s="148"/>
      <c r="IM77" s="149"/>
      <c r="IN77" s="150"/>
      <c r="IO77" s="151"/>
      <c r="IP77" s="151"/>
      <c r="IQ77" s="152"/>
      <c r="IR77" s="152"/>
      <c r="IS77" s="153"/>
      <c r="IT77" s="153"/>
      <c r="IU77" s="153"/>
      <c r="IV77" s="106"/>
      <c r="IZ77" s="154"/>
      <c r="JA77" s="25"/>
      <c r="JB77" s="147"/>
      <c r="JC77" s="148"/>
      <c r="JD77" s="149"/>
      <c r="JE77" s="150"/>
      <c r="JF77" s="151"/>
      <c r="JG77" s="151"/>
      <c r="JH77" s="152"/>
      <c r="JI77" s="152"/>
      <c r="JJ77" s="153"/>
      <c r="JK77" s="153"/>
      <c r="JL77" s="153"/>
      <c r="JM77" s="106"/>
      <c r="JQ77" s="154"/>
      <c r="JR77" s="25"/>
      <c r="JS77" s="147"/>
      <c r="JT77" s="148"/>
      <c r="JU77" s="149"/>
      <c r="JV77" s="150"/>
      <c r="JW77" s="151"/>
      <c r="JX77" s="151"/>
      <c r="JY77" s="152"/>
      <c r="JZ77" s="152"/>
      <c r="KA77" s="153"/>
      <c r="KB77" s="153"/>
      <c r="KC77" s="153"/>
      <c r="KD77" s="106"/>
      <c r="KH77" s="154"/>
      <c r="KI77" s="25"/>
      <c r="KJ77" s="147"/>
      <c r="KK77" s="148"/>
      <c r="KL77" s="149"/>
      <c r="KM77" s="150"/>
      <c r="KN77" s="151"/>
      <c r="KO77" s="151"/>
      <c r="KP77" s="152"/>
      <c r="KQ77" s="152"/>
      <c r="KR77" s="153"/>
      <c r="KS77" s="153"/>
      <c r="KT77" s="153"/>
      <c r="KU77" s="106"/>
      <c r="KY77" s="154"/>
      <c r="KZ77" s="25"/>
      <c r="LA77" s="147"/>
      <c r="LB77" s="148"/>
      <c r="LC77" s="149"/>
      <c r="LD77" s="150"/>
      <c r="LE77" s="151"/>
      <c r="LF77" s="151"/>
      <c r="LG77" s="152"/>
      <c r="LH77" s="152"/>
      <c r="LI77" s="153"/>
      <c r="LJ77" s="153"/>
      <c r="LK77" s="153"/>
      <c r="LL77" s="106"/>
      <c r="LP77" s="154"/>
      <c r="LQ77" s="25"/>
      <c r="LR77" s="147"/>
      <c r="LS77" s="148"/>
      <c r="LT77" s="149"/>
      <c r="LU77" s="150"/>
      <c r="LV77" s="151"/>
      <c r="LW77" s="151"/>
      <c r="LX77" s="152"/>
      <c r="LY77" s="152"/>
      <c r="LZ77" s="153"/>
      <c r="MA77" s="153"/>
      <c r="MB77" s="153"/>
      <c r="MC77" s="106"/>
      <c r="MG77" s="154"/>
      <c r="MH77" s="25"/>
      <c r="MI77" s="147"/>
      <c r="MJ77" s="148"/>
      <c r="MK77" s="149"/>
      <c r="ML77" s="150"/>
      <c r="MM77" s="151"/>
      <c r="MN77" s="151"/>
      <c r="MO77" s="152"/>
      <c r="MP77" s="152"/>
      <c r="MQ77" s="153"/>
      <c r="MR77" s="153"/>
      <c r="MS77" s="153"/>
      <c r="MT77" s="106"/>
      <c r="MX77" s="154"/>
      <c r="MY77" s="25"/>
      <c r="MZ77" s="147"/>
      <c r="NA77" s="148"/>
      <c r="NB77" s="149"/>
      <c r="NC77" s="150"/>
      <c r="ND77" s="151"/>
      <c r="NE77" s="151"/>
      <c r="NF77" s="152"/>
      <c r="NG77" s="152"/>
      <c r="NH77" s="153"/>
      <c r="NI77" s="153"/>
      <c r="NJ77" s="153"/>
      <c r="NK77" s="106"/>
      <c r="NO77" s="154"/>
      <c r="NP77" s="25"/>
      <c r="NQ77" s="147"/>
      <c r="NR77" s="148"/>
      <c r="NS77" s="149"/>
      <c r="NT77" s="150"/>
      <c r="NU77" s="151"/>
      <c r="NV77" s="151"/>
      <c r="NW77" s="152"/>
      <c r="NX77" s="152"/>
      <c r="NY77" s="153"/>
      <c r="NZ77" s="153"/>
      <c r="OA77" s="153"/>
      <c r="OB77" s="106"/>
      <c r="OF77" s="154"/>
      <c r="OG77" s="25"/>
      <c r="OH77" s="147"/>
      <c r="OI77" s="148"/>
      <c r="OJ77" s="149"/>
      <c r="OK77" s="150"/>
      <c r="OL77" s="151"/>
      <c r="OM77" s="151"/>
      <c r="ON77" s="152"/>
      <c r="OO77" s="152"/>
      <c r="OP77" s="153"/>
      <c r="OQ77" s="153"/>
      <c r="OR77" s="153"/>
      <c r="OS77" s="106"/>
      <c r="OW77" s="154"/>
      <c r="OX77" s="25"/>
      <c r="OY77" s="147"/>
      <c r="OZ77" s="148"/>
      <c r="PA77" s="149"/>
      <c r="PB77" s="150"/>
      <c r="PC77" s="151"/>
      <c r="PD77" s="151"/>
      <c r="PE77" s="152"/>
      <c r="PF77" s="152"/>
      <c r="PG77" s="153"/>
      <c r="PH77" s="153"/>
      <c r="PI77" s="153"/>
      <c r="PJ77" s="106"/>
      <c r="PN77" s="154"/>
      <c r="PO77" s="25"/>
      <c r="PP77" s="147"/>
      <c r="PQ77" s="148"/>
      <c r="PR77" s="149"/>
      <c r="PS77" s="150"/>
      <c r="PT77" s="151"/>
      <c r="PU77" s="151"/>
      <c r="PV77" s="152"/>
      <c r="PW77" s="152"/>
      <c r="PX77" s="153"/>
      <c r="PY77" s="153"/>
      <c r="PZ77" s="153"/>
      <c r="QA77" s="106"/>
      <c r="QE77" s="154"/>
      <c r="QF77" s="25"/>
      <c r="QG77" s="147"/>
      <c r="QH77" s="148"/>
      <c r="QI77" s="149"/>
      <c r="QJ77" s="150"/>
      <c r="QK77" s="151"/>
      <c r="QL77" s="151"/>
      <c r="QM77" s="152"/>
      <c r="QN77" s="152"/>
      <c r="QO77" s="153"/>
      <c r="QP77" s="153"/>
      <c r="QQ77" s="153"/>
      <c r="QR77" s="106"/>
      <c r="QV77" s="154"/>
      <c r="QW77" s="25"/>
      <c r="QX77" s="147"/>
      <c r="QY77" s="148"/>
      <c r="QZ77" s="149"/>
      <c r="RA77" s="150"/>
      <c r="RB77" s="151"/>
      <c r="RC77" s="151"/>
      <c r="RD77" s="152"/>
      <c r="RE77" s="152"/>
      <c r="RF77" s="153"/>
      <c r="RG77" s="153"/>
      <c r="RH77" s="153"/>
      <c r="RI77" s="106"/>
      <c r="RM77" s="154"/>
      <c r="RN77" s="25"/>
      <c r="RO77" s="147"/>
      <c r="RP77" s="148"/>
      <c r="RQ77" s="149"/>
      <c r="RR77" s="150"/>
      <c r="RS77" s="151"/>
      <c r="RT77" s="151"/>
      <c r="RU77" s="152"/>
      <c r="RV77" s="152"/>
      <c r="RW77" s="153"/>
      <c r="RX77" s="153"/>
      <c r="RY77" s="153"/>
      <c r="RZ77" s="106"/>
      <c r="SD77" s="154"/>
      <c r="SE77" s="25"/>
      <c r="SF77" s="147"/>
      <c r="SG77" s="148"/>
      <c r="SH77" s="149"/>
      <c r="SI77" s="150"/>
      <c r="SJ77" s="151"/>
      <c r="SK77" s="151"/>
      <c r="SL77" s="152"/>
      <c r="SM77" s="152"/>
      <c r="SN77" s="153"/>
      <c r="SO77" s="153"/>
      <c r="SP77" s="153"/>
      <c r="SQ77" s="106"/>
      <c r="SU77" s="154"/>
      <c r="SV77" s="25"/>
      <c r="SW77" s="147"/>
      <c r="SX77" s="148"/>
      <c r="SY77" s="149"/>
      <c r="SZ77" s="150"/>
      <c r="TA77" s="151"/>
      <c r="TB77" s="151"/>
      <c r="TC77" s="152"/>
      <c r="TD77" s="152"/>
      <c r="TE77" s="153"/>
      <c r="TF77" s="153"/>
      <c r="TG77" s="153"/>
      <c r="TH77" s="106"/>
      <c r="TL77" s="154"/>
      <c r="TM77" s="25"/>
      <c r="TN77" s="147"/>
      <c r="TO77" s="148"/>
      <c r="TP77" s="149"/>
      <c r="TQ77" s="150"/>
      <c r="TR77" s="151"/>
      <c r="TS77" s="151"/>
      <c r="TT77" s="152"/>
      <c r="TU77" s="152"/>
      <c r="TV77" s="153"/>
      <c r="TW77" s="153"/>
      <c r="TX77" s="153"/>
      <c r="TY77" s="106"/>
      <c r="UC77" s="154"/>
      <c r="UD77" s="25"/>
      <c r="UE77" s="147"/>
      <c r="UF77" s="148"/>
      <c r="UG77" s="149"/>
      <c r="UH77" s="150"/>
      <c r="UI77" s="151"/>
      <c r="UJ77" s="151"/>
      <c r="UK77" s="152"/>
      <c r="UL77" s="152"/>
      <c r="UM77" s="153"/>
      <c r="UN77" s="153"/>
      <c r="UO77" s="153"/>
      <c r="UP77" s="106"/>
      <c r="UT77" s="154"/>
      <c r="UU77" s="25"/>
      <c r="UV77" s="147"/>
      <c r="UW77" s="148"/>
      <c r="UX77" s="149"/>
      <c r="UY77" s="150"/>
      <c r="UZ77" s="151"/>
      <c r="VA77" s="151"/>
      <c r="VB77" s="152"/>
      <c r="VC77" s="152"/>
      <c r="VD77" s="153"/>
      <c r="VE77" s="153"/>
      <c r="VF77" s="153"/>
      <c r="VG77" s="106"/>
      <c r="VK77" s="154"/>
      <c r="VL77" s="25"/>
      <c r="VM77" s="147"/>
      <c r="VN77" s="148"/>
      <c r="VO77" s="149"/>
      <c r="VP77" s="150"/>
      <c r="VQ77" s="151"/>
      <c r="VR77" s="151"/>
      <c r="VS77" s="152"/>
      <c r="VT77" s="152"/>
      <c r="VU77" s="153"/>
      <c r="VV77" s="153"/>
      <c r="VW77" s="153"/>
      <c r="VX77" s="106"/>
      <c r="WB77" s="154"/>
      <c r="WC77" s="25"/>
      <c r="WD77" s="147"/>
      <c r="WE77" s="148"/>
      <c r="WF77" s="149"/>
      <c r="WG77" s="150"/>
      <c r="WH77" s="151"/>
      <c r="WI77" s="151"/>
      <c r="WJ77" s="152"/>
      <c r="WK77" s="152"/>
      <c r="WL77" s="153"/>
      <c r="WM77" s="153"/>
      <c r="WN77" s="153"/>
      <c r="WO77" s="106"/>
      <c r="WS77" s="154"/>
      <c r="WT77" s="25"/>
      <c r="WU77" s="147"/>
      <c r="WV77" s="148"/>
      <c r="WW77" s="149"/>
      <c r="WX77" s="150"/>
      <c r="WY77" s="151"/>
      <c r="WZ77" s="151"/>
      <c r="XA77" s="152"/>
      <c r="XB77" s="152"/>
      <c r="XC77" s="153"/>
      <c r="XD77" s="153"/>
      <c r="XE77" s="153"/>
      <c r="XF77" s="106"/>
      <c r="XJ77" s="154"/>
      <c r="XK77" s="25"/>
      <c r="XL77" s="147"/>
      <c r="XM77" s="148"/>
      <c r="XN77" s="149"/>
      <c r="XO77" s="150"/>
      <c r="XP77" s="151"/>
      <c r="XQ77" s="151"/>
      <c r="XR77" s="152"/>
      <c r="XS77" s="152"/>
      <c r="XT77" s="153"/>
      <c r="XU77" s="153"/>
      <c r="XV77" s="153"/>
      <c r="XW77" s="106"/>
      <c r="YA77" s="154"/>
      <c r="YB77" s="25"/>
      <c r="YC77" s="147"/>
      <c r="YD77" s="148"/>
      <c r="YE77" s="149"/>
      <c r="YF77" s="150"/>
      <c r="YG77" s="151"/>
      <c r="YH77" s="151"/>
      <c r="YI77" s="152"/>
      <c r="YJ77" s="152"/>
      <c r="YK77" s="153"/>
      <c r="YL77" s="153"/>
      <c r="YM77" s="153"/>
      <c r="YN77" s="106"/>
      <c r="YR77" s="154"/>
      <c r="YS77" s="25"/>
      <c r="YT77" s="147"/>
      <c r="YU77" s="148"/>
      <c r="YV77" s="149"/>
      <c r="YW77" s="150"/>
      <c r="YX77" s="151"/>
      <c r="YY77" s="151"/>
      <c r="YZ77" s="152"/>
      <c r="ZA77" s="152"/>
      <c r="ZB77" s="153"/>
      <c r="ZC77" s="153"/>
      <c r="ZD77" s="153"/>
      <c r="ZE77" s="106"/>
      <c r="ZI77" s="154"/>
      <c r="ZJ77" s="25"/>
      <c r="ZK77" s="147"/>
      <c r="ZL77" s="148"/>
      <c r="ZM77" s="149"/>
      <c r="ZN77" s="150"/>
      <c r="ZO77" s="151"/>
      <c r="ZP77" s="151"/>
      <c r="ZQ77" s="152"/>
      <c r="ZR77" s="152"/>
      <c r="ZS77" s="153"/>
      <c r="ZT77" s="153"/>
      <c r="ZU77" s="153"/>
      <c r="ZV77" s="106"/>
      <c r="ZZ77" s="154"/>
      <c r="AAA77" s="25"/>
      <c r="AAB77" s="147"/>
      <c r="AAC77" s="148"/>
      <c r="AAD77" s="149"/>
      <c r="AAE77" s="150"/>
      <c r="AAF77" s="151"/>
      <c r="AAG77" s="151"/>
      <c r="AAH77" s="152"/>
      <c r="AAI77" s="152"/>
      <c r="AAJ77" s="153"/>
      <c r="AAK77" s="153"/>
      <c r="AAL77" s="153"/>
      <c r="AAM77" s="106"/>
      <c r="AAQ77" s="154"/>
      <c r="AAR77" s="25"/>
      <c r="AAS77" s="147"/>
      <c r="AAT77" s="148"/>
      <c r="AAU77" s="149"/>
      <c r="AAV77" s="150"/>
      <c r="AAW77" s="151"/>
      <c r="AAX77" s="151"/>
      <c r="AAY77" s="152"/>
      <c r="AAZ77" s="152"/>
      <c r="ABA77" s="153"/>
      <c r="ABB77" s="153"/>
      <c r="ABC77" s="153"/>
      <c r="ABD77" s="106"/>
      <c r="ABH77" s="154"/>
      <c r="ABI77" s="25"/>
      <c r="ABJ77" s="147"/>
      <c r="ABK77" s="148"/>
      <c r="ABL77" s="149"/>
      <c r="ABM77" s="150"/>
      <c r="ABN77" s="151"/>
      <c r="ABO77" s="151"/>
      <c r="ABP77" s="152"/>
      <c r="ABQ77" s="152"/>
      <c r="ABR77" s="153"/>
      <c r="ABS77" s="153"/>
      <c r="ABT77" s="153"/>
      <c r="ABU77" s="106"/>
      <c r="ABY77" s="154"/>
      <c r="ABZ77" s="25"/>
      <c r="ACA77" s="147"/>
      <c r="ACB77" s="148"/>
      <c r="ACC77" s="149"/>
      <c r="ACD77" s="150"/>
      <c r="ACE77" s="151"/>
      <c r="ACF77" s="151"/>
      <c r="ACG77" s="152"/>
      <c r="ACH77" s="152"/>
      <c r="ACI77" s="153"/>
      <c r="ACJ77" s="153"/>
      <c r="ACK77" s="153"/>
      <c r="ACL77" s="106"/>
      <c r="ACP77" s="154"/>
      <c r="ACQ77" s="25"/>
      <c r="ACR77" s="147"/>
      <c r="ACS77" s="148"/>
      <c r="ACT77" s="149"/>
      <c r="ACU77" s="150"/>
      <c r="ACV77" s="151"/>
      <c r="ACW77" s="151"/>
      <c r="ACX77" s="152"/>
      <c r="ACY77" s="152"/>
      <c r="ACZ77" s="153"/>
      <c r="ADA77" s="153"/>
      <c r="ADB77" s="153"/>
      <c r="ADC77" s="106"/>
      <c r="ADG77" s="154"/>
      <c r="ADH77" s="25"/>
      <c r="ADI77" s="147"/>
      <c r="ADJ77" s="148"/>
      <c r="ADK77" s="149"/>
      <c r="ADL77" s="150"/>
      <c r="ADM77" s="151"/>
      <c r="ADN77" s="151"/>
      <c r="ADO77" s="152"/>
      <c r="ADP77" s="152"/>
      <c r="ADQ77" s="153"/>
      <c r="ADR77" s="153"/>
      <c r="ADS77" s="153"/>
      <c r="ADT77" s="106"/>
      <c r="ADX77" s="154"/>
      <c r="ADY77" s="25"/>
      <c r="ADZ77" s="147"/>
      <c r="AEA77" s="148"/>
      <c r="AEB77" s="149"/>
      <c r="AEC77" s="150"/>
      <c r="AED77" s="151"/>
      <c r="AEE77" s="151"/>
      <c r="AEF77" s="152"/>
      <c r="AEG77" s="152"/>
      <c r="AEH77" s="153"/>
      <c r="AEI77" s="153"/>
      <c r="AEJ77" s="153"/>
      <c r="AEK77" s="106"/>
      <c r="AEO77" s="154"/>
      <c r="AEP77" s="25"/>
      <c r="AEQ77" s="147"/>
      <c r="AER77" s="148"/>
      <c r="AES77" s="149"/>
      <c r="AET77" s="150"/>
      <c r="AEU77" s="151"/>
      <c r="AEV77" s="151"/>
      <c r="AEW77" s="152"/>
      <c r="AEX77" s="152"/>
      <c r="AEY77" s="153"/>
      <c r="AEZ77" s="153"/>
      <c r="AFA77" s="153"/>
      <c r="AFB77" s="106"/>
      <c r="AFF77" s="154"/>
      <c r="AFG77" s="25"/>
      <c r="AFH77" s="147"/>
      <c r="AFI77" s="148"/>
      <c r="AFJ77" s="149"/>
      <c r="AFK77" s="150"/>
      <c r="AFL77" s="151"/>
      <c r="AFM77" s="151"/>
      <c r="AFN77" s="152"/>
      <c r="AFO77" s="152"/>
      <c r="AFP77" s="153"/>
      <c r="AFQ77" s="153"/>
      <c r="AFR77" s="153"/>
      <c r="AFS77" s="106"/>
      <c r="AFW77" s="154"/>
      <c r="AFX77" s="25"/>
      <c r="AFY77" s="147"/>
      <c r="AFZ77" s="148"/>
      <c r="AGA77" s="149"/>
      <c r="AGB77" s="150"/>
      <c r="AGC77" s="151"/>
      <c r="AGD77" s="151"/>
      <c r="AGE77" s="152"/>
      <c r="AGF77" s="152"/>
      <c r="AGG77" s="153"/>
      <c r="AGH77" s="153"/>
      <c r="AGI77" s="153"/>
      <c r="AGJ77" s="106"/>
      <c r="AGN77" s="154"/>
      <c r="AGO77" s="25"/>
      <c r="AGP77" s="147"/>
      <c r="AGQ77" s="148"/>
      <c r="AGR77" s="149"/>
      <c r="AGS77" s="150"/>
      <c r="AGT77" s="151"/>
      <c r="AGU77" s="151"/>
      <c r="AGV77" s="152"/>
      <c r="AGW77" s="152"/>
      <c r="AGX77" s="153"/>
      <c r="AGY77" s="153"/>
      <c r="AGZ77" s="153"/>
      <c r="AHA77" s="106"/>
      <c r="AHE77" s="154"/>
      <c r="AHF77" s="25"/>
      <c r="AHG77" s="147"/>
      <c r="AHH77" s="148"/>
      <c r="AHI77" s="149"/>
      <c r="AHJ77" s="150"/>
      <c r="AHK77" s="151"/>
      <c r="AHL77" s="151"/>
      <c r="AHM77" s="152"/>
      <c r="AHN77" s="152"/>
      <c r="AHO77" s="153"/>
      <c r="AHP77" s="153"/>
      <c r="AHQ77" s="153"/>
      <c r="AHR77" s="106"/>
      <c r="AHV77" s="154"/>
      <c r="AHW77" s="25"/>
      <c r="AHX77" s="147"/>
      <c r="AHY77" s="148"/>
      <c r="AHZ77" s="149"/>
      <c r="AIA77" s="150"/>
      <c r="AIB77" s="151"/>
      <c r="AIC77" s="151"/>
      <c r="AID77" s="152"/>
      <c r="AIE77" s="152"/>
      <c r="AIF77" s="153"/>
      <c r="AIG77" s="153"/>
      <c r="AIH77" s="153"/>
      <c r="AII77" s="106"/>
      <c r="AIM77" s="154"/>
      <c r="AIN77" s="25"/>
      <c r="AIO77" s="147"/>
      <c r="AIP77" s="148"/>
      <c r="AIQ77" s="149"/>
      <c r="AIR77" s="150"/>
      <c r="AIS77" s="151"/>
      <c r="AIT77" s="151"/>
      <c r="AIU77" s="152"/>
      <c r="AIV77" s="152"/>
      <c r="AIW77" s="153"/>
      <c r="AIX77" s="153"/>
      <c r="AIY77" s="153"/>
      <c r="AIZ77" s="106"/>
      <c r="AJD77" s="154"/>
      <c r="AJE77" s="25"/>
      <c r="AJF77" s="147"/>
      <c r="AJG77" s="148"/>
      <c r="AJH77" s="149"/>
      <c r="AJI77" s="150"/>
      <c r="AJJ77" s="151"/>
      <c r="AJK77" s="151"/>
      <c r="AJL77" s="152"/>
      <c r="AJM77" s="152"/>
      <c r="AJN77" s="153"/>
      <c r="AJO77" s="153"/>
      <c r="AJP77" s="153"/>
      <c r="AJQ77" s="106"/>
      <c r="AJU77" s="154"/>
      <c r="AJV77" s="25"/>
      <c r="AJW77" s="147"/>
      <c r="AJX77" s="148"/>
      <c r="AJY77" s="149"/>
      <c r="AJZ77" s="150"/>
      <c r="AKA77" s="151"/>
      <c r="AKB77" s="151"/>
      <c r="AKC77" s="152"/>
      <c r="AKD77" s="152"/>
      <c r="AKE77" s="153"/>
      <c r="AKF77" s="153"/>
      <c r="AKG77" s="153"/>
      <c r="AKH77" s="106"/>
      <c r="AKL77" s="154"/>
      <c r="AKM77" s="25"/>
      <c r="AKN77" s="147"/>
      <c r="AKO77" s="148"/>
      <c r="AKP77" s="149"/>
      <c r="AKQ77" s="150"/>
      <c r="AKR77" s="151"/>
      <c r="AKS77" s="151"/>
      <c r="AKT77" s="152"/>
      <c r="AKU77" s="152"/>
      <c r="AKV77" s="153"/>
      <c r="AKW77" s="153"/>
      <c r="AKX77" s="153"/>
      <c r="AKY77" s="106"/>
      <c r="ALC77" s="154"/>
      <c r="ALD77" s="25"/>
      <c r="ALE77" s="147"/>
      <c r="ALF77" s="148"/>
      <c r="ALG77" s="149"/>
      <c r="ALH77" s="150"/>
      <c r="ALI77" s="151"/>
      <c r="ALJ77" s="151"/>
      <c r="ALK77" s="152"/>
      <c r="ALL77" s="152"/>
      <c r="ALM77" s="153"/>
      <c r="ALN77" s="153"/>
      <c r="ALO77" s="153"/>
      <c r="ALP77" s="106"/>
      <c r="ALT77" s="154"/>
      <c r="ALU77" s="25"/>
      <c r="ALV77" s="147"/>
      <c r="ALW77" s="148"/>
      <c r="ALX77" s="149"/>
      <c r="ALY77" s="150"/>
      <c r="ALZ77" s="151"/>
      <c r="AMA77" s="151"/>
      <c r="AMB77" s="152"/>
      <c r="AMC77" s="152"/>
      <c r="AMD77" s="153"/>
      <c r="AME77" s="153"/>
      <c r="AMF77" s="153"/>
      <c r="AMG77" s="106"/>
      <c r="AMK77" s="154"/>
      <c r="AML77" s="25"/>
      <c r="AMM77" s="147"/>
      <c r="AMN77" s="148"/>
      <c r="AMO77" s="149"/>
      <c r="AMP77" s="150"/>
      <c r="AMQ77" s="151"/>
      <c r="AMR77" s="151"/>
      <c r="AMS77" s="152"/>
      <c r="AMT77" s="152"/>
      <c r="AMU77" s="153"/>
      <c r="AMV77" s="153"/>
      <c r="AMW77" s="153"/>
      <c r="AMX77" s="106"/>
      <c r="ANB77" s="154"/>
      <c r="ANC77" s="25"/>
      <c r="AND77" s="147"/>
      <c r="ANE77" s="148"/>
      <c r="ANF77" s="149"/>
      <c r="ANG77" s="150"/>
      <c r="ANH77" s="151"/>
      <c r="ANI77" s="151"/>
      <c r="ANJ77" s="152"/>
      <c r="ANK77" s="152"/>
      <c r="ANL77" s="153"/>
      <c r="ANM77" s="153"/>
      <c r="ANN77" s="153"/>
      <c r="ANO77" s="106"/>
      <c r="ANS77" s="154"/>
      <c r="ANT77" s="25"/>
      <c r="ANU77" s="147"/>
      <c r="ANV77" s="148"/>
      <c r="ANW77" s="149"/>
      <c r="ANX77" s="150"/>
      <c r="ANY77" s="151"/>
      <c r="ANZ77" s="151"/>
      <c r="AOA77" s="152"/>
      <c r="AOB77" s="152"/>
      <c r="AOC77" s="153"/>
      <c r="AOD77" s="153"/>
      <c r="AOE77" s="153"/>
      <c r="AOF77" s="106"/>
      <c r="AOJ77" s="154"/>
      <c r="AOK77" s="25"/>
      <c r="AOL77" s="147"/>
      <c r="AOM77" s="148"/>
      <c r="AON77" s="149"/>
      <c r="AOO77" s="150"/>
      <c r="AOP77" s="151"/>
      <c r="AOQ77" s="151"/>
      <c r="AOR77" s="152"/>
      <c r="AOS77" s="152"/>
      <c r="AOT77" s="153"/>
      <c r="AOU77" s="153"/>
      <c r="AOV77" s="153"/>
      <c r="AOW77" s="106"/>
      <c r="APA77" s="154"/>
      <c r="APB77" s="25"/>
      <c r="APC77" s="147"/>
      <c r="APD77" s="148"/>
      <c r="APE77" s="149"/>
      <c r="APF77" s="150"/>
      <c r="APG77" s="151"/>
      <c r="APH77" s="151"/>
      <c r="API77" s="152"/>
      <c r="APJ77" s="152"/>
      <c r="APK77" s="153"/>
      <c r="APL77" s="153"/>
      <c r="APM77" s="153"/>
      <c r="APN77" s="106"/>
      <c r="APR77" s="154"/>
      <c r="APS77" s="25"/>
      <c r="APT77" s="147"/>
      <c r="APU77" s="148"/>
      <c r="APV77" s="149"/>
      <c r="APW77" s="150"/>
      <c r="APX77" s="151"/>
      <c r="APY77" s="151"/>
      <c r="APZ77" s="152"/>
      <c r="AQA77" s="152"/>
      <c r="AQB77" s="153"/>
      <c r="AQC77" s="153"/>
      <c r="AQD77" s="153"/>
      <c r="AQE77" s="106"/>
      <c r="AQI77" s="154"/>
      <c r="AQJ77" s="25"/>
      <c r="AQK77" s="147"/>
      <c r="AQL77" s="148"/>
      <c r="AQM77" s="149"/>
      <c r="AQN77" s="150"/>
      <c r="AQO77" s="151"/>
      <c r="AQP77" s="151"/>
      <c r="AQQ77" s="152"/>
      <c r="AQR77" s="152"/>
      <c r="AQS77" s="153"/>
      <c r="AQT77" s="153"/>
      <c r="AQU77" s="153"/>
      <c r="AQV77" s="106"/>
      <c r="AQZ77" s="154"/>
      <c r="ARA77" s="25"/>
      <c r="ARB77" s="147"/>
      <c r="ARC77" s="148"/>
      <c r="ARD77" s="149"/>
      <c r="ARE77" s="150"/>
      <c r="ARF77" s="151"/>
      <c r="ARG77" s="151"/>
      <c r="ARH77" s="152"/>
      <c r="ARI77" s="152"/>
      <c r="ARJ77" s="153"/>
      <c r="ARK77" s="153"/>
      <c r="ARL77" s="153"/>
      <c r="ARM77" s="106"/>
      <c r="ARQ77" s="154"/>
      <c r="ARR77" s="25"/>
      <c r="ARS77" s="147"/>
      <c r="ART77" s="148"/>
      <c r="ARU77" s="149"/>
      <c r="ARV77" s="150"/>
      <c r="ARW77" s="151"/>
      <c r="ARX77" s="151"/>
      <c r="ARY77" s="152"/>
      <c r="ARZ77" s="152"/>
      <c r="ASA77" s="153"/>
      <c r="ASB77" s="153"/>
      <c r="ASC77" s="153"/>
      <c r="ASD77" s="106"/>
      <c r="ASH77" s="154"/>
      <c r="ASI77" s="25"/>
      <c r="ASJ77" s="147"/>
      <c r="ASK77" s="148"/>
      <c r="ASL77" s="149"/>
      <c r="ASM77" s="150"/>
      <c r="ASN77" s="151"/>
      <c r="ASO77" s="151"/>
      <c r="ASP77" s="152"/>
      <c r="ASQ77" s="152"/>
      <c r="ASR77" s="153"/>
      <c r="ASS77" s="153"/>
      <c r="AST77" s="153"/>
      <c r="ASU77" s="106"/>
      <c r="ASY77" s="154"/>
      <c r="ASZ77" s="25"/>
      <c r="ATA77" s="147"/>
      <c r="ATB77" s="148"/>
      <c r="ATC77" s="149"/>
      <c r="ATD77" s="150"/>
      <c r="ATE77" s="151"/>
      <c r="ATF77" s="151"/>
      <c r="ATG77" s="152"/>
      <c r="ATH77" s="152"/>
      <c r="ATI77" s="153"/>
      <c r="ATJ77" s="153"/>
      <c r="ATK77" s="153"/>
      <c r="ATL77" s="106"/>
      <c r="ATP77" s="154"/>
      <c r="ATQ77" s="25"/>
      <c r="ATR77" s="147"/>
      <c r="ATS77" s="148"/>
      <c r="ATT77" s="149"/>
      <c r="ATU77" s="150"/>
      <c r="ATV77" s="151"/>
      <c r="ATW77" s="151"/>
      <c r="ATX77" s="152"/>
      <c r="ATY77" s="152"/>
      <c r="ATZ77" s="153"/>
      <c r="AUA77" s="153"/>
      <c r="AUB77" s="153"/>
      <c r="AUC77" s="106"/>
      <c r="AUG77" s="154"/>
      <c r="AUH77" s="25"/>
      <c r="AUI77" s="147"/>
      <c r="AUJ77" s="148"/>
      <c r="AUK77" s="149"/>
      <c r="AUL77" s="150"/>
      <c r="AUM77" s="151"/>
      <c r="AUN77" s="151"/>
      <c r="AUO77" s="152"/>
      <c r="AUP77" s="152"/>
      <c r="AUQ77" s="153"/>
      <c r="AUR77" s="153"/>
      <c r="AUS77" s="153"/>
      <c r="AUT77" s="106"/>
      <c r="AUX77" s="154"/>
      <c r="AUY77" s="25"/>
      <c r="AUZ77" s="147"/>
      <c r="AVA77" s="148"/>
      <c r="AVB77" s="149"/>
      <c r="AVC77" s="150"/>
      <c r="AVD77" s="151"/>
      <c r="AVE77" s="151"/>
      <c r="AVF77" s="152"/>
      <c r="AVG77" s="152"/>
      <c r="AVH77" s="153"/>
      <c r="AVI77" s="153"/>
      <c r="AVJ77" s="153"/>
      <c r="AVK77" s="106"/>
      <c r="AVO77" s="154"/>
      <c r="AVP77" s="25"/>
      <c r="AVQ77" s="147"/>
      <c r="AVR77" s="148"/>
      <c r="AVS77" s="149"/>
      <c r="AVT77" s="150"/>
      <c r="AVU77" s="151"/>
      <c r="AVV77" s="151"/>
      <c r="AVW77" s="152"/>
      <c r="AVX77" s="152"/>
      <c r="AVY77" s="153"/>
      <c r="AVZ77" s="153"/>
      <c r="AWA77" s="153"/>
      <c r="AWB77" s="106"/>
      <c r="AWF77" s="154"/>
      <c r="AWG77" s="25"/>
      <c r="AWH77" s="147"/>
      <c r="AWI77" s="148"/>
      <c r="AWJ77" s="149"/>
      <c r="AWK77" s="150"/>
      <c r="AWL77" s="151"/>
      <c r="AWM77" s="151"/>
      <c r="AWN77" s="152"/>
      <c r="AWO77" s="152"/>
      <c r="AWP77" s="153"/>
      <c r="AWQ77" s="153"/>
      <c r="AWR77" s="153"/>
      <c r="AWS77" s="106"/>
      <c r="AWW77" s="154"/>
      <c r="AWX77" s="25"/>
      <c r="AWY77" s="147"/>
      <c r="AWZ77" s="148"/>
      <c r="AXA77" s="149"/>
      <c r="AXB77" s="150"/>
      <c r="AXC77" s="151"/>
      <c r="AXD77" s="151"/>
      <c r="AXE77" s="152"/>
      <c r="AXF77" s="152"/>
      <c r="AXG77" s="153"/>
      <c r="AXH77" s="153"/>
      <c r="AXI77" s="153"/>
      <c r="AXJ77" s="106"/>
      <c r="AXN77" s="154"/>
      <c r="AXO77" s="25"/>
      <c r="AXP77" s="147"/>
      <c r="AXQ77" s="148"/>
      <c r="AXR77" s="149"/>
      <c r="AXS77" s="150"/>
      <c r="AXT77" s="151"/>
      <c r="AXU77" s="151"/>
      <c r="AXV77" s="152"/>
      <c r="AXW77" s="152"/>
      <c r="AXX77" s="153"/>
      <c r="AXY77" s="153"/>
      <c r="AXZ77" s="153"/>
      <c r="AYA77" s="106"/>
      <c r="AYE77" s="154"/>
      <c r="AYF77" s="25"/>
      <c r="AYG77" s="147"/>
      <c r="AYH77" s="148"/>
      <c r="AYI77" s="149"/>
      <c r="AYJ77" s="150"/>
      <c r="AYK77" s="151"/>
      <c r="AYL77" s="151"/>
      <c r="AYM77" s="152"/>
      <c r="AYN77" s="152"/>
      <c r="AYO77" s="153"/>
      <c r="AYP77" s="153"/>
      <c r="AYQ77" s="153"/>
      <c r="AYR77" s="106"/>
      <c r="AYV77" s="154"/>
      <c r="AYW77" s="25"/>
      <c r="AYX77" s="147"/>
      <c r="AYY77" s="148"/>
      <c r="AYZ77" s="149"/>
      <c r="AZA77" s="150"/>
      <c r="AZB77" s="151"/>
      <c r="AZC77" s="151"/>
      <c r="AZD77" s="152"/>
      <c r="AZE77" s="152"/>
      <c r="AZF77" s="153"/>
      <c r="AZG77" s="153"/>
      <c r="AZH77" s="153"/>
      <c r="AZI77" s="106"/>
      <c r="AZM77" s="154"/>
      <c r="AZN77" s="25"/>
      <c r="AZO77" s="147"/>
      <c r="AZP77" s="148"/>
      <c r="AZQ77" s="149"/>
      <c r="AZR77" s="150"/>
      <c r="AZS77" s="151"/>
      <c r="AZT77" s="151"/>
      <c r="AZU77" s="152"/>
      <c r="AZV77" s="152"/>
      <c r="AZW77" s="153"/>
      <c r="AZX77" s="153"/>
      <c r="AZY77" s="153"/>
      <c r="AZZ77" s="106"/>
      <c r="BAD77" s="154"/>
      <c r="BAE77" s="25"/>
      <c r="BAF77" s="147"/>
      <c r="BAG77" s="148"/>
      <c r="BAH77" s="149"/>
      <c r="BAI77" s="150"/>
      <c r="BAJ77" s="151"/>
      <c r="BAK77" s="151"/>
      <c r="BAL77" s="152"/>
      <c r="BAM77" s="152"/>
      <c r="BAN77" s="153"/>
      <c r="BAO77" s="153"/>
      <c r="BAP77" s="153"/>
      <c r="BAQ77" s="106"/>
      <c r="BAU77" s="154"/>
      <c r="BAV77" s="25"/>
      <c r="BAW77" s="147"/>
      <c r="BAX77" s="148"/>
      <c r="BAY77" s="149"/>
      <c r="BAZ77" s="150"/>
      <c r="BBA77" s="151"/>
      <c r="BBB77" s="151"/>
      <c r="BBC77" s="152"/>
      <c r="BBD77" s="152"/>
      <c r="BBE77" s="153"/>
      <c r="BBF77" s="153"/>
      <c r="BBG77" s="153"/>
      <c r="BBH77" s="106"/>
      <c r="BBL77" s="154"/>
      <c r="BBM77" s="25"/>
      <c r="BBN77" s="147"/>
      <c r="BBO77" s="148"/>
      <c r="BBP77" s="149"/>
      <c r="BBQ77" s="150"/>
      <c r="BBR77" s="151"/>
      <c r="BBS77" s="151"/>
      <c r="BBT77" s="152"/>
      <c r="BBU77" s="152"/>
      <c r="BBV77" s="153"/>
      <c r="BBW77" s="153"/>
      <c r="BBX77" s="153"/>
      <c r="BBY77" s="106"/>
      <c r="BCC77" s="154"/>
      <c r="BCD77" s="25"/>
      <c r="BCE77" s="147"/>
      <c r="BCF77" s="148"/>
      <c r="BCG77" s="149"/>
      <c r="BCH77" s="150"/>
      <c r="BCI77" s="151"/>
      <c r="BCJ77" s="151"/>
      <c r="BCK77" s="152"/>
      <c r="BCL77" s="152"/>
      <c r="BCM77" s="153"/>
      <c r="BCN77" s="153"/>
      <c r="BCO77" s="153"/>
      <c r="BCP77" s="106"/>
      <c r="BCT77" s="154"/>
      <c r="BCU77" s="25"/>
      <c r="BCV77" s="147"/>
      <c r="BCW77" s="148"/>
      <c r="BCX77" s="149"/>
      <c r="BCY77" s="150"/>
      <c r="BCZ77" s="151"/>
      <c r="BDA77" s="151"/>
      <c r="BDB77" s="152"/>
      <c r="BDC77" s="152"/>
      <c r="BDD77" s="153"/>
      <c r="BDE77" s="153"/>
      <c r="BDF77" s="153"/>
      <c r="BDG77" s="106"/>
      <c r="BDK77" s="154"/>
      <c r="BDL77" s="25"/>
      <c r="BDM77" s="147"/>
      <c r="BDN77" s="148"/>
      <c r="BDO77" s="149"/>
      <c r="BDP77" s="150"/>
      <c r="BDQ77" s="151"/>
      <c r="BDR77" s="151"/>
      <c r="BDS77" s="152"/>
      <c r="BDT77" s="152"/>
      <c r="BDU77" s="153"/>
      <c r="BDV77" s="153"/>
      <c r="BDW77" s="153"/>
      <c r="BDX77" s="106"/>
      <c r="BEB77" s="154"/>
      <c r="BEC77" s="25"/>
      <c r="BED77" s="147"/>
      <c r="BEE77" s="148"/>
      <c r="BEF77" s="149"/>
      <c r="BEG77" s="150"/>
      <c r="BEH77" s="151"/>
      <c r="BEI77" s="151"/>
      <c r="BEJ77" s="152"/>
      <c r="BEK77" s="152"/>
      <c r="BEL77" s="153"/>
      <c r="BEM77" s="153"/>
      <c r="BEN77" s="153"/>
      <c r="BEO77" s="106"/>
      <c r="BES77" s="154"/>
      <c r="BET77" s="25"/>
      <c r="BEU77" s="147"/>
      <c r="BEV77" s="148"/>
      <c r="BEW77" s="149"/>
      <c r="BEX77" s="150"/>
      <c r="BEY77" s="151"/>
      <c r="BEZ77" s="151"/>
      <c r="BFA77" s="152"/>
      <c r="BFB77" s="152"/>
      <c r="BFC77" s="153"/>
      <c r="BFD77" s="153"/>
      <c r="BFE77" s="153"/>
      <c r="BFF77" s="106"/>
      <c r="BFJ77" s="154"/>
      <c r="BFK77" s="25"/>
      <c r="BFL77" s="147"/>
      <c r="BFM77" s="148"/>
      <c r="BFN77" s="149"/>
      <c r="BFO77" s="150"/>
      <c r="BFP77" s="151"/>
      <c r="BFQ77" s="151"/>
      <c r="BFR77" s="152"/>
      <c r="BFS77" s="152"/>
      <c r="BFT77" s="153"/>
      <c r="BFU77" s="153"/>
      <c r="BFV77" s="153"/>
      <c r="BFW77" s="106"/>
      <c r="BGA77" s="154"/>
      <c r="BGB77" s="25"/>
      <c r="BGC77" s="147"/>
      <c r="BGD77" s="148"/>
      <c r="BGE77" s="149"/>
      <c r="BGF77" s="150"/>
      <c r="BGG77" s="151"/>
      <c r="BGH77" s="151"/>
      <c r="BGI77" s="152"/>
      <c r="BGJ77" s="152"/>
      <c r="BGK77" s="153"/>
      <c r="BGL77" s="153"/>
      <c r="BGM77" s="153"/>
      <c r="BGN77" s="106"/>
      <c r="BGR77" s="154"/>
      <c r="BGS77" s="25"/>
      <c r="BGT77" s="147"/>
      <c r="BGU77" s="148"/>
      <c r="BGV77" s="149"/>
      <c r="BGW77" s="150"/>
      <c r="BGX77" s="151"/>
      <c r="BGY77" s="151"/>
      <c r="BGZ77" s="152"/>
      <c r="BHA77" s="152"/>
      <c r="BHB77" s="153"/>
      <c r="BHC77" s="153"/>
      <c r="BHD77" s="153"/>
      <c r="BHE77" s="106"/>
      <c r="BHI77" s="154"/>
      <c r="BHJ77" s="25"/>
      <c r="BHK77" s="147"/>
      <c r="BHL77" s="148"/>
      <c r="BHM77" s="149"/>
      <c r="BHN77" s="150"/>
      <c r="BHO77" s="151"/>
      <c r="BHP77" s="151"/>
      <c r="BHQ77" s="152"/>
      <c r="BHR77" s="152"/>
      <c r="BHS77" s="153"/>
      <c r="BHT77" s="153"/>
      <c r="BHU77" s="153"/>
      <c r="BHV77" s="106"/>
      <c r="BHZ77" s="154"/>
      <c r="BIA77" s="25"/>
      <c r="BIB77" s="147"/>
      <c r="BIC77" s="148"/>
      <c r="BID77" s="149"/>
      <c r="BIE77" s="150"/>
      <c r="BIF77" s="151"/>
      <c r="BIG77" s="151"/>
      <c r="BIH77" s="152"/>
      <c r="BII77" s="152"/>
      <c r="BIJ77" s="153"/>
      <c r="BIK77" s="153"/>
      <c r="BIL77" s="153"/>
      <c r="BIM77" s="106"/>
      <c r="BIQ77" s="154"/>
      <c r="BIR77" s="25"/>
      <c r="BIS77" s="147"/>
      <c r="BIT77" s="148"/>
      <c r="BIU77" s="149"/>
      <c r="BIV77" s="150"/>
      <c r="BIW77" s="151"/>
      <c r="BIX77" s="151"/>
      <c r="BIY77" s="152"/>
      <c r="BIZ77" s="152"/>
      <c r="BJA77" s="153"/>
      <c r="BJB77" s="153"/>
      <c r="BJC77" s="153"/>
      <c r="BJD77" s="106"/>
      <c r="BJH77" s="154"/>
      <c r="BJI77" s="25"/>
      <c r="BJJ77" s="147"/>
      <c r="BJK77" s="148"/>
      <c r="BJL77" s="149"/>
      <c r="BJM77" s="150"/>
      <c r="BJN77" s="151"/>
      <c r="BJO77" s="151"/>
      <c r="BJP77" s="152"/>
      <c r="BJQ77" s="152"/>
      <c r="BJR77" s="153"/>
      <c r="BJS77" s="153"/>
      <c r="BJT77" s="153"/>
      <c r="BJU77" s="106"/>
      <c r="BJY77" s="154"/>
      <c r="BJZ77" s="25"/>
      <c r="BKA77" s="147"/>
      <c r="BKB77" s="148"/>
      <c r="BKC77" s="149"/>
      <c r="BKD77" s="150"/>
      <c r="BKE77" s="151"/>
      <c r="BKF77" s="151"/>
      <c r="BKG77" s="152"/>
      <c r="BKH77" s="152"/>
      <c r="BKI77" s="153"/>
      <c r="BKJ77" s="153"/>
      <c r="BKK77" s="153"/>
      <c r="BKL77" s="106"/>
      <c r="BKP77" s="154"/>
      <c r="BKQ77" s="25"/>
      <c r="BKR77" s="147"/>
      <c r="BKS77" s="148"/>
      <c r="BKT77" s="149"/>
      <c r="BKU77" s="150"/>
      <c r="BKV77" s="151"/>
      <c r="BKW77" s="151"/>
      <c r="BKX77" s="152"/>
      <c r="BKY77" s="152"/>
      <c r="BKZ77" s="153"/>
      <c r="BLA77" s="153"/>
      <c r="BLB77" s="153"/>
      <c r="BLC77" s="106"/>
      <c r="BLG77" s="154"/>
      <c r="BLH77" s="25"/>
      <c r="BLI77" s="147"/>
      <c r="BLJ77" s="148"/>
      <c r="BLK77" s="149"/>
      <c r="BLL77" s="150"/>
      <c r="BLM77" s="151"/>
      <c r="BLN77" s="151"/>
      <c r="BLO77" s="152"/>
      <c r="BLP77" s="152"/>
      <c r="BLQ77" s="153"/>
      <c r="BLR77" s="153"/>
      <c r="BLS77" s="153"/>
      <c r="BLT77" s="106"/>
      <c r="BLX77" s="154"/>
      <c r="BLY77" s="25"/>
      <c r="BLZ77" s="147"/>
      <c r="BMA77" s="148"/>
      <c r="BMB77" s="149"/>
      <c r="BMC77" s="150"/>
      <c r="BMD77" s="151"/>
      <c r="BME77" s="151"/>
      <c r="BMF77" s="152"/>
      <c r="BMG77" s="152"/>
      <c r="BMH77" s="153"/>
      <c r="BMI77" s="153"/>
      <c r="BMJ77" s="153"/>
      <c r="BMK77" s="106"/>
      <c r="BMO77" s="154"/>
      <c r="BMP77" s="25"/>
      <c r="BMQ77" s="147"/>
      <c r="BMR77" s="148"/>
      <c r="BMS77" s="149"/>
      <c r="BMT77" s="150"/>
      <c r="BMU77" s="151"/>
      <c r="BMV77" s="151"/>
      <c r="BMW77" s="152"/>
      <c r="BMX77" s="152"/>
      <c r="BMY77" s="153"/>
      <c r="BMZ77" s="153"/>
      <c r="BNA77" s="153"/>
      <c r="BNB77" s="106"/>
      <c r="BNF77" s="154"/>
      <c r="BNG77" s="25"/>
      <c r="BNH77" s="147"/>
      <c r="BNI77" s="148"/>
      <c r="BNJ77" s="149"/>
      <c r="BNK77" s="150"/>
      <c r="BNL77" s="151"/>
      <c r="BNM77" s="151"/>
      <c r="BNN77" s="152"/>
      <c r="BNO77" s="152"/>
      <c r="BNP77" s="153"/>
      <c r="BNQ77" s="153"/>
      <c r="BNR77" s="153"/>
      <c r="BNS77" s="106"/>
      <c r="BNW77" s="154"/>
      <c r="BNX77" s="25"/>
      <c r="BNY77" s="147"/>
      <c r="BNZ77" s="148"/>
      <c r="BOA77" s="149"/>
      <c r="BOB77" s="150"/>
      <c r="BOC77" s="151"/>
      <c r="BOD77" s="151"/>
      <c r="BOE77" s="152"/>
      <c r="BOF77" s="152"/>
      <c r="BOG77" s="153"/>
      <c r="BOH77" s="153"/>
      <c r="BOI77" s="153"/>
      <c r="BOJ77" s="106"/>
      <c r="BON77" s="154"/>
      <c r="BOO77" s="25"/>
      <c r="BOP77" s="147"/>
      <c r="BOQ77" s="148"/>
      <c r="BOR77" s="149"/>
      <c r="BOS77" s="150"/>
      <c r="BOT77" s="151"/>
      <c r="BOU77" s="151"/>
      <c r="BOV77" s="152"/>
      <c r="BOW77" s="152"/>
      <c r="BOX77" s="153"/>
      <c r="BOY77" s="153"/>
      <c r="BOZ77" s="153"/>
      <c r="BPA77" s="106"/>
      <c r="BPE77" s="154"/>
      <c r="BPF77" s="25"/>
      <c r="BPG77" s="147"/>
      <c r="BPH77" s="148"/>
      <c r="BPI77" s="149"/>
      <c r="BPJ77" s="150"/>
      <c r="BPK77" s="151"/>
      <c r="BPL77" s="151"/>
      <c r="BPM77" s="152"/>
      <c r="BPN77" s="152"/>
      <c r="BPO77" s="153"/>
      <c r="BPP77" s="153"/>
      <c r="BPQ77" s="153"/>
      <c r="BPR77" s="106"/>
      <c r="BPV77" s="154"/>
      <c r="BPW77" s="25"/>
      <c r="BPX77" s="147"/>
      <c r="BPY77" s="148"/>
      <c r="BPZ77" s="149"/>
      <c r="BQA77" s="150"/>
      <c r="BQB77" s="151"/>
      <c r="BQC77" s="151"/>
      <c r="BQD77" s="152"/>
      <c r="BQE77" s="152"/>
      <c r="BQF77" s="153"/>
      <c r="BQG77" s="153"/>
      <c r="BQH77" s="153"/>
      <c r="BQI77" s="106"/>
      <c r="BQM77" s="154"/>
      <c r="BQN77" s="25"/>
      <c r="BQO77" s="147"/>
      <c r="BQP77" s="148"/>
      <c r="BQQ77" s="149"/>
      <c r="BQR77" s="150"/>
      <c r="BQS77" s="151"/>
      <c r="BQT77" s="151"/>
      <c r="BQU77" s="152"/>
      <c r="BQV77" s="152"/>
      <c r="BQW77" s="153"/>
      <c r="BQX77" s="153"/>
      <c r="BQY77" s="153"/>
      <c r="BQZ77" s="106"/>
      <c r="BRD77" s="154"/>
      <c r="BRE77" s="25"/>
      <c r="BRF77" s="147"/>
      <c r="BRG77" s="148"/>
      <c r="BRH77" s="149"/>
      <c r="BRI77" s="150"/>
      <c r="BRJ77" s="151"/>
      <c r="BRK77" s="151"/>
      <c r="BRL77" s="152"/>
      <c r="BRM77" s="152"/>
      <c r="BRN77" s="153"/>
      <c r="BRO77" s="153"/>
      <c r="BRP77" s="153"/>
      <c r="BRQ77" s="106"/>
      <c r="BRU77" s="154"/>
      <c r="BRV77" s="25"/>
      <c r="BRW77" s="147"/>
      <c r="BRX77" s="148"/>
      <c r="BRY77" s="149"/>
      <c r="BRZ77" s="150"/>
      <c r="BSA77" s="151"/>
      <c r="BSB77" s="151"/>
      <c r="BSC77" s="152"/>
      <c r="BSD77" s="152"/>
      <c r="BSE77" s="153"/>
      <c r="BSF77" s="153"/>
      <c r="BSG77" s="153"/>
      <c r="BSH77" s="106"/>
      <c r="BSL77" s="154"/>
      <c r="BSM77" s="25"/>
      <c r="BSN77" s="147"/>
      <c r="BSO77" s="148"/>
      <c r="BSP77" s="149"/>
      <c r="BSQ77" s="150"/>
      <c r="BSR77" s="151"/>
      <c r="BSS77" s="151"/>
      <c r="BST77" s="152"/>
      <c r="BSU77" s="152"/>
      <c r="BSV77" s="153"/>
      <c r="BSW77" s="153"/>
      <c r="BSX77" s="153"/>
      <c r="BSY77" s="106"/>
      <c r="BTC77" s="154"/>
      <c r="BTD77" s="25"/>
      <c r="BTE77" s="147"/>
      <c r="BTF77" s="148"/>
      <c r="BTG77" s="149"/>
      <c r="BTH77" s="150"/>
      <c r="BTI77" s="151"/>
      <c r="BTJ77" s="151"/>
      <c r="BTK77" s="152"/>
      <c r="BTL77" s="152"/>
      <c r="BTM77" s="153"/>
      <c r="BTN77" s="153"/>
      <c r="BTO77" s="153"/>
      <c r="BTP77" s="106"/>
      <c r="BTT77" s="154"/>
      <c r="BTU77" s="25"/>
      <c r="BTV77" s="147"/>
      <c r="BTW77" s="148"/>
      <c r="BTX77" s="149"/>
      <c r="BTY77" s="150"/>
      <c r="BTZ77" s="151"/>
      <c r="BUA77" s="151"/>
      <c r="BUB77" s="152"/>
      <c r="BUC77" s="152"/>
      <c r="BUD77" s="153"/>
      <c r="BUE77" s="153"/>
      <c r="BUF77" s="153"/>
      <c r="BUG77" s="106"/>
      <c r="BUK77" s="154"/>
      <c r="BUL77" s="25"/>
      <c r="BUM77" s="147"/>
      <c r="BUN77" s="148"/>
      <c r="BUO77" s="149"/>
      <c r="BUP77" s="150"/>
      <c r="BUQ77" s="151"/>
      <c r="BUR77" s="151"/>
      <c r="BUS77" s="152"/>
      <c r="BUT77" s="152"/>
      <c r="BUU77" s="153"/>
      <c r="BUV77" s="153"/>
      <c r="BUW77" s="153"/>
      <c r="BUX77" s="106"/>
      <c r="BVB77" s="154"/>
      <c r="BVC77" s="25"/>
      <c r="BVD77" s="147"/>
      <c r="BVE77" s="148"/>
      <c r="BVF77" s="149"/>
      <c r="BVG77" s="150"/>
      <c r="BVH77" s="151"/>
      <c r="BVI77" s="151"/>
      <c r="BVJ77" s="152"/>
      <c r="BVK77" s="152"/>
      <c r="BVL77" s="153"/>
      <c r="BVM77" s="153"/>
      <c r="BVN77" s="153"/>
      <c r="BVO77" s="106"/>
      <c r="BVS77" s="154"/>
      <c r="BVT77" s="25"/>
      <c r="BVU77" s="147"/>
      <c r="BVV77" s="148"/>
      <c r="BVW77" s="149"/>
      <c r="BVX77" s="150"/>
      <c r="BVY77" s="151"/>
      <c r="BVZ77" s="151"/>
      <c r="BWA77" s="152"/>
      <c r="BWB77" s="152"/>
      <c r="BWC77" s="153"/>
      <c r="BWD77" s="153"/>
      <c r="BWE77" s="153"/>
      <c r="BWF77" s="106"/>
      <c r="BWJ77" s="154"/>
      <c r="BWK77" s="25"/>
      <c r="BWL77" s="147"/>
      <c r="BWM77" s="148"/>
      <c r="BWN77" s="149"/>
      <c r="BWO77" s="150"/>
      <c r="BWP77" s="151"/>
      <c r="BWQ77" s="151"/>
      <c r="BWR77" s="152"/>
      <c r="BWS77" s="152"/>
      <c r="BWT77" s="153"/>
      <c r="BWU77" s="153"/>
      <c r="BWV77" s="153"/>
      <c r="BWW77" s="106"/>
      <c r="BXA77" s="154"/>
      <c r="BXB77" s="25"/>
      <c r="BXC77" s="147"/>
      <c r="BXD77" s="148"/>
      <c r="BXE77" s="149"/>
      <c r="BXF77" s="150"/>
      <c r="BXG77" s="151"/>
      <c r="BXH77" s="151"/>
      <c r="BXI77" s="152"/>
      <c r="BXJ77" s="152"/>
      <c r="BXK77" s="153"/>
      <c r="BXL77" s="153"/>
      <c r="BXM77" s="153"/>
      <c r="BXN77" s="106"/>
      <c r="BXR77" s="154"/>
      <c r="BXS77" s="25"/>
      <c r="BXT77" s="147"/>
      <c r="BXU77" s="148"/>
      <c r="BXV77" s="149"/>
      <c r="BXW77" s="150"/>
      <c r="BXX77" s="151"/>
      <c r="BXY77" s="151"/>
      <c r="BXZ77" s="152"/>
      <c r="BYA77" s="152"/>
      <c r="BYB77" s="153"/>
      <c r="BYC77" s="153"/>
      <c r="BYD77" s="153"/>
      <c r="BYE77" s="106"/>
      <c r="BYI77" s="154"/>
      <c r="BYJ77" s="25"/>
      <c r="BYK77" s="147"/>
      <c r="BYL77" s="148"/>
      <c r="BYM77" s="149"/>
      <c r="BYN77" s="150"/>
      <c r="BYO77" s="151"/>
      <c r="BYP77" s="151"/>
      <c r="BYQ77" s="152"/>
      <c r="BYR77" s="152"/>
      <c r="BYS77" s="153"/>
      <c r="BYT77" s="153"/>
      <c r="BYU77" s="153"/>
      <c r="BYV77" s="106"/>
      <c r="BYZ77" s="154"/>
      <c r="BZA77" s="25"/>
      <c r="BZB77" s="147"/>
      <c r="BZC77" s="148"/>
      <c r="BZD77" s="149"/>
      <c r="BZE77" s="150"/>
      <c r="BZF77" s="151"/>
      <c r="BZG77" s="151"/>
      <c r="BZH77" s="152"/>
      <c r="BZI77" s="152"/>
      <c r="BZJ77" s="153"/>
      <c r="BZK77" s="153"/>
      <c r="BZL77" s="153"/>
      <c r="BZM77" s="106"/>
      <c r="BZQ77" s="154"/>
      <c r="BZR77" s="25"/>
      <c r="BZS77" s="147"/>
      <c r="BZT77" s="148"/>
      <c r="BZU77" s="149"/>
      <c r="BZV77" s="150"/>
      <c r="BZW77" s="151"/>
      <c r="BZX77" s="151"/>
      <c r="BZY77" s="152"/>
      <c r="BZZ77" s="152"/>
      <c r="CAA77" s="153"/>
      <c r="CAB77" s="153"/>
      <c r="CAC77" s="153"/>
      <c r="CAD77" s="106"/>
      <c r="CAH77" s="154"/>
      <c r="CAI77" s="25"/>
      <c r="CAJ77" s="147"/>
      <c r="CAK77" s="148"/>
      <c r="CAL77" s="149"/>
      <c r="CAM77" s="150"/>
      <c r="CAN77" s="151"/>
      <c r="CAO77" s="151"/>
      <c r="CAP77" s="152"/>
      <c r="CAQ77" s="152"/>
      <c r="CAR77" s="153"/>
      <c r="CAS77" s="153"/>
      <c r="CAT77" s="153"/>
      <c r="CAU77" s="106"/>
      <c r="CAY77" s="154"/>
      <c r="CAZ77" s="25"/>
      <c r="CBA77" s="147"/>
      <c r="CBB77" s="148"/>
      <c r="CBC77" s="149"/>
      <c r="CBD77" s="150"/>
      <c r="CBE77" s="151"/>
      <c r="CBF77" s="151"/>
      <c r="CBG77" s="152"/>
      <c r="CBH77" s="152"/>
      <c r="CBI77" s="153"/>
      <c r="CBJ77" s="153"/>
      <c r="CBK77" s="153"/>
      <c r="CBL77" s="106"/>
      <c r="CBP77" s="154"/>
      <c r="CBQ77" s="25"/>
      <c r="CBR77" s="147"/>
      <c r="CBS77" s="148"/>
      <c r="CBT77" s="149"/>
      <c r="CBU77" s="150"/>
      <c r="CBV77" s="151"/>
      <c r="CBW77" s="151"/>
      <c r="CBX77" s="152"/>
      <c r="CBY77" s="152"/>
      <c r="CBZ77" s="153"/>
      <c r="CCA77" s="153"/>
      <c r="CCB77" s="153"/>
      <c r="CCC77" s="106"/>
      <c r="CCG77" s="154"/>
      <c r="CCH77" s="25"/>
      <c r="CCI77" s="147"/>
      <c r="CCJ77" s="148"/>
      <c r="CCK77" s="149"/>
      <c r="CCL77" s="150"/>
      <c r="CCM77" s="151"/>
      <c r="CCN77" s="151"/>
      <c r="CCO77" s="152"/>
      <c r="CCP77" s="152"/>
      <c r="CCQ77" s="153"/>
      <c r="CCR77" s="153"/>
      <c r="CCS77" s="153"/>
      <c r="CCT77" s="106"/>
      <c r="CCX77" s="154"/>
      <c r="CCY77" s="25"/>
      <c r="CCZ77" s="147"/>
      <c r="CDA77" s="148"/>
      <c r="CDB77" s="149"/>
      <c r="CDC77" s="150"/>
      <c r="CDD77" s="151"/>
      <c r="CDE77" s="151"/>
      <c r="CDF77" s="152"/>
      <c r="CDG77" s="152"/>
      <c r="CDH77" s="153"/>
      <c r="CDI77" s="153"/>
      <c r="CDJ77" s="153"/>
      <c r="CDK77" s="106"/>
      <c r="CDO77" s="154"/>
      <c r="CDP77" s="25"/>
      <c r="CDQ77" s="147"/>
      <c r="CDR77" s="148"/>
      <c r="CDS77" s="149"/>
      <c r="CDT77" s="150"/>
      <c r="CDU77" s="151"/>
      <c r="CDV77" s="151"/>
      <c r="CDW77" s="152"/>
      <c r="CDX77" s="152"/>
      <c r="CDY77" s="153"/>
      <c r="CDZ77" s="153"/>
      <c r="CEA77" s="153"/>
      <c r="CEB77" s="106"/>
      <c r="CEF77" s="154"/>
      <c r="CEG77" s="25"/>
      <c r="CEH77" s="147"/>
      <c r="CEI77" s="148"/>
      <c r="CEJ77" s="149"/>
      <c r="CEK77" s="150"/>
      <c r="CEL77" s="151"/>
      <c r="CEM77" s="151"/>
      <c r="CEN77" s="152"/>
      <c r="CEO77" s="152"/>
      <c r="CEP77" s="153"/>
      <c r="CEQ77" s="153"/>
      <c r="CER77" s="153"/>
      <c r="CES77" s="106"/>
      <c r="CEW77" s="154"/>
      <c r="CEX77" s="25"/>
      <c r="CEY77" s="147"/>
      <c r="CEZ77" s="148"/>
      <c r="CFA77" s="149"/>
      <c r="CFB77" s="150"/>
      <c r="CFC77" s="151"/>
      <c r="CFD77" s="151"/>
      <c r="CFE77" s="152"/>
      <c r="CFF77" s="152"/>
      <c r="CFG77" s="153"/>
      <c r="CFH77" s="153"/>
      <c r="CFI77" s="153"/>
      <c r="CFJ77" s="106"/>
      <c r="CFN77" s="154"/>
      <c r="CFO77" s="25"/>
      <c r="CFP77" s="147"/>
      <c r="CFQ77" s="148"/>
      <c r="CFR77" s="149"/>
      <c r="CFS77" s="150"/>
      <c r="CFT77" s="151"/>
      <c r="CFU77" s="151"/>
      <c r="CFV77" s="152"/>
      <c r="CFW77" s="152"/>
      <c r="CFX77" s="153"/>
      <c r="CFY77" s="153"/>
      <c r="CFZ77" s="153"/>
      <c r="CGA77" s="106"/>
      <c r="CGE77" s="154"/>
      <c r="CGF77" s="25"/>
      <c r="CGG77" s="147"/>
      <c r="CGH77" s="148"/>
      <c r="CGI77" s="149"/>
      <c r="CGJ77" s="150"/>
      <c r="CGK77" s="151"/>
      <c r="CGL77" s="151"/>
      <c r="CGM77" s="152"/>
      <c r="CGN77" s="152"/>
      <c r="CGO77" s="153"/>
      <c r="CGP77" s="153"/>
      <c r="CGQ77" s="153"/>
      <c r="CGR77" s="106"/>
      <c r="CGV77" s="154"/>
      <c r="CGW77" s="25"/>
      <c r="CGX77" s="147"/>
      <c r="CGY77" s="148"/>
      <c r="CGZ77" s="149"/>
      <c r="CHA77" s="150"/>
      <c r="CHB77" s="151"/>
      <c r="CHC77" s="151"/>
      <c r="CHD77" s="152"/>
      <c r="CHE77" s="152"/>
      <c r="CHF77" s="153"/>
      <c r="CHG77" s="153"/>
      <c r="CHH77" s="153"/>
      <c r="CHI77" s="106"/>
      <c r="CHM77" s="154"/>
      <c r="CHN77" s="25"/>
      <c r="CHO77" s="147"/>
      <c r="CHP77" s="148"/>
      <c r="CHQ77" s="149"/>
      <c r="CHR77" s="150"/>
      <c r="CHS77" s="151"/>
      <c r="CHT77" s="151"/>
      <c r="CHU77" s="152"/>
      <c r="CHV77" s="152"/>
      <c r="CHW77" s="153"/>
      <c r="CHX77" s="153"/>
      <c r="CHY77" s="153"/>
      <c r="CHZ77" s="106"/>
      <c r="CID77" s="154"/>
      <c r="CIE77" s="25"/>
      <c r="CIF77" s="147"/>
      <c r="CIG77" s="148"/>
      <c r="CIH77" s="149"/>
      <c r="CII77" s="150"/>
      <c r="CIJ77" s="151"/>
      <c r="CIK77" s="151"/>
      <c r="CIL77" s="152"/>
      <c r="CIM77" s="152"/>
      <c r="CIN77" s="153"/>
      <c r="CIO77" s="153"/>
      <c r="CIP77" s="153"/>
      <c r="CIQ77" s="106"/>
      <c r="CIU77" s="154"/>
      <c r="CIV77" s="25"/>
      <c r="CIW77" s="147"/>
      <c r="CIX77" s="148"/>
      <c r="CIY77" s="149"/>
      <c r="CIZ77" s="150"/>
      <c r="CJA77" s="151"/>
      <c r="CJB77" s="151"/>
      <c r="CJC77" s="152"/>
      <c r="CJD77" s="152"/>
      <c r="CJE77" s="153"/>
      <c r="CJF77" s="153"/>
      <c r="CJG77" s="153"/>
      <c r="CJH77" s="106"/>
      <c r="CJL77" s="154"/>
      <c r="CJM77" s="25"/>
      <c r="CJN77" s="147"/>
      <c r="CJO77" s="148"/>
      <c r="CJP77" s="149"/>
      <c r="CJQ77" s="150"/>
      <c r="CJR77" s="151"/>
      <c r="CJS77" s="151"/>
      <c r="CJT77" s="152"/>
      <c r="CJU77" s="152"/>
      <c r="CJV77" s="153"/>
      <c r="CJW77" s="153"/>
      <c r="CJX77" s="153"/>
      <c r="CJY77" s="106"/>
      <c r="CKC77" s="154"/>
      <c r="CKD77" s="25"/>
      <c r="CKE77" s="147"/>
      <c r="CKF77" s="148"/>
      <c r="CKG77" s="149"/>
      <c r="CKH77" s="150"/>
      <c r="CKI77" s="151"/>
      <c r="CKJ77" s="151"/>
      <c r="CKK77" s="152"/>
      <c r="CKL77" s="152"/>
      <c r="CKM77" s="153"/>
      <c r="CKN77" s="153"/>
      <c r="CKO77" s="153"/>
      <c r="CKP77" s="106"/>
      <c r="CKT77" s="154"/>
      <c r="CKU77" s="25"/>
      <c r="CKV77" s="147"/>
      <c r="CKW77" s="148"/>
      <c r="CKX77" s="149"/>
      <c r="CKY77" s="150"/>
      <c r="CKZ77" s="151"/>
      <c r="CLA77" s="151"/>
      <c r="CLB77" s="152"/>
      <c r="CLC77" s="152"/>
      <c r="CLD77" s="153"/>
      <c r="CLE77" s="153"/>
      <c r="CLF77" s="153"/>
      <c r="CLG77" s="106"/>
      <c r="CLK77" s="154"/>
      <c r="CLL77" s="25"/>
      <c r="CLM77" s="147"/>
      <c r="CLN77" s="148"/>
      <c r="CLO77" s="149"/>
      <c r="CLP77" s="150"/>
      <c r="CLQ77" s="151"/>
      <c r="CLR77" s="151"/>
      <c r="CLS77" s="152"/>
      <c r="CLT77" s="152"/>
      <c r="CLU77" s="153"/>
      <c r="CLV77" s="153"/>
      <c r="CLW77" s="153"/>
      <c r="CLX77" s="106"/>
      <c r="CMB77" s="154"/>
      <c r="CMC77" s="25"/>
      <c r="CMD77" s="147"/>
      <c r="CME77" s="148"/>
      <c r="CMF77" s="149"/>
      <c r="CMG77" s="150"/>
      <c r="CMH77" s="151"/>
      <c r="CMI77" s="151"/>
      <c r="CMJ77" s="152"/>
      <c r="CMK77" s="152"/>
      <c r="CML77" s="153"/>
      <c r="CMM77" s="153"/>
      <c r="CMN77" s="153"/>
      <c r="CMO77" s="106"/>
      <c r="CMS77" s="154"/>
      <c r="CMT77" s="25"/>
      <c r="CMU77" s="147"/>
      <c r="CMV77" s="148"/>
      <c r="CMW77" s="149"/>
      <c r="CMX77" s="150"/>
      <c r="CMY77" s="151"/>
      <c r="CMZ77" s="151"/>
      <c r="CNA77" s="152"/>
      <c r="CNB77" s="152"/>
      <c r="CNC77" s="153"/>
      <c r="CND77" s="153"/>
      <c r="CNE77" s="153"/>
      <c r="CNF77" s="106"/>
      <c r="CNJ77" s="154"/>
      <c r="CNK77" s="25"/>
      <c r="CNL77" s="147"/>
      <c r="CNM77" s="148"/>
      <c r="CNN77" s="149"/>
      <c r="CNO77" s="150"/>
      <c r="CNP77" s="151"/>
      <c r="CNQ77" s="151"/>
      <c r="CNR77" s="152"/>
      <c r="CNS77" s="152"/>
      <c r="CNT77" s="153"/>
      <c r="CNU77" s="153"/>
      <c r="CNV77" s="153"/>
      <c r="CNW77" s="106"/>
      <c r="COA77" s="154"/>
      <c r="COB77" s="25"/>
      <c r="COC77" s="147"/>
      <c r="COD77" s="148"/>
      <c r="COE77" s="149"/>
      <c r="COF77" s="150"/>
      <c r="COG77" s="151"/>
      <c r="COH77" s="151"/>
      <c r="COI77" s="152"/>
      <c r="COJ77" s="152"/>
      <c r="COK77" s="153"/>
      <c r="COL77" s="153"/>
      <c r="COM77" s="153"/>
      <c r="CON77" s="106"/>
      <c r="COR77" s="154"/>
      <c r="COS77" s="25"/>
      <c r="COT77" s="147"/>
      <c r="COU77" s="148"/>
      <c r="COV77" s="149"/>
      <c r="COW77" s="150"/>
      <c r="COX77" s="151"/>
      <c r="COY77" s="151"/>
      <c r="COZ77" s="152"/>
      <c r="CPA77" s="152"/>
      <c r="CPB77" s="153"/>
      <c r="CPC77" s="153"/>
      <c r="CPD77" s="153"/>
      <c r="CPE77" s="106"/>
      <c r="CPI77" s="154"/>
      <c r="CPJ77" s="25"/>
      <c r="CPK77" s="147"/>
      <c r="CPL77" s="148"/>
      <c r="CPM77" s="149"/>
      <c r="CPN77" s="150"/>
      <c r="CPO77" s="151"/>
      <c r="CPP77" s="151"/>
      <c r="CPQ77" s="152"/>
      <c r="CPR77" s="152"/>
      <c r="CPS77" s="153"/>
      <c r="CPT77" s="153"/>
      <c r="CPU77" s="153"/>
      <c r="CPV77" s="106"/>
      <c r="CPZ77" s="154"/>
      <c r="CQA77" s="25"/>
      <c r="CQB77" s="147"/>
      <c r="CQC77" s="148"/>
      <c r="CQD77" s="149"/>
      <c r="CQE77" s="150"/>
      <c r="CQF77" s="151"/>
      <c r="CQG77" s="151"/>
      <c r="CQH77" s="152"/>
      <c r="CQI77" s="152"/>
      <c r="CQJ77" s="153"/>
      <c r="CQK77" s="153"/>
      <c r="CQL77" s="153"/>
      <c r="CQM77" s="106"/>
      <c r="CQQ77" s="154"/>
      <c r="CQR77" s="25"/>
      <c r="CQS77" s="147"/>
      <c r="CQT77" s="148"/>
      <c r="CQU77" s="149"/>
      <c r="CQV77" s="150"/>
      <c r="CQW77" s="151"/>
      <c r="CQX77" s="151"/>
      <c r="CQY77" s="152"/>
      <c r="CQZ77" s="152"/>
      <c r="CRA77" s="153"/>
      <c r="CRB77" s="153"/>
      <c r="CRC77" s="153"/>
      <c r="CRD77" s="106"/>
      <c r="CRH77" s="154"/>
      <c r="CRI77" s="25"/>
      <c r="CRJ77" s="147"/>
      <c r="CRK77" s="148"/>
      <c r="CRL77" s="149"/>
      <c r="CRM77" s="150"/>
      <c r="CRN77" s="151"/>
      <c r="CRO77" s="151"/>
      <c r="CRP77" s="152"/>
      <c r="CRQ77" s="152"/>
      <c r="CRR77" s="153"/>
      <c r="CRS77" s="153"/>
      <c r="CRT77" s="153"/>
      <c r="CRU77" s="106"/>
      <c r="CRY77" s="154"/>
      <c r="CRZ77" s="25"/>
      <c r="CSA77" s="147"/>
      <c r="CSB77" s="148"/>
      <c r="CSC77" s="149"/>
      <c r="CSD77" s="150"/>
      <c r="CSE77" s="151"/>
      <c r="CSF77" s="151"/>
      <c r="CSG77" s="152"/>
      <c r="CSH77" s="152"/>
      <c r="CSI77" s="153"/>
      <c r="CSJ77" s="153"/>
      <c r="CSK77" s="153"/>
      <c r="CSL77" s="106"/>
      <c r="CSP77" s="154"/>
      <c r="CSQ77" s="25"/>
      <c r="CSR77" s="147"/>
      <c r="CSS77" s="148"/>
      <c r="CST77" s="149"/>
      <c r="CSU77" s="150"/>
      <c r="CSV77" s="151"/>
      <c r="CSW77" s="151"/>
      <c r="CSX77" s="152"/>
      <c r="CSY77" s="152"/>
      <c r="CSZ77" s="153"/>
      <c r="CTA77" s="153"/>
      <c r="CTB77" s="153"/>
      <c r="CTC77" s="106"/>
      <c r="CTG77" s="154"/>
      <c r="CTH77" s="25"/>
      <c r="CTI77" s="147"/>
      <c r="CTJ77" s="148"/>
      <c r="CTK77" s="149"/>
      <c r="CTL77" s="150"/>
      <c r="CTM77" s="151"/>
      <c r="CTN77" s="151"/>
      <c r="CTO77" s="152"/>
      <c r="CTP77" s="152"/>
      <c r="CTQ77" s="153"/>
      <c r="CTR77" s="153"/>
      <c r="CTS77" s="153"/>
      <c r="CTT77" s="106"/>
      <c r="CTX77" s="154"/>
      <c r="CTY77" s="25"/>
      <c r="CTZ77" s="147"/>
      <c r="CUA77" s="148"/>
      <c r="CUB77" s="149"/>
      <c r="CUC77" s="150"/>
      <c r="CUD77" s="151"/>
      <c r="CUE77" s="151"/>
      <c r="CUF77" s="152"/>
      <c r="CUG77" s="152"/>
      <c r="CUH77" s="153"/>
      <c r="CUI77" s="153"/>
      <c r="CUJ77" s="153"/>
      <c r="CUK77" s="106"/>
      <c r="CUO77" s="154"/>
      <c r="CUP77" s="25"/>
      <c r="CUQ77" s="147"/>
      <c r="CUR77" s="148"/>
      <c r="CUS77" s="149"/>
      <c r="CUT77" s="150"/>
      <c r="CUU77" s="151"/>
      <c r="CUV77" s="151"/>
      <c r="CUW77" s="152"/>
      <c r="CUX77" s="152"/>
      <c r="CUY77" s="153"/>
      <c r="CUZ77" s="153"/>
      <c r="CVA77" s="153"/>
      <c r="CVB77" s="106"/>
      <c r="CVF77" s="154"/>
      <c r="CVG77" s="25"/>
      <c r="CVH77" s="147"/>
      <c r="CVI77" s="148"/>
      <c r="CVJ77" s="149"/>
      <c r="CVK77" s="150"/>
      <c r="CVL77" s="151"/>
      <c r="CVM77" s="151"/>
      <c r="CVN77" s="152"/>
      <c r="CVO77" s="152"/>
      <c r="CVP77" s="153"/>
      <c r="CVQ77" s="153"/>
      <c r="CVR77" s="153"/>
      <c r="CVS77" s="106"/>
      <c r="CVW77" s="154"/>
      <c r="CVX77" s="25"/>
      <c r="CVY77" s="147"/>
      <c r="CVZ77" s="148"/>
      <c r="CWA77" s="149"/>
      <c r="CWB77" s="150"/>
      <c r="CWC77" s="151"/>
      <c r="CWD77" s="151"/>
      <c r="CWE77" s="152"/>
      <c r="CWF77" s="152"/>
      <c r="CWG77" s="153"/>
      <c r="CWH77" s="153"/>
      <c r="CWI77" s="153"/>
      <c r="CWJ77" s="106"/>
      <c r="CWN77" s="154"/>
      <c r="CWO77" s="25"/>
      <c r="CWP77" s="147"/>
      <c r="CWQ77" s="148"/>
      <c r="CWR77" s="149"/>
      <c r="CWS77" s="150"/>
      <c r="CWT77" s="151"/>
      <c r="CWU77" s="151"/>
      <c r="CWV77" s="152"/>
      <c r="CWW77" s="152"/>
      <c r="CWX77" s="153"/>
      <c r="CWY77" s="153"/>
      <c r="CWZ77" s="153"/>
      <c r="CXA77" s="106"/>
      <c r="CXE77" s="154"/>
      <c r="CXF77" s="25"/>
      <c r="CXG77" s="147"/>
      <c r="CXH77" s="148"/>
      <c r="CXI77" s="149"/>
      <c r="CXJ77" s="150"/>
      <c r="CXK77" s="151"/>
      <c r="CXL77" s="151"/>
      <c r="CXM77" s="152"/>
      <c r="CXN77" s="152"/>
      <c r="CXO77" s="153"/>
      <c r="CXP77" s="153"/>
      <c r="CXQ77" s="153"/>
      <c r="CXR77" s="106"/>
      <c r="CXV77" s="154"/>
      <c r="CXW77" s="25"/>
      <c r="CXX77" s="147"/>
      <c r="CXY77" s="148"/>
      <c r="CXZ77" s="149"/>
      <c r="CYA77" s="150"/>
      <c r="CYB77" s="151"/>
      <c r="CYC77" s="151"/>
      <c r="CYD77" s="152"/>
      <c r="CYE77" s="152"/>
      <c r="CYF77" s="153"/>
      <c r="CYG77" s="153"/>
      <c r="CYH77" s="153"/>
      <c r="CYI77" s="106"/>
      <c r="CYM77" s="154"/>
      <c r="CYN77" s="25"/>
      <c r="CYO77" s="147"/>
      <c r="CYP77" s="148"/>
      <c r="CYQ77" s="149"/>
      <c r="CYR77" s="150"/>
      <c r="CYS77" s="151"/>
      <c r="CYT77" s="151"/>
      <c r="CYU77" s="152"/>
      <c r="CYV77" s="152"/>
      <c r="CYW77" s="153"/>
      <c r="CYX77" s="153"/>
      <c r="CYY77" s="153"/>
      <c r="CYZ77" s="106"/>
      <c r="CZD77" s="154"/>
      <c r="CZE77" s="25"/>
      <c r="CZF77" s="147"/>
      <c r="CZG77" s="148"/>
      <c r="CZH77" s="149"/>
      <c r="CZI77" s="150"/>
      <c r="CZJ77" s="151"/>
      <c r="CZK77" s="151"/>
      <c r="CZL77" s="152"/>
      <c r="CZM77" s="152"/>
      <c r="CZN77" s="153"/>
      <c r="CZO77" s="153"/>
      <c r="CZP77" s="153"/>
      <c r="CZQ77" s="106"/>
      <c r="CZU77" s="154"/>
      <c r="CZV77" s="25"/>
      <c r="CZW77" s="147"/>
      <c r="CZX77" s="148"/>
      <c r="CZY77" s="149"/>
      <c r="CZZ77" s="150"/>
      <c r="DAA77" s="151"/>
      <c r="DAB77" s="151"/>
      <c r="DAC77" s="152"/>
      <c r="DAD77" s="152"/>
      <c r="DAE77" s="153"/>
      <c r="DAF77" s="153"/>
      <c r="DAG77" s="153"/>
      <c r="DAH77" s="106"/>
      <c r="DAL77" s="154"/>
      <c r="DAM77" s="25"/>
      <c r="DAN77" s="147"/>
      <c r="DAO77" s="148"/>
      <c r="DAP77" s="149"/>
      <c r="DAQ77" s="150"/>
      <c r="DAR77" s="151"/>
      <c r="DAS77" s="151"/>
      <c r="DAT77" s="152"/>
      <c r="DAU77" s="152"/>
      <c r="DAV77" s="153"/>
      <c r="DAW77" s="153"/>
      <c r="DAX77" s="153"/>
      <c r="DAY77" s="106"/>
      <c r="DBC77" s="154"/>
      <c r="DBD77" s="25"/>
      <c r="DBE77" s="147"/>
      <c r="DBF77" s="148"/>
      <c r="DBG77" s="149"/>
      <c r="DBH77" s="150"/>
      <c r="DBI77" s="151"/>
      <c r="DBJ77" s="151"/>
      <c r="DBK77" s="152"/>
      <c r="DBL77" s="152"/>
      <c r="DBM77" s="153"/>
      <c r="DBN77" s="153"/>
      <c r="DBO77" s="153"/>
      <c r="DBP77" s="106"/>
      <c r="DBT77" s="154"/>
      <c r="DBU77" s="25"/>
      <c r="DBV77" s="147"/>
      <c r="DBW77" s="148"/>
      <c r="DBX77" s="149"/>
      <c r="DBY77" s="150"/>
      <c r="DBZ77" s="151"/>
      <c r="DCA77" s="151"/>
      <c r="DCB77" s="152"/>
      <c r="DCC77" s="152"/>
      <c r="DCD77" s="153"/>
      <c r="DCE77" s="153"/>
      <c r="DCF77" s="153"/>
      <c r="DCG77" s="106"/>
      <c r="DCK77" s="154"/>
      <c r="DCL77" s="25"/>
      <c r="DCM77" s="147"/>
      <c r="DCN77" s="148"/>
      <c r="DCO77" s="149"/>
      <c r="DCP77" s="150"/>
      <c r="DCQ77" s="151"/>
      <c r="DCR77" s="151"/>
      <c r="DCS77" s="152"/>
      <c r="DCT77" s="152"/>
      <c r="DCU77" s="153"/>
      <c r="DCV77" s="153"/>
      <c r="DCW77" s="153"/>
      <c r="DCX77" s="106"/>
      <c r="DDB77" s="154"/>
      <c r="DDC77" s="25"/>
      <c r="DDD77" s="147"/>
      <c r="DDE77" s="148"/>
      <c r="DDF77" s="149"/>
      <c r="DDG77" s="150"/>
      <c r="DDH77" s="151"/>
      <c r="DDI77" s="151"/>
      <c r="DDJ77" s="152"/>
      <c r="DDK77" s="152"/>
      <c r="DDL77" s="153"/>
      <c r="DDM77" s="153"/>
      <c r="DDN77" s="153"/>
      <c r="DDO77" s="106"/>
      <c r="DDS77" s="154"/>
      <c r="DDT77" s="25"/>
      <c r="DDU77" s="147"/>
      <c r="DDV77" s="148"/>
      <c r="DDW77" s="149"/>
      <c r="DDX77" s="150"/>
      <c r="DDY77" s="151"/>
      <c r="DDZ77" s="151"/>
      <c r="DEA77" s="152"/>
      <c r="DEB77" s="152"/>
      <c r="DEC77" s="153"/>
      <c r="DED77" s="153"/>
      <c r="DEE77" s="153"/>
      <c r="DEF77" s="106"/>
      <c r="DEJ77" s="154"/>
      <c r="DEK77" s="25"/>
      <c r="DEL77" s="147"/>
      <c r="DEM77" s="148"/>
      <c r="DEN77" s="149"/>
      <c r="DEO77" s="150"/>
      <c r="DEP77" s="151"/>
      <c r="DEQ77" s="151"/>
      <c r="DER77" s="152"/>
      <c r="DES77" s="152"/>
      <c r="DET77" s="153"/>
      <c r="DEU77" s="153"/>
      <c r="DEV77" s="153"/>
      <c r="DEW77" s="106"/>
      <c r="DFA77" s="154"/>
      <c r="DFB77" s="25"/>
      <c r="DFC77" s="147"/>
      <c r="DFD77" s="148"/>
      <c r="DFE77" s="149"/>
      <c r="DFF77" s="150"/>
      <c r="DFG77" s="151"/>
      <c r="DFH77" s="151"/>
      <c r="DFI77" s="152"/>
      <c r="DFJ77" s="152"/>
      <c r="DFK77" s="153"/>
      <c r="DFL77" s="153"/>
      <c r="DFM77" s="153"/>
      <c r="DFN77" s="106"/>
      <c r="DFR77" s="154"/>
      <c r="DFS77" s="25"/>
      <c r="DFT77" s="147"/>
      <c r="DFU77" s="148"/>
      <c r="DFV77" s="149"/>
      <c r="DFW77" s="150"/>
      <c r="DFX77" s="151"/>
      <c r="DFY77" s="151"/>
      <c r="DFZ77" s="152"/>
      <c r="DGA77" s="152"/>
      <c r="DGB77" s="153"/>
      <c r="DGC77" s="153"/>
      <c r="DGD77" s="153"/>
      <c r="DGE77" s="106"/>
      <c r="DGI77" s="154"/>
      <c r="DGJ77" s="25"/>
      <c r="DGK77" s="147"/>
      <c r="DGL77" s="148"/>
      <c r="DGM77" s="149"/>
      <c r="DGN77" s="150"/>
      <c r="DGO77" s="151"/>
      <c r="DGP77" s="151"/>
      <c r="DGQ77" s="152"/>
      <c r="DGR77" s="152"/>
      <c r="DGS77" s="153"/>
      <c r="DGT77" s="153"/>
      <c r="DGU77" s="153"/>
      <c r="DGV77" s="106"/>
      <c r="DGZ77" s="154"/>
      <c r="DHA77" s="25"/>
      <c r="DHB77" s="147"/>
      <c r="DHC77" s="148"/>
      <c r="DHD77" s="149"/>
      <c r="DHE77" s="150"/>
      <c r="DHF77" s="151"/>
      <c r="DHG77" s="151"/>
      <c r="DHH77" s="152"/>
      <c r="DHI77" s="152"/>
      <c r="DHJ77" s="153"/>
      <c r="DHK77" s="153"/>
      <c r="DHL77" s="153"/>
      <c r="DHM77" s="106"/>
      <c r="DHQ77" s="154"/>
      <c r="DHR77" s="25"/>
      <c r="DHS77" s="147"/>
      <c r="DHT77" s="148"/>
      <c r="DHU77" s="149"/>
      <c r="DHV77" s="150"/>
      <c r="DHW77" s="151"/>
      <c r="DHX77" s="151"/>
      <c r="DHY77" s="152"/>
      <c r="DHZ77" s="152"/>
      <c r="DIA77" s="153"/>
      <c r="DIB77" s="153"/>
      <c r="DIC77" s="153"/>
      <c r="DID77" s="106"/>
      <c r="DIH77" s="154"/>
      <c r="DII77" s="25"/>
      <c r="DIJ77" s="147"/>
      <c r="DIK77" s="148"/>
      <c r="DIL77" s="149"/>
      <c r="DIM77" s="150"/>
      <c r="DIN77" s="151"/>
      <c r="DIO77" s="151"/>
      <c r="DIP77" s="152"/>
      <c r="DIQ77" s="152"/>
      <c r="DIR77" s="153"/>
      <c r="DIS77" s="153"/>
      <c r="DIT77" s="153"/>
      <c r="DIU77" s="106"/>
      <c r="DIY77" s="154"/>
      <c r="DIZ77" s="25"/>
      <c r="DJA77" s="147"/>
      <c r="DJB77" s="148"/>
      <c r="DJC77" s="149"/>
      <c r="DJD77" s="150"/>
      <c r="DJE77" s="151"/>
      <c r="DJF77" s="151"/>
      <c r="DJG77" s="152"/>
      <c r="DJH77" s="152"/>
      <c r="DJI77" s="153"/>
      <c r="DJJ77" s="153"/>
      <c r="DJK77" s="153"/>
      <c r="DJL77" s="106"/>
      <c r="DJP77" s="154"/>
      <c r="DJQ77" s="25"/>
      <c r="DJR77" s="147"/>
      <c r="DJS77" s="148"/>
      <c r="DJT77" s="149"/>
      <c r="DJU77" s="150"/>
      <c r="DJV77" s="151"/>
      <c r="DJW77" s="151"/>
      <c r="DJX77" s="152"/>
      <c r="DJY77" s="152"/>
      <c r="DJZ77" s="153"/>
      <c r="DKA77" s="153"/>
      <c r="DKB77" s="153"/>
      <c r="DKC77" s="106"/>
      <c r="DKG77" s="154"/>
      <c r="DKH77" s="25"/>
      <c r="DKI77" s="147"/>
      <c r="DKJ77" s="148"/>
      <c r="DKK77" s="149"/>
      <c r="DKL77" s="150"/>
      <c r="DKM77" s="151"/>
      <c r="DKN77" s="151"/>
      <c r="DKO77" s="152"/>
      <c r="DKP77" s="152"/>
      <c r="DKQ77" s="153"/>
      <c r="DKR77" s="153"/>
      <c r="DKS77" s="153"/>
      <c r="DKT77" s="106"/>
      <c r="DKX77" s="154"/>
      <c r="DKY77" s="25"/>
      <c r="DKZ77" s="147"/>
      <c r="DLA77" s="148"/>
      <c r="DLB77" s="149"/>
      <c r="DLC77" s="150"/>
      <c r="DLD77" s="151"/>
      <c r="DLE77" s="151"/>
      <c r="DLF77" s="152"/>
      <c r="DLG77" s="152"/>
      <c r="DLH77" s="153"/>
      <c r="DLI77" s="153"/>
      <c r="DLJ77" s="153"/>
      <c r="DLK77" s="106"/>
      <c r="DLO77" s="154"/>
      <c r="DLP77" s="25"/>
      <c r="DLQ77" s="147"/>
      <c r="DLR77" s="148"/>
      <c r="DLS77" s="149"/>
      <c r="DLT77" s="150"/>
      <c r="DLU77" s="151"/>
      <c r="DLV77" s="151"/>
      <c r="DLW77" s="152"/>
      <c r="DLX77" s="152"/>
      <c r="DLY77" s="153"/>
      <c r="DLZ77" s="153"/>
      <c r="DMA77" s="153"/>
      <c r="DMB77" s="106"/>
      <c r="DMF77" s="154"/>
      <c r="DMG77" s="25"/>
      <c r="DMH77" s="147"/>
      <c r="DMI77" s="148"/>
      <c r="DMJ77" s="149"/>
      <c r="DMK77" s="150"/>
      <c r="DML77" s="151"/>
      <c r="DMM77" s="151"/>
      <c r="DMN77" s="152"/>
      <c r="DMO77" s="152"/>
      <c r="DMP77" s="153"/>
      <c r="DMQ77" s="153"/>
      <c r="DMR77" s="153"/>
      <c r="DMS77" s="106"/>
      <c r="DMW77" s="154"/>
      <c r="DMX77" s="25"/>
      <c r="DMY77" s="147"/>
      <c r="DMZ77" s="148"/>
      <c r="DNA77" s="149"/>
      <c r="DNB77" s="150"/>
      <c r="DNC77" s="151"/>
      <c r="DND77" s="151"/>
      <c r="DNE77" s="152"/>
      <c r="DNF77" s="152"/>
      <c r="DNG77" s="153"/>
      <c r="DNH77" s="153"/>
      <c r="DNI77" s="153"/>
      <c r="DNJ77" s="106"/>
      <c r="DNN77" s="154"/>
      <c r="DNO77" s="25"/>
      <c r="DNP77" s="147"/>
      <c r="DNQ77" s="148"/>
      <c r="DNR77" s="149"/>
      <c r="DNS77" s="150"/>
      <c r="DNT77" s="151"/>
      <c r="DNU77" s="151"/>
      <c r="DNV77" s="152"/>
      <c r="DNW77" s="152"/>
      <c r="DNX77" s="153"/>
      <c r="DNY77" s="153"/>
      <c r="DNZ77" s="153"/>
      <c r="DOA77" s="106"/>
      <c r="DOE77" s="154"/>
      <c r="DOF77" s="25"/>
      <c r="DOG77" s="147"/>
      <c r="DOH77" s="148"/>
      <c r="DOI77" s="149"/>
      <c r="DOJ77" s="150"/>
      <c r="DOK77" s="151"/>
      <c r="DOL77" s="151"/>
      <c r="DOM77" s="152"/>
      <c r="DON77" s="152"/>
      <c r="DOO77" s="153"/>
      <c r="DOP77" s="153"/>
      <c r="DOQ77" s="153"/>
      <c r="DOR77" s="106"/>
      <c r="DOV77" s="154"/>
      <c r="DOW77" s="25"/>
      <c r="DOX77" s="147"/>
      <c r="DOY77" s="148"/>
      <c r="DOZ77" s="149"/>
      <c r="DPA77" s="150"/>
      <c r="DPB77" s="151"/>
      <c r="DPC77" s="151"/>
      <c r="DPD77" s="152"/>
      <c r="DPE77" s="152"/>
      <c r="DPF77" s="153"/>
      <c r="DPG77" s="153"/>
      <c r="DPH77" s="153"/>
      <c r="DPI77" s="106"/>
      <c r="DPM77" s="154"/>
      <c r="DPN77" s="25"/>
      <c r="DPO77" s="147"/>
      <c r="DPP77" s="148"/>
      <c r="DPQ77" s="149"/>
      <c r="DPR77" s="150"/>
      <c r="DPS77" s="151"/>
      <c r="DPT77" s="151"/>
      <c r="DPU77" s="152"/>
      <c r="DPV77" s="152"/>
      <c r="DPW77" s="153"/>
      <c r="DPX77" s="153"/>
      <c r="DPY77" s="153"/>
      <c r="DPZ77" s="106"/>
      <c r="DQD77" s="154"/>
      <c r="DQE77" s="25"/>
      <c r="DQF77" s="147"/>
      <c r="DQG77" s="148"/>
      <c r="DQH77" s="149"/>
      <c r="DQI77" s="150"/>
      <c r="DQJ77" s="151"/>
      <c r="DQK77" s="151"/>
      <c r="DQL77" s="152"/>
      <c r="DQM77" s="152"/>
      <c r="DQN77" s="153"/>
      <c r="DQO77" s="153"/>
      <c r="DQP77" s="153"/>
      <c r="DQQ77" s="106"/>
      <c r="DQU77" s="154"/>
      <c r="DQV77" s="25"/>
      <c r="DQW77" s="147"/>
      <c r="DQX77" s="148"/>
      <c r="DQY77" s="149"/>
      <c r="DQZ77" s="150"/>
      <c r="DRA77" s="151"/>
      <c r="DRB77" s="151"/>
      <c r="DRC77" s="152"/>
      <c r="DRD77" s="152"/>
      <c r="DRE77" s="153"/>
      <c r="DRF77" s="153"/>
      <c r="DRG77" s="153"/>
      <c r="DRH77" s="106"/>
      <c r="DRL77" s="154"/>
      <c r="DRM77" s="25"/>
      <c r="DRN77" s="147"/>
      <c r="DRO77" s="148"/>
      <c r="DRP77" s="149"/>
      <c r="DRQ77" s="150"/>
      <c r="DRR77" s="151"/>
      <c r="DRS77" s="151"/>
      <c r="DRT77" s="152"/>
      <c r="DRU77" s="152"/>
      <c r="DRV77" s="153"/>
      <c r="DRW77" s="153"/>
      <c r="DRX77" s="153"/>
      <c r="DRY77" s="106"/>
      <c r="DSC77" s="154"/>
      <c r="DSD77" s="25"/>
      <c r="DSE77" s="147"/>
      <c r="DSF77" s="148"/>
      <c r="DSG77" s="149"/>
      <c r="DSH77" s="150"/>
      <c r="DSI77" s="151"/>
      <c r="DSJ77" s="151"/>
      <c r="DSK77" s="152"/>
      <c r="DSL77" s="152"/>
      <c r="DSM77" s="153"/>
      <c r="DSN77" s="153"/>
      <c r="DSO77" s="153"/>
      <c r="DSP77" s="106"/>
      <c r="DST77" s="154"/>
      <c r="DSU77" s="25"/>
      <c r="DSV77" s="147"/>
      <c r="DSW77" s="148"/>
      <c r="DSX77" s="149"/>
      <c r="DSY77" s="150"/>
      <c r="DSZ77" s="151"/>
      <c r="DTA77" s="151"/>
      <c r="DTB77" s="152"/>
      <c r="DTC77" s="152"/>
      <c r="DTD77" s="153"/>
      <c r="DTE77" s="153"/>
      <c r="DTF77" s="153"/>
      <c r="DTG77" s="106"/>
      <c r="DTK77" s="154"/>
      <c r="DTL77" s="25"/>
      <c r="DTM77" s="147"/>
      <c r="DTN77" s="148"/>
      <c r="DTO77" s="149"/>
      <c r="DTP77" s="150"/>
      <c r="DTQ77" s="151"/>
      <c r="DTR77" s="151"/>
      <c r="DTS77" s="152"/>
      <c r="DTT77" s="152"/>
      <c r="DTU77" s="153"/>
      <c r="DTV77" s="153"/>
      <c r="DTW77" s="153"/>
      <c r="DTX77" s="106"/>
      <c r="DUB77" s="154"/>
      <c r="DUC77" s="25"/>
      <c r="DUD77" s="147"/>
      <c r="DUE77" s="148"/>
      <c r="DUF77" s="149"/>
      <c r="DUG77" s="150"/>
      <c r="DUH77" s="151"/>
      <c r="DUI77" s="151"/>
      <c r="DUJ77" s="152"/>
      <c r="DUK77" s="152"/>
      <c r="DUL77" s="153"/>
      <c r="DUM77" s="153"/>
      <c r="DUN77" s="153"/>
      <c r="DUO77" s="106"/>
      <c r="DUS77" s="154"/>
      <c r="DUT77" s="25"/>
      <c r="DUU77" s="147"/>
      <c r="DUV77" s="148"/>
      <c r="DUW77" s="149"/>
      <c r="DUX77" s="150"/>
      <c r="DUY77" s="151"/>
      <c r="DUZ77" s="151"/>
      <c r="DVA77" s="152"/>
      <c r="DVB77" s="152"/>
      <c r="DVC77" s="153"/>
      <c r="DVD77" s="153"/>
      <c r="DVE77" s="153"/>
      <c r="DVF77" s="106"/>
      <c r="DVJ77" s="154"/>
      <c r="DVK77" s="25"/>
      <c r="DVL77" s="147"/>
      <c r="DVM77" s="148"/>
      <c r="DVN77" s="149"/>
      <c r="DVO77" s="150"/>
      <c r="DVP77" s="151"/>
      <c r="DVQ77" s="151"/>
      <c r="DVR77" s="152"/>
      <c r="DVS77" s="152"/>
      <c r="DVT77" s="153"/>
      <c r="DVU77" s="153"/>
      <c r="DVV77" s="153"/>
      <c r="DVW77" s="106"/>
      <c r="DWA77" s="154"/>
      <c r="DWB77" s="25"/>
      <c r="DWC77" s="147"/>
      <c r="DWD77" s="148"/>
      <c r="DWE77" s="149"/>
      <c r="DWF77" s="150"/>
      <c r="DWG77" s="151"/>
      <c r="DWH77" s="151"/>
      <c r="DWI77" s="152"/>
      <c r="DWJ77" s="152"/>
      <c r="DWK77" s="153"/>
      <c r="DWL77" s="153"/>
      <c r="DWM77" s="153"/>
      <c r="DWN77" s="106"/>
      <c r="DWR77" s="154"/>
      <c r="DWS77" s="25"/>
      <c r="DWT77" s="147"/>
      <c r="DWU77" s="148"/>
      <c r="DWV77" s="149"/>
      <c r="DWW77" s="150"/>
      <c r="DWX77" s="151"/>
      <c r="DWY77" s="151"/>
      <c r="DWZ77" s="152"/>
      <c r="DXA77" s="152"/>
      <c r="DXB77" s="153"/>
      <c r="DXC77" s="153"/>
      <c r="DXD77" s="153"/>
      <c r="DXE77" s="106"/>
      <c r="DXI77" s="154"/>
      <c r="DXJ77" s="25"/>
      <c r="DXK77" s="147"/>
      <c r="DXL77" s="148"/>
      <c r="DXM77" s="149"/>
      <c r="DXN77" s="150"/>
      <c r="DXO77" s="151"/>
      <c r="DXP77" s="151"/>
      <c r="DXQ77" s="152"/>
      <c r="DXR77" s="152"/>
      <c r="DXS77" s="153"/>
      <c r="DXT77" s="153"/>
      <c r="DXU77" s="153"/>
      <c r="DXV77" s="106"/>
      <c r="DXZ77" s="154"/>
      <c r="DYA77" s="25"/>
      <c r="DYB77" s="147"/>
      <c r="DYC77" s="148"/>
      <c r="DYD77" s="149"/>
      <c r="DYE77" s="150"/>
      <c r="DYF77" s="151"/>
      <c r="DYG77" s="151"/>
      <c r="DYH77" s="152"/>
      <c r="DYI77" s="152"/>
      <c r="DYJ77" s="153"/>
      <c r="DYK77" s="153"/>
      <c r="DYL77" s="153"/>
      <c r="DYM77" s="106"/>
      <c r="DYQ77" s="154"/>
      <c r="DYR77" s="25"/>
      <c r="DYS77" s="147"/>
      <c r="DYT77" s="148"/>
      <c r="DYU77" s="149"/>
      <c r="DYV77" s="150"/>
      <c r="DYW77" s="151"/>
      <c r="DYX77" s="151"/>
      <c r="DYY77" s="152"/>
      <c r="DYZ77" s="152"/>
      <c r="DZA77" s="153"/>
      <c r="DZB77" s="153"/>
      <c r="DZC77" s="153"/>
      <c r="DZD77" s="106"/>
      <c r="DZH77" s="154"/>
      <c r="DZI77" s="25"/>
      <c r="DZJ77" s="147"/>
      <c r="DZK77" s="148"/>
      <c r="DZL77" s="149"/>
      <c r="DZM77" s="150"/>
      <c r="DZN77" s="151"/>
      <c r="DZO77" s="151"/>
      <c r="DZP77" s="152"/>
      <c r="DZQ77" s="152"/>
      <c r="DZR77" s="153"/>
      <c r="DZS77" s="153"/>
      <c r="DZT77" s="153"/>
      <c r="DZU77" s="106"/>
      <c r="DZY77" s="154"/>
      <c r="DZZ77" s="25"/>
      <c r="EAA77" s="147"/>
      <c r="EAB77" s="148"/>
      <c r="EAC77" s="149"/>
      <c r="EAD77" s="150"/>
      <c r="EAE77" s="151"/>
      <c r="EAF77" s="151"/>
      <c r="EAG77" s="152"/>
      <c r="EAH77" s="152"/>
      <c r="EAI77" s="153"/>
      <c r="EAJ77" s="153"/>
      <c r="EAK77" s="153"/>
      <c r="EAL77" s="106"/>
      <c r="EAP77" s="154"/>
      <c r="EAQ77" s="25"/>
      <c r="EAR77" s="147"/>
      <c r="EAS77" s="148"/>
      <c r="EAT77" s="149"/>
      <c r="EAU77" s="150"/>
      <c r="EAV77" s="151"/>
      <c r="EAW77" s="151"/>
      <c r="EAX77" s="152"/>
      <c r="EAY77" s="152"/>
      <c r="EAZ77" s="153"/>
      <c r="EBA77" s="153"/>
      <c r="EBB77" s="153"/>
      <c r="EBC77" s="106"/>
      <c r="EBG77" s="154"/>
      <c r="EBH77" s="25"/>
      <c r="EBI77" s="147"/>
      <c r="EBJ77" s="148"/>
      <c r="EBK77" s="149"/>
      <c r="EBL77" s="150"/>
      <c r="EBM77" s="151"/>
      <c r="EBN77" s="151"/>
      <c r="EBO77" s="152"/>
      <c r="EBP77" s="152"/>
      <c r="EBQ77" s="153"/>
      <c r="EBR77" s="153"/>
      <c r="EBS77" s="153"/>
      <c r="EBT77" s="106"/>
      <c r="EBX77" s="154"/>
      <c r="EBY77" s="25"/>
      <c r="EBZ77" s="147"/>
      <c r="ECA77" s="148"/>
      <c r="ECB77" s="149"/>
      <c r="ECC77" s="150"/>
      <c r="ECD77" s="151"/>
      <c r="ECE77" s="151"/>
      <c r="ECF77" s="152"/>
      <c r="ECG77" s="152"/>
      <c r="ECH77" s="153"/>
      <c r="ECI77" s="153"/>
      <c r="ECJ77" s="153"/>
      <c r="ECK77" s="106"/>
      <c r="ECO77" s="154"/>
      <c r="ECP77" s="25"/>
      <c r="ECQ77" s="147"/>
      <c r="ECR77" s="148"/>
      <c r="ECS77" s="149"/>
      <c r="ECT77" s="150"/>
      <c r="ECU77" s="151"/>
      <c r="ECV77" s="151"/>
      <c r="ECW77" s="152"/>
      <c r="ECX77" s="152"/>
      <c r="ECY77" s="153"/>
      <c r="ECZ77" s="153"/>
      <c r="EDA77" s="153"/>
      <c r="EDB77" s="106"/>
      <c r="EDF77" s="154"/>
      <c r="EDG77" s="25"/>
      <c r="EDH77" s="147"/>
      <c r="EDI77" s="148"/>
      <c r="EDJ77" s="149"/>
      <c r="EDK77" s="150"/>
      <c r="EDL77" s="151"/>
      <c r="EDM77" s="151"/>
      <c r="EDN77" s="152"/>
      <c r="EDO77" s="152"/>
      <c r="EDP77" s="153"/>
      <c r="EDQ77" s="153"/>
      <c r="EDR77" s="153"/>
      <c r="EDS77" s="106"/>
      <c r="EDW77" s="154"/>
      <c r="EDX77" s="25"/>
      <c r="EDY77" s="147"/>
      <c r="EDZ77" s="148"/>
      <c r="EEA77" s="149"/>
      <c r="EEB77" s="150"/>
      <c r="EEC77" s="151"/>
      <c r="EED77" s="151"/>
      <c r="EEE77" s="152"/>
      <c r="EEF77" s="152"/>
      <c r="EEG77" s="153"/>
      <c r="EEH77" s="153"/>
      <c r="EEI77" s="153"/>
      <c r="EEJ77" s="106"/>
      <c r="EEN77" s="154"/>
      <c r="EEO77" s="25"/>
      <c r="EEP77" s="147"/>
      <c r="EEQ77" s="148"/>
      <c r="EER77" s="149"/>
      <c r="EES77" s="150"/>
      <c r="EET77" s="151"/>
      <c r="EEU77" s="151"/>
      <c r="EEV77" s="152"/>
      <c r="EEW77" s="152"/>
      <c r="EEX77" s="153"/>
      <c r="EEY77" s="153"/>
      <c r="EEZ77" s="153"/>
      <c r="EFA77" s="106"/>
      <c r="EFE77" s="154"/>
      <c r="EFF77" s="25"/>
      <c r="EFG77" s="147"/>
      <c r="EFH77" s="148"/>
      <c r="EFI77" s="149"/>
      <c r="EFJ77" s="150"/>
      <c r="EFK77" s="151"/>
      <c r="EFL77" s="151"/>
      <c r="EFM77" s="152"/>
      <c r="EFN77" s="152"/>
      <c r="EFO77" s="153"/>
      <c r="EFP77" s="153"/>
      <c r="EFQ77" s="153"/>
      <c r="EFR77" s="106"/>
      <c r="EFV77" s="154"/>
      <c r="EFW77" s="25"/>
      <c r="EFX77" s="147"/>
      <c r="EFY77" s="148"/>
      <c r="EFZ77" s="149"/>
      <c r="EGA77" s="150"/>
      <c r="EGB77" s="151"/>
      <c r="EGC77" s="151"/>
      <c r="EGD77" s="152"/>
      <c r="EGE77" s="152"/>
      <c r="EGF77" s="153"/>
      <c r="EGG77" s="153"/>
      <c r="EGH77" s="153"/>
      <c r="EGI77" s="106"/>
      <c r="EGM77" s="154"/>
      <c r="EGN77" s="25"/>
      <c r="EGO77" s="147"/>
      <c r="EGP77" s="148"/>
      <c r="EGQ77" s="149"/>
      <c r="EGR77" s="150"/>
      <c r="EGS77" s="151"/>
      <c r="EGT77" s="151"/>
      <c r="EGU77" s="152"/>
      <c r="EGV77" s="152"/>
      <c r="EGW77" s="153"/>
      <c r="EGX77" s="153"/>
      <c r="EGY77" s="153"/>
      <c r="EGZ77" s="106"/>
      <c r="EHD77" s="154"/>
      <c r="EHE77" s="25"/>
      <c r="EHF77" s="147"/>
      <c r="EHG77" s="148"/>
      <c r="EHH77" s="149"/>
      <c r="EHI77" s="150"/>
      <c r="EHJ77" s="151"/>
      <c r="EHK77" s="151"/>
      <c r="EHL77" s="152"/>
      <c r="EHM77" s="152"/>
      <c r="EHN77" s="153"/>
      <c r="EHO77" s="153"/>
      <c r="EHP77" s="153"/>
      <c r="EHQ77" s="106"/>
      <c r="EHU77" s="154"/>
      <c r="EHV77" s="25"/>
      <c r="EHW77" s="147"/>
      <c r="EHX77" s="148"/>
      <c r="EHY77" s="149"/>
      <c r="EHZ77" s="150"/>
      <c r="EIA77" s="151"/>
      <c r="EIB77" s="151"/>
      <c r="EIC77" s="152"/>
      <c r="EID77" s="152"/>
      <c r="EIE77" s="153"/>
      <c r="EIF77" s="153"/>
      <c r="EIG77" s="153"/>
      <c r="EIH77" s="106"/>
      <c r="EIL77" s="154"/>
      <c r="EIM77" s="25"/>
      <c r="EIN77" s="147"/>
      <c r="EIO77" s="148"/>
      <c r="EIP77" s="149"/>
      <c r="EIQ77" s="150"/>
      <c r="EIR77" s="151"/>
      <c r="EIS77" s="151"/>
      <c r="EIT77" s="152"/>
      <c r="EIU77" s="152"/>
      <c r="EIV77" s="153"/>
      <c r="EIW77" s="153"/>
      <c r="EIX77" s="153"/>
      <c r="EIY77" s="106"/>
      <c r="EJC77" s="154"/>
      <c r="EJD77" s="25"/>
      <c r="EJE77" s="147"/>
      <c r="EJF77" s="148"/>
      <c r="EJG77" s="149"/>
      <c r="EJH77" s="150"/>
      <c r="EJI77" s="151"/>
      <c r="EJJ77" s="151"/>
      <c r="EJK77" s="152"/>
      <c r="EJL77" s="152"/>
      <c r="EJM77" s="153"/>
      <c r="EJN77" s="153"/>
      <c r="EJO77" s="153"/>
      <c r="EJP77" s="106"/>
      <c r="EJT77" s="154"/>
      <c r="EJU77" s="25"/>
      <c r="EJV77" s="147"/>
      <c r="EJW77" s="148"/>
      <c r="EJX77" s="149"/>
      <c r="EJY77" s="150"/>
      <c r="EJZ77" s="151"/>
      <c r="EKA77" s="151"/>
      <c r="EKB77" s="152"/>
      <c r="EKC77" s="152"/>
      <c r="EKD77" s="153"/>
      <c r="EKE77" s="153"/>
      <c r="EKF77" s="153"/>
      <c r="EKG77" s="106"/>
      <c r="EKK77" s="154"/>
      <c r="EKL77" s="25"/>
      <c r="EKM77" s="147"/>
      <c r="EKN77" s="148"/>
      <c r="EKO77" s="149"/>
      <c r="EKP77" s="150"/>
      <c r="EKQ77" s="151"/>
      <c r="EKR77" s="151"/>
      <c r="EKS77" s="152"/>
      <c r="EKT77" s="152"/>
      <c r="EKU77" s="153"/>
      <c r="EKV77" s="153"/>
      <c r="EKW77" s="153"/>
      <c r="EKX77" s="106"/>
      <c r="ELB77" s="154"/>
      <c r="ELC77" s="25"/>
      <c r="ELD77" s="147"/>
      <c r="ELE77" s="148"/>
      <c r="ELF77" s="149"/>
      <c r="ELG77" s="150"/>
      <c r="ELH77" s="151"/>
      <c r="ELI77" s="151"/>
      <c r="ELJ77" s="152"/>
      <c r="ELK77" s="152"/>
      <c r="ELL77" s="153"/>
      <c r="ELM77" s="153"/>
      <c r="ELN77" s="153"/>
      <c r="ELO77" s="106"/>
      <c r="ELS77" s="154"/>
      <c r="ELT77" s="25"/>
      <c r="ELU77" s="147"/>
      <c r="ELV77" s="148"/>
      <c r="ELW77" s="149"/>
      <c r="ELX77" s="150"/>
      <c r="ELY77" s="151"/>
      <c r="ELZ77" s="151"/>
      <c r="EMA77" s="152"/>
      <c r="EMB77" s="152"/>
      <c r="EMC77" s="153"/>
      <c r="EMD77" s="153"/>
      <c r="EME77" s="153"/>
      <c r="EMF77" s="106"/>
      <c r="EMJ77" s="154"/>
      <c r="EMK77" s="25"/>
      <c r="EML77" s="147"/>
      <c r="EMM77" s="148"/>
      <c r="EMN77" s="149"/>
      <c r="EMO77" s="150"/>
      <c r="EMP77" s="151"/>
      <c r="EMQ77" s="151"/>
      <c r="EMR77" s="152"/>
      <c r="EMS77" s="152"/>
      <c r="EMT77" s="153"/>
      <c r="EMU77" s="153"/>
      <c r="EMV77" s="153"/>
      <c r="EMW77" s="106"/>
      <c r="ENA77" s="154"/>
      <c r="ENB77" s="25"/>
      <c r="ENC77" s="147"/>
      <c r="END77" s="148"/>
      <c r="ENE77" s="149"/>
      <c r="ENF77" s="150"/>
      <c r="ENG77" s="151"/>
      <c r="ENH77" s="151"/>
      <c r="ENI77" s="152"/>
      <c r="ENJ77" s="152"/>
      <c r="ENK77" s="153"/>
      <c r="ENL77" s="153"/>
      <c r="ENM77" s="153"/>
      <c r="ENN77" s="106"/>
      <c r="ENR77" s="154"/>
      <c r="ENS77" s="25"/>
      <c r="ENT77" s="147"/>
      <c r="ENU77" s="148"/>
      <c r="ENV77" s="149"/>
      <c r="ENW77" s="150"/>
      <c r="ENX77" s="151"/>
      <c r="ENY77" s="151"/>
      <c r="ENZ77" s="152"/>
      <c r="EOA77" s="152"/>
      <c r="EOB77" s="153"/>
      <c r="EOC77" s="153"/>
      <c r="EOD77" s="153"/>
      <c r="EOE77" s="106"/>
      <c r="EOI77" s="154"/>
      <c r="EOJ77" s="25"/>
      <c r="EOK77" s="147"/>
      <c r="EOL77" s="148"/>
      <c r="EOM77" s="149"/>
      <c r="EON77" s="150"/>
      <c r="EOO77" s="151"/>
      <c r="EOP77" s="151"/>
      <c r="EOQ77" s="152"/>
      <c r="EOR77" s="152"/>
      <c r="EOS77" s="153"/>
      <c r="EOT77" s="153"/>
      <c r="EOU77" s="153"/>
      <c r="EOV77" s="106"/>
      <c r="EOZ77" s="154"/>
      <c r="EPA77" s="25"/>
      <c r="EPB77" s="147"/>
      <c r="EPC77" s="148"/>
      <c r="EPD77" s="149"/>
      <c r="EPE77" s="150"/>
      <c r="EPF77" s="151"/>
      <c r="EPG77" s="151"/>
      <c r="EPH77" s="152"/>
      <c r="EPI77" s="152"/>
      <c r="EPJ77" s="153"/>
      <c r="EPK77" s="153"/>
      <c r="EPL77" s="153"/>
      <c r="EPM77" s="106"/>
      <c r="EPQ77" s="154"/>
      <c r="EPR77" s="25"/>
      <c r="EPS77" s="147"/>
      <c r="EPT77" s="148"/>
      <c r="EPU77" s="149"/>
      <c r="EPV77" s="150"/>
      <c r="EPW77" s="151"/>
      <c r="EPX77" s="151"/>
      <c r="EPY77" s="152"/>
      <c r="EPZ77" s="152"/>
      <c r="EQA77" s="153"/>
      <c r="EQB77" s="153"/>
      <c r="EQC77" s="153"/>
      <c r="EQD77" s="106"/>
      <c r="EQH77" s="154"/>
      <c r="EQI77" s="25"/>
      <c r="EQJ77" s="147"/>
      <c r="EQK77" s="148"/>
      <c r="EQL77" s="149"/>
      <c r="EQM77" s="150"/>
      <c r="EQN77" s="151"/>
      <c r="EQO77" s="151"/>
      <c r="EQP77" s="152"/>
      <c r="EQQ77" s="152"/>
      <c r="EQR77" s="153"/>
      <c r="EQS77" s="153"/>
      <c r="EQT77" s="153"/>
      <c r="EQU77" s="106"/>
      <c r="EQY77" s="154"/>
      <c r="EQZ77" s="25"/>
      <c r="ERA77" s="147"/>
      <c r="ERB77" s="148"/>
      <c r="ERC77" s="149"/>
      <c r="ERD77" s="150"/>
      <c r="ERE77" s="151"/>
      <c r="ERF77" s="151"/>
      <c r="ERG77" s="152"/>
      <c r="ERH77" s="152"/>
      <c r="ERI77" s="153"/>
      <c r="ERJ77" s="153"/>
      <c r="ERK77" s="153"/>
      <c r="ERL77" s="106"/>
      <c r="ERP77" s="154"/>
      <c r="ERQ77" s="25"/>
      <c r="ERR77" s="147"/>
      <c r="ERS77" s="148"/>
      <c r="ERT77" s="149"/>
      <c r="ERU77" s="150"/>
      <c r="ERV77" s="151"/>
      <c r="ERW77" s="151"/>
      <c r="ERX77" s="152"/>
      <c r="ERY77" s="152"/>
      <c r="ERZ77" s="153"/>
      <c r="ESA77" s="153"/>
      <c r="ESB77" s="153"/>
      <c r="ESC77" s="106"/>
      <c r="ESG77" s="154"/>
      <c r="ESH77" s="25"/>
      <c r="ESI77" s="147"/>
      <c r="ESJ77" s="148"/>
      <c r="ESK77" s="149"/>
      <c r="ESL77" s="150"/>
      <c r="ESM77" s="151"/>
      <c r="ESN77" s="151"/>
      <c r="ESO77" s="152"/>
      <c r="ESP77" s="152"/>
      <c r="ESQ77" s="153"/>
      <c r="ESR77" s="153"/>
      <c r="ESS77" s="153"/>
      <c r="EST77" s="106"/>
      <c r="ESX77" s="154"/>
      <c r="ESY77" s="25"/>
      <c r="ESZ77" s="147"/>
      <c r="ETA77" s="148"/>
      <c r="ETB77" s="149"/>
      <c r="ETC77" s="150"/>
      <c r="ETD77" s="151"/>
      <c r="ETE77" s="151"/>
      <c r="ETF77" s="152"/>
      <c r="ETG77" s="152"/>
      <c r="ETH77" s="153"/>
      <c r="ETI77" s="153"/>
      <c r="ETJ77" s="153"/>
      <c r="ETK77" s="106"/>
      <c r="ETO77" s="154"/>
      <c r="ETP77" s="25"/>
      <c r="ETQ77" s="147"/>
      <c r="ETR77" s="148"/>
      <c r="ETS77" s="149"/>
      <c r="ETT77" s="150"/>
      <c r="ETU77" s="151"/>
      <c r="ETV77" s="151"/>
      <c r="ETW77" s="152"/>
      <c r="ETX77" s="152"/>
      <c r="ETY77" s="153"/>
      <c r="ETZ77" s="153"/>
      <c r="EUA77" s="153"/>
      <c r="EUB77" s="106"/>
      <c r="EUF77" s="154"/>
      <c r="EUG77" s="25"/>
      <c r="EUH77" s="147"/>
      <c r="EUI77" s="148"/>
      <c r="EUJ77" s="149"/>
      <c r="EUK77" s="150"/>
      <c r="EUL77" s="151"/>
      <c r="EUM77" s="151"/>
      <c r="EUN77" s="152"/>
      <c r="EUO77" s="152"/>
      <c r="EUP77" s="153"/>
      <c r="EUQ77" s="153"/>
      <c r="EUR77" s="153"/>
      <c r="EUS77" s="106"/>
      <c r="EUW77" s="154"/>
      <c r="EUX77" s="25"/>
      <c r="EUY77" s="147"/>
      <c r="EUZ77" s="148"/>
      <c r="EVA77" s="149"/>
      <c r="EVB77" s="150"/>
      <c r="EVC77" s="151"/>
      <c r="EVD77" s="151"/>
      <c r="EVE77" s="152"/>
      <c r="EVF77" s="152"/>
      <c r="EVG77" s="153"/>
      <c r="EVH77" s="153"/>
      <c r="EVI77" s="153"/>
      <c r="EVJ77" s="106"/>
      <c r="EVN77" s="154"/>
      <c r="EVO77" s="25"/>
      <c r="EVP77" s="147"/>
      <c r="EVQ77" s="148"/>
      <c r="EVR77" s="149"/>
      <c r="EVS77" s="150"/>
      <c r="EVT77" s="151"/>
      <c r="EVU77" s="151"/>
      <c r="EVV77" s="152"/>
      <c r="EVW77" s="152"/>
      <c r="EVX77" s="153"/>
      <c r="EVY77" s="153"/>
      <c r="EVZ77" s="153"/>
      <c r="EWA77" s="106"/>
      <c r="EWE77" s="154"/>
      <c r="EWF77" s="25"/>
      <c r="EWG77" s="147"/>
      <c r="EWH77" s="148"/>
      <c r="EWI77" s="149"/>
      <c r="EWJ77" s="150"/>
      <c r="EWK77" s="151"/>
      <c r="EWL77" s="151"/>
      <c r="EWM77" s="152"/>
      <c r="EWN77" s="152"/>
      <c r="EWO77" s="153"/>
      <c r="EWP77" s="153"/>
      <c r="EWQ77" s="153"/>
      <c r="EWR77" s="106"/>
      <c r="EWV77" s="154"/>
      <c r="EWW77" s="25"/>
      <c r="EWX77" s="147"/>
      <c r="EWY77" s="148"/>
      <c r="EWZ77" s="149"/>
      <c r="EXA77" s="150"/>
      <c r="EXB77" s="151"/>
      <c r="EXC77" s="151"/>
      <c r="EXD77" s="152"/>
      <c r="EXE77" s="152"/>
      <c r="EXF77" s="153"/>
      <c r="EXG77" s="153"/>
      <c r="EXH77" s="153"/>
      <c r="EXI77" s="106"/>
      <c r="EXM77" s="154"/>
      <c r="EXN77" s="25"/>
      <c r="EXO77" s="147"/>
      <c r="EXP77" s="148"/>
      <c r="EXQ77" s="149"/>
      <c r="EXR77" s="150"/>
      <c r="EXS77" s="151"/>
      <c r="EXT77" s="151"/>
      <c r="EXU77" s="152"/>
      <c r="EXV77" s="152"/>
      <c r="EXW77" s="153"/>
      <c r="EXX77" s="153"/>
      <c r="EXY77" s="153"/>
      <c r="EXZ77" s="106"/>
      <c r="EYD77" s="154"/>
      <c r="EYE77" s="25"/>
      <c r="EYF77" s="147"/>
      <c r="EYG77" s="148"/>
      <c r="EYH77" s="149"/>
      <c r="EYI77" s="150"/>
      <c r="EYJ77" s="151"/>
      <c r="EYK77" s="151"/>
      <c r="EYL77" s="152"/>
      <c r="EYM77" s="152"/>
      <c r="EYN77" s="153"/>
      <c r="EYO77" s="153"/>
      <c r="EYP77" s="153"/>
      <c r="EYQ77" s="106"/>
      <c r="EYU77" s="154"/>
      <c r="EYV77" s="25"/>
      <c r="EYW77" s="147"/>
      <c r="EYX77" s="148"/>
      <c r="EYY77" s="149"/>
      <c r="EYZ77" s="150"/>
      <c r="EZA77" s="151"/>
      <c r="EZB77" s="151"/>
      <c r="EZC77" s="152"/>
      <c r="EZD77" s="152"/>
      <c r="EZE77" s="153"/>
      <c r="EZF77" s="153"/>
      <c r="EZG77" s="153"/>
      <c r="EZH77" s="106"/>
      <c r="EZL77" s="154"/>
      <c r="EZM77" s="25"/>
      <c r="EZN77" s="147"/>
      <c r="EZO77" s="148"/>
      <c r="EZP77" s="149"/>
      <c r="EZQ77" s="150"/>
      <c r="EZR77" s="151"/>
      <c r="EZS77" s="151"/>
      <c r="EZT77" s="152"/>
      <c r="EZU77" s="152"/>
      <c r="EZV77" s="153"/>
      <c r="EZW77" s="153"/>
      <c r="EZX77" s="153"/>
      <c r="EZY77" s="106"/>
      <c r="FAC77" s="154"/>
      <c r="FAD77" s="25"/>
      <c r="FAE77" s="147"/>
      <c r="FAF77" s="148"/>
      <c r="FAG77" s="149"/>
      <c r="FAH77" s="150"/>
      <c r="FAI77" s="151"/>
      <c r="FAJ77" s="151"/>
      <c r="FAK77" s="152"/>
      <c r="FAL77" s="152"/>
      <c r="FAM77" s="153"/>
      <c r="FAN77" s="153"/>
      <c r="FAO77" s="153"/>
      <c r="FAP77" s="106"/>
      <c r="FAT77" s="154"/>
      <c r="FAU77" s="25"/>
      <c r="FAV77" s="147"/>
      <c r="FAW77" s="148"/>
      <c r="FAX77" s="149"/>
      <c r="FAY77" s="150"/>
      <c r="FAZ77" s="151"/>
      <c r="FBA77" s="151"/>
      <c r="FBB77" s="152"/>
      <c r="FBC77" s="152"/>
      <c r="FBD77" s="153"/>
      <c r="FBE77" s="153"/>
      <c r="FBF77" s="153"/>
      <c r="FBG77" s="106"/>
      <c r="FBK77" s="154"/>
      <c r="FBL77" s="25"/>
      <c r="FBM77" s="147"/>
      <c r="FBN77" s="148"/>
      <c r="FBO77" s="149"/>
      <c r="FBP77" s="150"/>
      <c r="FBQ77" s="151"/>
      <c r="FBR77" s="151"/>
      <c r="FBS77" s="152"/>
      <c r="FBT77" s="152"/>
      <c r="FBU77" s="153"/>
      <c r="FBV77" s="153"/>
      <c r="FBW77" s="153"/>
      <c r="FBX77" s="106"/>
      <c r="FCB77" s="154"/>
      <c r="FCC77" s="25"/>
      <c r="FCD77" s="147"/>
      <c r="FCE77" s="148"/>
      <c r="FCF77" s="149"/>
      <c r="FCG77" s="150"/>
      <c r="FCH77" s="151"/>
      <c r="FCI77" s="151"/>
      <c r="FCJ77" s="152"/>
      <c r="FCK77" s="152"/>
      <c r="FCL77" s="153"/>
      <c r="FCM77" s="153"/>
      <c r="FCN77" s="153"/>
      <c r="FCO77" s="106"/>
      <c r="FCS77" s="154"/>
      <c r="FCT77" s="25"/>
      <c r="FCU77" s="147"/>
      <c r="FCV77" s="148"/>
      <c r="FCW77" s="149"/>
      <c r="FCX77" s="150"/>
      <c r="FCY77" s="151"/>
      <c r="FCZ77" s="151"/>
      <c r="FDA77" s="152"/>
      <c r="FDB77" s="152"/>
      <c r="FDC77" s="153"/>
      <c r="FDD77" s="153"/>
      <c r="FDE77" s="153"/>
      <c r="FDF77" s="106"/>
      <c r="FDJ77" s="154"/>
      <c r="FDK77" s="25"/>
      <c r="FDL77" s="147"/>
      <c r="FDM77" s="148"/>
      <c r="FDN77" s="149"/>
      <c r="FDO77" s="150"/>
      <c r="FDP77" s="151"/>
      <c r="FDQ77" s="151"/>
      <c r="FDR77" s="152"/>
      <c r="FDS77" s="152"/>
      <c r="FDT77" s="153"/>
      <c r="FDU77" s="153"/>
      <c r="FDV77" s="153"/>
      <c r="FDW77" s="106"/>
      <c r="FEA77" s="154"/>
      <c r="FEB77" s="25"/>
      <c r="FEC77" s="147"/>
      <c r="FED77" s="148"/>
      <c r="FEE77" s="149"/>
      <c r="FEF77" s="150"/>
      <c r="FEG77" s="151"/>
      <c r="FEH77" s="151"/>
      <c r="FEI77" s="152"/>
      <c r="FEJ77" s="152"/>
      <c r="FEK77" s="153"/>
      <c r="FEL77" s="153"/>
      <c r="FEM77" s="153"/>
      <c r="FEN77" s="106"/>
      <c r="FER77" s="154"/>
      <c r="FES77" s="25"/>
      <c r="FET77" s="147"/>
      <c r="FEU77" s="148"/>
      <c r="FEV77" s="149"/>
      <c r="FEW77" s="150"/>
      <c r="FEX77" s="151"/>
      <c r="FEY77" s="151"/>
      <c r="FEZ77" s="152"/>
      <c r="FFA77" s="152"/>
      <c r="FFB77" s="153"/>
      <c r="FFC77" s="153"/>
      <c r="FFD77" s="153"/>
      <c r="FFE77" s="106"/>
      <c r="FFI77" s="154"/>
      <c r="FFJ77" s="25"/>
      <c r="FFK77" s="147"/>
      <c r="FFL77" s="148"/>
      <c r="FFM77" s="149"/>
      <c r="FFN77" s="150"/>
      <c r="FFO77" s="151"/>
      <c r="FFP77" s="151"/>
      <c r="FFQ77" s="152"/>
      <c r="FFR77" s="152"/>
      <c r="FFS77" s="153"/>
      <c r="FFT77" s="153"/>
      <c r="FFU77" s="153"/>
      <c r="FFV77" s="106"/>
      <c r="FFZ77" s="154"/>
      <c r="FGA77" s="25"/>
      <c r="FGB77" s="147"/>
      <c r="FGC77" s="148"/>
      <c r="FGD77" s="149"/>
      <c r="FGE77" s="150"/>
      <c r="FGF77" s="151"/>
      <c r="FGG77" s="151"/>
      <c r="FGH77" s="152"/>
      <c r="FGI77" s="152"/>
      <c r="FGJ77" s="153"/>
      <c r="FGK77" s="153"/>
      <c r="FGL77" s="153"/>
      <c r="FGM77" s="106"/>
      <c r="FGQ77" s="154"/>
      <c r="FGR77" s="25"/>
      <c r="FGS77" s="147"/>
      <c r="FGT77" s="148"/>
      <c r="FGU77" s="149"/>
      <c r="FGV77" s="150"/>
      <c r="FGW77" s="151"/>
      <c r="FGX77" s="151"/>
      <c r="FGY77" s="152"/>
      <c r="FGZ77" s="152"/>
      <c r="FHA77" s="153"/>
      <c r="FHB77" s="153"/>
      <c r="FHC77" s="153"/>
      <c r="FHD77" s="106"/>
      <c r="FHH77" s="154"/>
      <c r="FHI77" s="25"/>
      <c r="FHJ77" s="147"/>
      <c r="FHK77" s="148"/>
      <c r="FHL77" s="149"/>
      <c r="FHM77" s="150"/>
      <c r="FHN77" s="151"/>
      <c r="FHO77" s="151"/>
      <c r="FHP77" s="152"/>
      <c r="FHQ77" s="152"/>
      <c r="FHR77" s="153"/>
      <c r="FHS77" s="153"/>
      <c r="FHT77" s="153"/>
      <c r="FHU77" s="106"/>
      <c r="FHY77" s="154"/>
      <c r="FHZ77" s="25"/>
      <c r="FIA77" s="147"/>
      <c r="FIB77" s="148"/>
      <c r="FIC77" s="149"/>
      <c r="FID77" s="150"/>
      <c r="FIE77" s="151"/>
      <c r="FIF77" s="151"/>
      <c r="FIG77" s="152"/>
      <c r="FIH77" s="152"/>
      <c r="FII77" s="153"/>
      <c r="FIJ77" s="153"/>
      <c r="FIK77" s="153"/>
      <c r="FIL77" s="106"/>
      <c r="FIP77" s="154"/>
      <c r="FIQ77" s="25"/>
      <c r="FIR77" s="147"/>
      <c r="FIS77" s="148"/>
      <c r="FIT77" s="149"/>
      <c r="FIU77" s="150"/>
      <c r="FIV77" s="151"/>
      <c r="FIW77" s="151"/>
      <c r="FIX77" s="152"/>
      <c r="FIY77" s="152"/>
      <c r="FIZ77" s="153"/>
      <c r="FJA77" s="153"/>
      <c r="FJB77" s="153"/>
      <c r="FJC77" s="106"/>
      <c r="FJG77" s="154"/>
      <c r="FJH77" s="25"/>
      <c r="FJI77" s="147"/>
      <c r="FJJ77" s="148"/>
      <c r="FJK77" s="149"/>
      <c r="FJL77" s="150"/>
      <c r="FJM77" s="151"/>
      <c r="FJN77" s="151"/>
      <c r="FJO77" s="152"/>
      <c r="FJP77" s="152"/>
      <c r="FJQ77" s="153"/>
      <c r="FJR77" s="153"/>
      <c r="FJS77" s="153"/>
      <c r="FJT77" s="106"/>
      <c r="FJX77" s="154"/>
      <c r="FJY77" s="25"/>
      <c r="FJZ77" s="147"/>
      <c r="FKA77" s="148"/>
      <c r="FKB77" s="149"/>
      <c r="FKC77" s="150"/>
      <c r="FKD77" s="151"/>
      <c r="FKE77" s="151"/>
      <c r="FKF77" s="152"/>
      <c r="FKG77" s="152"/>
      <c r="FKH77" s="153"/>
      <c r="FKI77" s="153"/>
      <c r="FKJ77" s="153"/>
      <c r="FKK77" s="106"/>
      <c r="FKO77" s="154"/>
      <c r="FKP77" s="25"/>
      <c r="FKQ77" s="147"/>
      <c r="FKR77" s="148"/>
      <c r="FKS77" s="149"/>
      <c r="FKT77" s="150"/>
      <c r="FKU77" s="151"/>
      <c r="FKV77" s="151"/>
      <c r="FKW77" s="152"/>
      <c r="FKX77" s="152"/>
      <c r="FKY77" s="153"/>
      <c r="FKZ77" s="153"/>
      <c r="FLA77" s="153"/>
      <c r="FLB77" s="106"/>
      <c r="FLF77" s="154"/>
      <c r="FLG77" s="25"/>
      <c r="FLH77" s="147"/>
      <c r="FLI77" s="148"/>
      <c r="FLJ77" s="149"/>
      <c r="FLK77" s="150"/>
      <c r="FLL77" s="151"/>
      <c r="FLM77" s="151"/>
      <c r="FLN77" s="152"/>
      <c r="FLO77" s="152"/>
      <c r="FLP77" s="153"/>
      <c r="FLQ77" s="153"/>
      <c r="FLR77" s="153"/>
      <c r="FLS77" s="106"/>
      <c r="FLW77" s="154"/>
      <c r="FLX77" s="25"/>
      <c r="FLY77" s="147"/>
      <c r="FLZ77" s="148"/>
      <c r="FMA77" s="149"/>
      <c r="FMB77" s="150"/>
      <c r="FMC77" s="151"/>
      <c r="FMD77" s="151"/>
      <c r="FME77" s="152"/>
      <c r="FMF77" s="152"/>
      <c r="FMG77" s="153"/>
      <c r="FMH77" s="153"/>
      <c r="FMI77" s="153"/>
      <c r="FMJ77" s="106"/>
      <c r="FMN77" s="154"/>
      <c r="FMO77" s="25"/>
      <c r="FMP77" s="147"/>
      <c r="FMQ77" s="148"/>
      <c r="FMR77" s="149"/>
      <c r="FMS77" s="150"/>
      <c r="FMT77" s="151"/>
      <c r="FMU77" s="151"/>
      <c r="FMV77" s="152"/>
      <c r="FMW77" s="152"/>
      <c r="FMX77" s="153"/>
      <c r="FMY77" s="153"/>
      <c r="FMZ77" s="153"/>
      <c r="FNA77" s="106"/>
      <c r="FNE77" s="154"/>
      <c r="FNF77" s="25"/>
      <c r="FNG77" s="147"/>
      <c r="FNH77" s="148"/>
      <c r="FNI77" s="149"/>
      <c r="FNJ77" s="150"/>
      <c r="FNK77" s="151"/>
      <c r="FNL77" s="151"/>
      <c r="FNM77" s="152"/>
      <c r="FNN77" s="152"/>
      <c r="FNO77" s="153"/>
      <c r="FNP77" s="153"/>
      <c r="FNQ77" s="153"/>
      <c r="FNR77" s="106"/>
      <c r="FNV77" s="154"/>
      <c r="FNW77" s="25"/>
      <c r="FNX77" s="147"/>
      <c r="FNY77" s="148"/>
      <c r="FNZ77" s="149"/>
      <c r="FOA77" s="150"/>
      <c r="FOB77" s="151"/>
      <c r="FOC77" s="151"/>
      <c r="FOD77" s="152"/>
      <c r="FOE77" s="152"/>
      <c r="FOF77" s="153"/>
      <c r="FOG77" s="153"/>
      <c r="FOH77" s="153"/>
      <c r="FOI77" s="106"/>
      <c r="FOM77" s="154"/>
      <c r="FON77" s="25"/>
      <c r="FOO77" s="147"/>
      <c r="FOP77" s="148"/>
      <c r="FOQ77" s="149"/>
      <c r="FOR77" s="150"/>
      <c r="FOS77" s="151"/>
      <c r="FOT77" s="151"/>
      <c r="FOU77" s="152"/>
      <c r="FOV77" s="152"/>
      <c r="FOW77" s="153"/>
      <c r="FOX77" s="153"/>
      <c r="FOY77" s="153"/>
      <c r="FOZ77" s="106"/>
      <c r="FPD77" s="154"/>
      <c r="FPE77" s="25"/>
      <c r="FPF77" s="147"/>
      <c r="FPG77" s="148"/>
      <c r="FPH77" s="149"/>
      <c r="FPI77" s="150"/>
      <c r="FPJ77" s="151"/>
      <c r="FPK77" s="151"/>
      <c r="FPL77" s="152"/>
      <c r="FPM77" s="152"/>
      <c r="FPN77" s="153"/>
      <c r="FPO77" s="153"/>
      <c r="FPP77" s="153"/>
      <c r="FPQ77" s="106"/>
      <c r="FPU77" s="154"/>
      <c r="FPV77" s="25"/>
      <c r="FPW77" s="147"/>
      <c r="FPX77" s="148"/>
      <c r="FPY77" s="149"/>
      <c r="FPZ77" s="150"/>
      <c r="FQA77" s="151"/>
      <c r="FQB77" s="151"/>
      <c r="FQC77" s="152"/>
      <c r="FQD77" s="152"/>
      <c r="FQE77" s="153"/>
      <c r="FQF77" s="153"/>
      <c r="FQG77" s="153"/>
      <c r="FQH77" s="106"/>
      <c r="FQL77" s="154"/>
      <c r="FQM77" s="25"/>
      <c r="FQN77" s="147"/>
      <c r="FQO77" s="148"/>
      <c r="FQP77" s="149"/>
      <c r="FQQ77" s="150"/>
      <c r="FQR77" s="151"/>
      <c r="FQS77" s="151"/>
      <c r="FQT77" s="152"/>
      <c r="FQU77" s="152"/>
      <c r="FQV77" s="153"/>
      <c r="FQW77" s="153"/>
      <c r="FQX77" s="153"/>
      <c r="FQY77" s="106"/>
      <c r="FRC77" s="154"/>
      <c r="FRD77" s="25"/>
      <c r="FRE77" s="147"/>
      <c r="FRF77" s="148"/>
      <c r="FRG77" s="149"/>
      <c r="FRH77" s="150"/>
      <c r="FRI77" s="151"/>
      <c r="FRJ77" s="151"/>
      <c r="FRK77" s="152"/>
      <c r="FRL77" s="152"/>
      <c r="FRM77" s="153"/>
      <c r="FRN77" s="153"/>
      <c r="FRO77" s="153"/>
      <c r="FRP77" s="106"/>
      <c r="FRT77" s="154"/>
      <c r="FRU77" s="25"/>
      <c r="FRV77" s="147"/>
      <c r="FRW77" s="148"/>
      <c r="FRX77" s="149"/>
      <c r="FRY77" s="150"/>
      <c r="FRZ77" s="151"/>
      <c r="FSA77" s="151"/>
      <c r="FSB77" s="152"/>
      <c r="FSC77" s="152"/>
      <c r="FSD77" s="153"/>
      <c r="FSE77" s="153"/>
      <c r="FSF77" s="153"/>
      <c r="FSG77" s="106"/>
      <c r="FSK77" s="154"/>
      <c r="FSL77" s="25"/>
      <c r="FSM77" s="147"/>
      <c r="FSN77" s="148"/>
      <c r="FSO77" s="149"/>
      <c r="FSP77" s="150"/>
      <c r="FSQ77" s="151"/>
      <c r="FSR77" s="151"/>
      <c r="FSS77" s="152"/>
      <c r="FST77" s="152"/>
      <c r="FSU77" s="153"/>
      <c r="FSV77" s="153"/>
      <c r="FSW77" s="153"/>
      <c r="FSX77" s="106"/>
      <c r="FTB77" s="154"/>
      <c r="FTC77" s="25"/>
      <c r="FTD77" s="147"/>
      <c r="FTE77" s="148"/>
      <c r="FTF77" s="149"/>
      <c r="FTG77" s="150"/>
      <c r="FTH77" s="151"/>
      <c r="FTI77" s="151"/>
      <c r="FTJ77" s="152"/>
      <c r="FTK77" s="152"/>
      <c r="FTL77" s="153"/>
      <c r="FTM77" s="153"/>
      <c r="FTN77" s="153"/>
      <c r="FTO77" s="106"/>
      <c r="FTS77" s="154"/>
      <c r="FTT77" s="25"/>
      <c r="FTU77" s="147"/>
      <c r="FTV77" s="148"/>
      <c r="FTW77" s="149"/>
      <c r="FTX77" s="150"/>
      <c r="FTY77" s="151"/>
      <c r="FTZ77" s="151"/>
      <c r="FUA77" s="152"/>
      <c r="FUB77" s="152"/>
      <c r="FUC77" s="153"/>
      <c r="FUD77" s="153"/>
      <c r="FUE77" s="153"/>
      <c r="FUF77" s="106"/>
      <c r="FUJ77" s="154"/>
      <c r="FUK77" s="25"/>
      <c r="FUL77" s="147"/>
      <c r="FUM77" s="148"/>
      <c r="FUN77" s="149"/>
      <c r="FUO77" s="150"/>
      <c r="FUP77" s="151"/>
      <c r="FUQ77" s="151"/>
      <c r="FUR77" s="152"/>
      <c r="FUS77" s="152"/>
      <c r="FUT77" s="153"/>
      <c r="FUU77" s="153"/>
      <c r="FUV77" s="153"/>
      <c r="FUW77" s="106"/>
      <c r="FVA77" s="154"/>
      <c r="FVB77" s="25"/>
      <c r="FVC77" s="147"/>
      <c r="FVD77" s="148"/>
      <c r="FVE77" s="149"/>
      <c r="FVF77" s="150"/>
      <c r="FVG77" s="151"/>
      <c r="FVH77" s="151"/>
      <c r="FVI77" s="152"/>
      <c r="FVJ77" s="152"/>
      <c r="FVK77" s="153"/>
      <c r="FVL77" s="153"/>
      <c r="FVM77" s="153"/>
      <c r="FVN77" s="106"/>
      <c r="FVR77" s="154"/>
      <c r="FVS77" s="25"/>
      <c r="FVT77" s="147"/>
      <c r="FVU77" s="148"/>
      <c r="FVV77" s="149"/>
      <c r="FVW77" s="150"/>
      <c r="FVX77" s="151"/>
      <c r="FVY77" s="151"/>
      <c r="FVZ77" s="152"/>
      <c r="FWA77" s="152"/>
      <c r="FWB77" s="153"/>
      <c r="FWC77" s="153"/>
      <c r="FWD77" s="153"/>
      <c r="FWE77" s="106"/>
      <c r="FWI77" s="154"/>
      <c r="FWJ77" s="25"/>
      <c r="FWK77" s="147"/>
      <c r="FWL77" s="148"/>
      <c r="FWM77" s="149"/>
      <c r="FWN77" s="150"/>
      <c r="FWO77" s="151"/>
      <c r="FWP77" s="151"/>
      <c r="FWQ77" s="152"/>
      <c r="FWR77" s="152"/>
      <c r="FWS77" s="153"/>
      <c r="FWT77" s="153"/>
      <c r="FWU77" s="153"/>
      <c r="FWV77" s="106"/>
      <c r="FWZ77" s="154"/>
      <c r="FXA77" s="25"/>
      <c r="FXB77" s="147"/>
      <c r="FXC77" s="148"/>
      <c r="FXD77" s="149"/>
      <c r="FXE77" s="150"/>
      <c r="FXF77" s="151"/>
      <c r="FXG77" s="151"/>
      <c r="FXH77" s="152"/>
      <c r="FXI77" s="152"/>
      <c r="FXJ77" s="153"/>
      <c r="FXK77" s="153"/>
      <c r="FXL77" s="153"/>
      <c r="FXM77" s="106"/>
      <c r="FXQ77" s="154"/>
      <c r="FXR77" s="25"/>
      <c r="FXS77" s="147"/>
      <c r="FXT77" s="148"/>
      <c r="FXU77" s="149"/>
      <c r="FXV77" s="150"/>
      <c r="FXW77" s="151"/>
      <c r="FXX77" s="151"/>
      <c r="FXY77" s="152"/>
      <c r="FXZ77" s="152"/>
      <c r="FYA77" s="153"/>
      <c r="FYB77" s="153"/>
      <c r="FYC77" s="153"/>
      <c r="FYD77" s="106"/>
      <c r="FYH77" s="154"/>
      <c r="FYI77" s="25"/>
      <c r="FYJ77" s="147"/>
      <c r="FYK77" s="148"/>
      <c r="FYL77" s="149"/>
      <c r="FYM77" s="150"/>
      <c r="FYN77" s="151"/>
      <c r="FYO77" s="151"/>
      <c r="FYP77" s="152"/>
      <c r="FYQ77" s="152"/>
      <c r="FYR77" s="153"/>
      <c r="FYS77" s="153"/>
      <c r="FYT77" s="153"/>
      <c r="FYU77" s="106"/>
      <c r="FYY77" s="154"/>
      <c r="FYZ77" s="25"/>
      <c r="FZA77" s="147"/>
      <c r="FZB77" s="148"/>
      <c r="FZC77" s="149"/>
      <c r="FZD77" s="150"/>
      <c r="FZE77" s="151"/>
      <c r="FZF77" s="151"/>
      <c r="FZG77" s="152"/>
      <c r="FZH77" s="152"/>
      <c r="FZI77" s="153"/>
      <c r="FZJ77" s="153"/>
      <c r="FZK77" s="153"/>
      <c r="FZL77" s="106"/>
      <c r="FZP77" s="154"/>
      <c r="FZQ77" s="25"/>
      <c r="FZR77" s="147"/>
      <c r="FZS77" s="148"/>
      <c r="FZT77" s="149"/>
      <c r="FZU77" s="150"/>
      <c r="FZV77" s="151"/>
      <c r="FZW77" s="151"/>
      <c r="FZX77" s="152"/>
      <c r="FZY77" s="152"/>
      <c r="FZZ77" s="153"/>
      <c r="GAA77" s="153"/>
      <c r="GAB77" s="153"/>
      <c r="GAC77" s="106"/>
      <c r="GAG77" s="154"/>
      <c r="GAH77" s="25"/>
      <c r="GAI77" s="147"/>
      <c r="GAJ77" s="148"/>
      <c r="GAK77" s="149"/>
      <c r="GAL77" s="150"/>
      <c r="GAM77" s="151"/>
      <c r="GAN77" s="151"/>
      <c r="GAO77" s="152"/>
      <c r="GAP77" s="152"/>
      <c r="GAQ77" s="153"/>
      <c r="GAR77" s="153"/>
      <c r="GAS77" s="153"/>
      <c r="GAT77" s="106"/>
      <c r="GAX77" s="154"/>
      <c r="GAY77" s="25"/>
      <c r="GAZ77" s="147"/>
      <c r="GBA77" s="148"/>
      <c r="GBB77" s="149"/>
      <c r="GBC77" s="150"/>
      <c r="GBD77" s="151"/>
      <c r="GBE77" s="151"/>
      <c r="GBF77" s="152"/>
      <c r="GBG77" s="152"/>
      <c r="GBH77" s="153"/>
      <c r="GBI77" s="153"/>
      <c r="GBJ77" s="153"/>
      <c r="GBK77" s="106"/>
      <c r="GBO77" s="154"/>
      <c r="GBP77" s="25"/>
      <c r="GBQ77" s="147"/>
      <c r="GBR77" s="148"/>
      <c r="GBS77" s="149"/>
      <c r="GBT77" s="150"/>
      <c r="GBU77" s="151"/>
      <c r="GBV77" s="151"/>
      <c r="GBW77" s="152"/>
      <c r="GBX77" s="152"/>
      <c r="GBY77" s="153"/>
      <c r="GBZ77" s="153"/>
      <c r="GCA77" s="153"/>
      <c r="GCB77" s="106"/>
      <c r="GCF77" s="154"/>
      <c r="GCG77" s="25"/>
      <c r="GCH77" s="147"/>
      <c r="GCI77" s="148"/>
      <c r="GCJ77" s="149"/>
      <c r="GCK77" s="150"/>
      <c r="GCL77" s="151"/>
      <c r="GCM77" s="151"/>
      <c r="GCN77" s="152"/>
      <c r="GCO77" s="152"/>
      <c r="GCP77" s="153"/>
      <c r="GCQ77" s="153"/>
      <c r="GCR77" s="153"/>
      <c r="GCS77" s="106"/>
      <c r="GCW77" s="154"/>
      <c r="GCX77" s="25"/>
      <c r="GCY77" s="147"/>
      <c r="GCZ77" s="148"/>
      <c r="GDA77" s="149"/>
      <c r="GDB77" s="150"/>
      <c r="GDC77" s="151"/>
      <c r="GDD77" s="151"/>
      <c r="GDE77" s="152"/>
      <c r="GDF77" s="152"/>
      <c r="GDG77" s="153"/>
      <c r="GDH77" s="153"/>
      <c r="GDI77" s="153"/>
      <c r="GDJ77" s="106"/>
      <c r="GDN77" s="154"/>
      <c r="GDO77" s="25"/>
      <c r="GDP77" s="147"/>
      <c r="GDQ77" s="148"/>
      <c r="GDR77" s="149"/>
      <c r="GDS77" s="150"/>
      <c r="GDT77" s="151"/>
      <c r="GDU77" s="151"/>
      <c r="GDV77" s="152"/>
      <c r="GDW77" s="152"/>
      <c r="GDX77" s="153"/>
      <c r="GDY77" s="153"/>
      <c r="GDZ77" s="153"/>
      <c r="GEA77" s="106"/>
      <c r="GEE77" s="154"/>
      <c r="GEF77" s="25"/>
      <c r="GEG77" s="147"/>
      <c r="GEH77" s="148"/>
      <c r="GEI77" s="149"/>
      <c r="GEJ77" s="150"/>
      <c r="GEK77" s="151"/>
      <c r="GEL77" s="151"/>
      <c r="GEM77" s="152"/>
      <c r="GEN77" s="152"/>
      <c r="GEO77" s="153"/>
      <c r="GEP77" s="153"/>
      <c r="GEQ77" s="153"/>
      <c r="GER77" s="106"/>
      <c r="GEV77" s="154"/>
      <c r="GEW77" s="25"/>
      <c r="GEX77" s="147"/>
      <c r="GEY77" s="148"/>
      <c r="GEZ77" s="149"/>
      <c r="GFA77" s="150"/>
      <c r="GFB77" s="151"/>
      <c r="GFC77" s="151"/>
      <c r="GFD77" s="152"/>
      <c r="GFE77" s="152"/>
      <c r="GFF77" s="153"/>
      <c r="GFG77" s="153"/>
      <c r="GFH77" s="153"/>
      <c r="GFI77" s="106"/>
      <c r="GFM77" s="154"/>
      <c r="GFN77" s="25"/>
      <c r="GFO77" s="147"/>
      <c r="GFP77" s="148"/>
      <c r="GFQ77" s="149"/>
      <c r="GFR77" s="150"/>
      <c r="GFS77" s="151"/>
      <c r="GFT77" s="151"/>
      <c r="GFU77" s="152"/>
      <c r="GFV77" s="152"/>
      <c r="GFW77" s="153"/>
      <c r="GFX77" s="153"/>
      <c r="GFY77" s="153"/>
      <c r="GFZ77" s="106"/>
      <c r="GGD77" s="154"/>
      <c r="GGE77" s="25"/>
      <c r="GGF77" s="147"/>
      <c r="GGG77" s="148"/>
      <c r="GGH77" s="149"/>
      <c r="GGI77" s="150"/>
      <c r="GGJ77" s="151"/>
      <c r="GGK77" s="151"/>
      <c r="GGL77" s="152"/>
      <c r="GGM77" s="152"/>
      <c r="GGN77" s="153"/>
      <c r="GGO77" s="153"/>
      <c r="GGP77" s="153"/>
      <c r="GGQ77" s="106"/>
      <c r="GGU77" s="154"/>
      <c r="GGV77" s="25"/>
      <c r="GGW77" s="147"/>
      <c r="GGX77" s="148"/>
      <c r="GGY77" s="149"/>
      <c r="GGZ77" s="150"/>
      <c r="GHA77" s="151"/>
      <c r="GHB77" s="151"/>
      <c r="GHC77" s="152"/>
      <c r="GHD77" s="152"/>
      <c r="GHE77" s="153"/>
      <c r="GHF77" s="153"/>
      <c r="GHG77" s="153"/>
      <c r="GHH77" s="106"/>
      <c r="GHL77" s="154"/>
      <c r="GHM77" s="25"/>
      <c r="GHN77" s="147"/>
      <c r="GHO77" s="148"/>
      <c r="GHP77" s="149"/>
      <c r="GHQ77" s="150"/>
      <c r="GHR77" s="151"/>
      <c r="GHS77" s="151"/>
      <c r="GHT77" s="152"/>
      <c r="GHU77" s="152"/>
      <c r="GHV77" s="153"/>
      <c r="GHW77" s="153"/>
      <c r="GHX77" s="153"/>
      <c r="GHY77" s="106"/>
      <c r="GIC77" s="154"/>
      <c r="GID77" s="25"/>
      <c r="GIE77" s="147"/>
      <c r="GIF77" s="148"/>
      <c r="GIG77" s="149"/>
      <c r="GIH77" s="150"/>
      <c r="GII77" s="151"/>
      <c r="GIJ77" s="151"/>
      <c r="GIK77" s="152"/>
      <c r="GIL77" s="152"/>
      <c r="GIM77" s="153"/>
      <c r="GIN77" s="153"/>
      <c r="GIO77" s="153"/>
      <c r="GIP77" s="106"/>
      <c r="GIT77" s="154"/>
      <c r="GIU77" s="25"/>
      <c r="GIV77" s="147"/>
      <c r="GIW77" s="148"/>
      <c r="GIX77" s="149"/>
      <c r="GIY77" s="150"/>
      <c r="GIZ77" s="151"/>
      <c r="GJA77" s="151"/>
      <c r="GJB77" s="152"/>
      <c r="GJC77" s="152"/>
      <c r="GJD77" s="153"/>
      <c r="GJE77" s="153"/>
      <c r="GJF77" s="153"/>
      <c r="GJG77" s="106"/>
      <c r="GJK77" s="154"/>
      <c r="GJL77" s="25"/>
      <c r="GJM77" s="147"/>
      <c r="GJN77" s="148"/>
      <c r="GJO77" s="149"/>
      <c r="GJP77" s="150"/>
      <c r="GJQ77" s="151"/>
      <c r="GJR77" s="151"/>
      <c r="GJS77" s="152"/>
      <c r="GJT77" s="152"/>
      <c r="GJU77" s="153"/>
      <c r="GJV77" s="153"/>
      <c r="GJW77" s="153"/>
      <c r="GJX77" s="106"/>
      <c r="GKB77" s="154"/>
      <c r="GKC77" s="25"/>
      <c r="GKD77" s="147"/>
      <c r="GKE77" s="148"/>
      <c r="GKF77" s="149"/>
      <c r="GKG77" s="150"/>
      <c r="GKH77" s="151"/>
      <c r="GKI77" s="151"/>
      <c r="GKJ77" s="152"/>
      <c r="GKK77" s="152"/>
      <c r="GKL77" s="153"/>
      <c r="GKM77" s="153"/>
      <c r="GKN77" s="153"/>
      <c r="GKO77" s="106"/>
      <c r="GKS77" s="154"/>
      <c r="GKT77" s="25"/>
      <c r="GKU77" s="147"/>
      <c r="GKV77" s="148"/>
      <c r="GKW77" s="149"/>
      <c r="GKX77" s="150"/>
      <c r="GKY77" s="151"/>
      <c r="GKZ77" s="151"/>
      <c r="GLA77" s="152"/>
      <c r="GLB77" s="152"/>
      <c r="GLC77" s="153"/>
      <c r="GLD77" s="153"/>
      <c r="GLE77" s="153"/>
      <c r="GLF77" s="106"/>
      <c r="GLJ77" s="154"/>
      <c r="GLK77" s="25"/>
      <c r="GLL77" s="147"/>
      <c r="GLM77" s="148"/>
      <c r="GLN77" s="149"/>
      <c r="GLO77" s="150"/>
      <c r="GLP77" s="151"/>
      <c r="GLQ77" s="151"/>
      <c r="GLR77" s="152"/>
      <c r="GLS77" s="152"/>
      <c r="GLT77" s="153"/>
      <c r="GLU77" s="153"/>
      <c r="GLV77" s="153"/>
      <c r="GLW77" s="106"/>
      <c r="GMA77" s="154"/>
      <c r="GMB77" s="25"/>
      <c r="GMC77" s="147"/>
      <c r="GMD77" s="148"/>
      <c r="GME77" s="149"/>
      <c r="GMF77" s="150"/>
      <c r="GMG77" s="151"/>
      <c r="GMH77" s="151"/>
      <c r="GMI77" s="152"/>
      <c r="GMJ77" s="152"/>
      <c r="GMK77" s="153"/>
      <c r="GML77" s="153"/>
      <c r="GMM77" s="153"/>
      <c r="GMN77" s="106"/>
      <c r="GMR77" s="154"/>
      <c r="GMS77" s="25"/>
      <c r="GMT77" s="147"/>
      <c r="GMU77" s="148"/>
      <c r="GMV77" s="149"/>
      <c r="GMW77" s="150"/>
      <c r="GMX77" s="151"/>
      <c r="GMY77" s="151"/>
      <c r="GMZ77" s="152"/>
      <c r="GNA77" s="152"/>
      <c r="GNB77" s="153"/>
      <c r="GNC77" s="153"/>
      <c r="GND77" s="153"/>
      <c r="GNE77" s="106"/>
      <c r="GNI77" s="154"/>
      <c r="GNJ77" s="25"/>
      <c r="GNK77" s="147"/>
      <c r="GNL77" s="148"/>
      <c r="GNM77" s="149"/>
      <c r="GNN77" s="150"/>
      <c r="GNO77" s="151"/>
      <c r="GNP77" s="151"/>
      <c r="GNQ77" s="152"/>
      <c r="GNR77" s="152"/>
      <c r="GNS77" s="153"/>
      <c r="GNT77" s="153"/>
      <c r="GNU77" s="153"/>
      <c r="GNV77" s="106"/>
      <c r="GNZ77" s="154"/>
      <c r="GOA77" s="25"/>
      <c r="GOB77" s="147"/>
      <c r="GOC77" s="148"/>
      <c r="GOD77" s="149"/>
      <c r="GOE77" s="150"/>
      <c r="GOF77" s="151"/>
      <c r="GOG77" s="151"/>
      <c r="GOH77" s="152"/>
      <c r="GOI77" s="152"/>
      <c r="GOJ77" s="153"/>
      <c r="GOK77" s="153"/>
      <c r="GOL77" s="153"/>
      <c r="GOM77" s="106"/>
      <c r="GOQ77" s="154"/>
      <c r="GOR77" s="25"/>
      <c r="GOS77" s="147"/>
      <c r="GOT77" s="148"/>
      <c r="GOU77" s="149"/>
      <c r="GOV77" s="150"/>
      <c r="GOW77" s="151"/>
      <c r="GOX77" s="151"/>
      <c r="GOY77" s="152"/>
      <c r="GOZ77" s="152"/>
      <c r="GPA77" s="153"/>
      <c r="GPB77" s="153"/>
      <c r="GPC77" s="153"/>
      <c r="GPD77" s="106"/>
      <c r="GPH77" s="154"/>
      <c r="GPI77" s="25"/>
      <c r="GPJ77" s="147"/>
      <c r="GPK77" s="148"/>
      <c r="GPL77" s="149"/>
      <c r="GPM77" s="150"/>
      <c r="GPN77" s="151"/>
      <c r="GPO77" s="151"/>
      <c r="GPP77" s="152"/>
      <c r="GPQ77" s="152"/>
      <c r="GPR77" s="153"/>
      <c r="GPS77" s="153"/>
      <c r="GPT77" s="153"/>
      <c r="GPU77" s="106"/>
      <c r="GPY77" s="154"/>
      <c r="GPZ77" s="25"/>
      <c r="GQA77" s="147"/>
      <c r="GQB77" s="148"/>
      <c r="GQC77" s="149"/>
      <c r="GQD77" s="150"/>
      <c r="GQE77" s="151"/>
      <c r="GQF77" s="151"/>
      <c r="GQG77" s="152"/>
      <c r="GQH77" s="152"/>
      <c r="GQI77" s="153"/>
      <c r="GQJ77" s="153"/>
      <c r="GQK77" s="153"/>
      <c r="GQL77" s="106"/>
      <c r="GQP77" s="154"/>
      <c r="GQQ77" s="25"/>
      <c r="GQR77" s="147"/>
      <c r="GQS77" s="148"/>
      <c r="GQT77" s="149"/>
      <c r="GQU77" s="150"/>
      <c r="GQV77" s="151"/>
      <c r="GQW77" s="151"/>
      <c r="GQX77" s="152"/>
      <c r="GQY77" s="152"/>
      <c r="GQZ77" s="153"/>
      <c r="GRA77" s="153"/>
      <c r="GRB77" s="153"/>
      <c r="GRC77" s="106"/>
      <c r="GRG77" s="154"/>
      <c r="GRH77" s="25"/>
      <c r="GRI77" s="147"/>
      <c r="GRJ77" s="148"/>
      <c r="GRK77" s="149"/>
      <c r="GRL77" s="150"/>
      <c r="GRM77" s="151"/>
      <c r="GRN77" s="151"/>
      <c r="GRO77" s="152"/>
      <c r="GRP77" s="152"/>
      <c r="GRQ77" s="153"/>
      <c r="GRR77" s="153"/>
      <c r="GRS77" s="153"/>
      <c r="GRT77" s="106"/>
      <c r="GRX77" s="154"/>
      <c r="GRY77" s="25"/>
      <c r="GRZ77" s="147"/>
      <c r="GSA77" s="148"/>
      <c r="GSB77" s="149"/>
      <c r="GSC77" s="150"/>
      <c r="GSD77" s="151"/>
      <c r="GSE77" s="151"/>
      <c r="GSF77" s="152"/>
      <c r="GSG77" s="152"/>
      <c r="GSH77" s="153"/>
      <c r="GSI77" s="153"/>
      <c r="GSJ77" s="153"/>
      <c r="GSK77" s="106"/>
      <c r="GSO77" s="154"/>
      <c r="GSP77" s="25"/>
      <c r="GSQ77" s="147"/>
      <c r="GSR77" s="148"/>
      <c r="GSS77" s="149"/>
      <c r="GST77" s="150"/>
      <c r="GSU77" s="151"/>
      <c r="GSV77" s="151"/>
      <c r="GSW77" s="152"/>
      <c r="GSX77" s="152"/>
      <c r="GSY77" s="153"/>
      <c r="GSZ77" s="153"/>
      <c r="GTA77" s="153"/>
      <c r="GTB77" s="106"/>
      <c r="GTF77" s="154"/>
      <c r="GTG77" s="25"/>
      <c r="GTH77" s="147"/>
      <c r="GTI77" s="148"/>
      <c r="GTJ77" s="149"/>
      <c r="GTK77" s="150"/>
      <c r="GTL77" s="151"/>
      <c r="GTM77" s="151"/>
      <c r="GTN77" s="152"/>
      <c r="GTO77" s="152"/>
      <c r="GTP77" s="153"/>
      <c r="GTQ77" s="153"/>
      <c r="GTR77" s="153"/>
      <c r="GTS77" s="106"/>
      <c r="GTW77" s="154"/>
      <c r="GTX77" s="25"/>
      <c r="GTY77" s="147"/>
      <c r="GTZ77" s="148"/>
      <c r="GUA77" s="149"/>
      <c r="GUB77" s="150"/>
      <c r="GUC77" s="151"/>
      <c r="GUD77" s="151"/>
      <c r="GUE77" s="152"/>
      <c r="GUF77" s="152"/>
      <c r="GUG77" s="153"/>
      <c r="GUH77" s="153"/>
      <c r="GUI77" s="153"/>
      <c r="GUJ77" s="106"/>
      <c r="GUN77" s="154"/>
      <c r="GUO77" s="25"/>
      <c r="GUP77" s="147"/>
      <c r="GUQ77" s="148"/>
      <c r="GUR77" s="149"/>
      <c r="GUS77" s="150"/>
      <c r="GUT77" s="151"/>
      <c r="GUU77" s="151"/>
      <c r="GUV77" s="152"/>
      <c r="GUW77" s="152"/>
      <c r="GUX77" s="153"/>
      <c r="GUY77" s="153"/>
      <c r="GUZ77" s="153"/>
      <c r="GVA77" s="106"/>
      <c r="GVE77" s="154"/>
      <c r="GVF77" s="25"/>
      <c r="GVG77" s="147"/>
      <c r="GVH77" s="148"/>
      <c r="GVI77" s="149"/>
      <c r="GVJ77" s="150"/>
      <c r="GVK77" s="151"/>
      <c r="GVL77" s="151"/>
      <c r="GVM77" s="152"/>
      <c r="GVN77" s="152"/>
      <c r="GVO77" s="153"/>
      <c r="GVP77" s="153"/>
      <c r="GVQ77" s="153"/>
      <c r="GVR77" s="106"/>
      <c r="GVV77" s="154"/>
      <c r="GVW77" s="25"/>
      <c r="GVX77" s="147"/>
      <c r="GVY77" s="148"/>
      <c r="GVZ77" s="149"/>
      <c r="GWA77" s="150"/>
      <c r="GWB77" s="151"/>
      <c r="GWC77" s="151"/>
      <c r="GWD77" s="152"/>
      <c r="GWE77" s="152"/>
      <c r="GWF77" s="153"/>
      <c r="GWG77" s="153"/>
      <c r="GWH77" s="153"/>
      <c r="GWI77" s="106"/>
      <c r="GWM77" s="154"/>
      <c r="GWN77" s="25"/>
      <c r="GWO77" s="147"/>
      <c r="GWP77" s="148"/>
      <c r="GWQ77" s="149"/>
      <c r="GWR77" s="150"/>
      <c r="GWS77" s="151"/>
      <c r="GWT77" s="151"/>
      <c r="GWU77" s="152"/>
      <c r="GWV77" s="152"/>
      <c r="GWW77" s="153"/>
      <c r="GWX77" s="153"/>
      <c r="GWY77" s="153"/>
      <c r="GWZ77" s="106"/>
      <c r="GXD77" s="154"/>
      <c r="GXE77" s="25"/>
      <c r="GXF77" s="147"/>
      <c r="GXG77" s="148"/>
      <c r="GXH77" s="149"/>
      <c r="GXI77" s="150"/>
      <c r="GXJ77" s="151"/>
      <c r="GXK77" s="151"/>
      <c r="GXL77" s="152"/>
      <c r="GXM77" s="152"/>
      <c r="GXN77" s="153"/>
      <c r="GXO77" s="153"/>
      <c r="GXP77" s="153"/>
      <c r="GXQ77" s="106"/>
      <c r="GXU77" s="154"/>
      <c r="GXV77" s="25"/>
      <c r="GXW77" s="147"/>
      <c r="GXX77" s="148"/>
      <c r="GXY77" s="149"/>
      <c r="GXZ77" s="150"/>
      <c r="GYA77" s="151"/>
      <c r="GYB77" s="151"/>
      <c r="GYC77" s="152"/>
      <c r="GYD77" s="152"/>
      <c r="GYE77" s="153"/>
      <c r="GYF77" s="153"/>
      <c r="GYG77" s="153"/>
      <c r="GYH77" s="106"/>
      <c r="GYL77" s="154"/>
      <c r="GYM77" s="25"/>
      <c r="GYN77" s="147"/>
      <c r="GYO77" s="148"/>
      <c r="GYP77" s="149"/>
      <c r="GYQ77" s="150"/>
      <c r="GYR77" s="151"/>
      <c r="GYS77" s="151"/>
      <c r="GYT77" s="152"/>
      <c r="GYU77" s="152"/>
      <c r="GYV77" s="153"/>
      <c r="GYW77" s="153"/>
      <c r="GYX77" s="153"/>
      <c r="GYY77" s="106"/>
      <c r="GZC77" s="154"/>
      <c r="GZD77" s="25"/>
      <c r="GZE77" s="147"/>
      <c r="GZF77" s="148"/>
      <c r="GZG77" s="149"/>
      <c r="GZH77" s="150"/>
      <c r="GZI77" s="151"/>
      <c r="GZJ77" s="151"/>
      <c r="GZK77" s="152"/>
      <c r="GZL77" s="152"/>
      <c r="GZM77" s="153"/>
      <c r="GZN77" s="153"/>
      <c r="GZO77" s="153"/>
      <c r="GZP77" s="106"/>
      <c r="GZT77" s="154"/>
      <c r="GZU77" s="25"/>
      <c r="GZV77" s="147"/>
      <c r="GZW77" s="148"/>
      <c r="GZX77" s="149"/>
      <c r="GZY77" s="150"/>
      <c r="GZZ77" s="151"/>
      <c r="HAA77" s="151"/>
      <c r="HAB77" s="152"/>
      <c r="HAC77" s="152"/>
      <c r="HAD77" s="153"/>
      <c r="HAE77" s="153"/>
      <c r="HAF77" s="153"/>
      <c r="HAG77" s="106"/>
      <c r="HAK77" s="154"/>
      <c r="HAL77" s="25"/>
      <c r="HAM77" s="147"/>
      <c r="HAN77" s="148"/>
      <c r="HAO77" s="149"/>
      <c r="HAP77" s="150"/>
      <c r="HAQ77" s="151"/>
      <c r="HAR77" s="151"/>
      <c r="HAS77" s="152"/>
      <c r="HAT77" s="152"/>
      <c r="HAU77" s="153"/>
      <c r="HAV77" s="153"/>
      <c r="HAW77" s="153"/>
      <c r="HAX77" s="106"/>
      <c r="HBB77" s="154"/>
      <c r="HBC77" s="25"/>
      <c r="HBD77" s="147"/>
      <c r="HBE77" s="148"/>
      <c r="HBF77" s="149"/>
      <c r="HBG77" s="150"/>
      <c r="HBH77" s="151"/>
      <c r="HBI77" s="151"/>
      <c r="HBJ77" s="152"/>
      <c r="HBK77" s="152"/>
      <c r="HBL77" s="153"/>
      <c r="HBM77" s="153"/>
      <c r="HBN77" s="153"/>
      <c r="HBO77" s="106"/>
      <c r="HBS77" s="154"/>
      <c r="HBT77" s="25"/>
      <c r="HBU77" s="147"/>
      <c r="HBV77" s="148"/>
      <c r="HBW77" s="149"/>
      <c r="HBX77" s="150"/>
      <c r="HBY77" s="151"/>
      <c r="HBZ77" s="151"/>
      <c r="HCA77" s="152"/>
      <c r="HCB77" s="152"/>
      <c r="HCC77" s="153"/>
      <c r="HCD77" s="153"/>
      <c r="HCE77" s="153"/>
      <c r="HCF77" s="106"/>
      <c r="HCJ77" s="154"/>
      <c r="HCK77" s="25"/>
      <c r="HCL77" s="147"/>
      <c r="HCM77" s="148"/>
      <c r="HCN77" s="149"/>
      <c r="HCO77" s="150"/>
      <c r="HCP77" s="151"/>
      <c r="HCQ77" s="151"/>
      <c r="HCR77" s="152"/>
      <c r="HCS77" s="152"/>
      <c r="HCT77" s="153"/>
      <c r="HCU77" s="153"/>
      <c r="HCV77" s="153"/>
      <c r="HCW77" s="106"/>
      <c r="HDA77" s="154"/>
      <c r="HDB77" s="25"/>
      <c r="HDC77" s="147"/>
      <c r="HDD77" s="148"/>
      <c r="HDE77" s="149"/>
      <c r="HDF77" s="150"/>
      <c r="HDG77" s="151"/>
      <c r="HDH77" s="151"/>
      <c r="HDI77" s="152"/>
      <c r="HDJ77" s="152"/>
      <c r="HDK77" s="153"/>
      <c r="HDL77" s="153"/>
      <c r="HDM77" s="153"/>
      <c r="HDN77" s="106"/>
      <c r="HDR77" s="154"/>
      <c r="HDS77" s="25"/>
      <c r="HDT77" s="147"/>
      <c r="HDU77" s="148"/>
      <c r="HDV77" s="149"/>
      <c r="HDW77" s="150"/>
      <c r="HDX77" s="151"/>
      <c r="HDY77" s="151"/>
      <c r="HDZ77" s="152"/>
      <c r="HEA77" s="152"/>
      <c r="HEB77" s="153"/>
      <c r="HEC77" s="153"/>
      <c r="HED77" s="153"/>
      <c r="HEE77" s="106"/>
      <c r="HEI77" s="154"/>
      <c r="HEJ77" s="25"/>
      <c r="HEK77" s="147"/>
      <c r="HEL77" s="148"/>
      <c r="HEM77" s="149"/>
      <c r="HEN77" s="150"/>
      <c r="HEO77" s="151"/>
      <c r="HEP77" s="151"/>
      <c r="HEQ77" s="152"/>
      <c r="HER77" s="152"/>
      <c r="HES77" s="153"/>
      <c r="HET77" s="153"/>
      <c r="HEU77" s="153"/>
      <c r="HEV77" s="106"/>
      <c r="HEZ77" s="154"/>
      <c r="HFA77" s="25"/>
      <c r="HFB77" s="147"/>
      <c r="HFC77" s="148"/>
      <c r="HFD77" s="149"/>
      <c r="HFE77" s="150"/>
      <c r="HFF77" s="151"/>
      <c r="HFG77" s="151"/>
      <c r="HFH77" s="152"/>
      <c r="HFI77" s="152"/>
      <c r="HFJ77" s="153"/>
      <c r="HFK77" s="153"/>
      <c r="HFL77" s="153"/>
      <c r="HFM77" s="106"/>
      <c r="HFQ77" s="154"/>
      <c r="HFR77" s="25"/>
      <c r="HFS77" s="147"/>
      <c r="HFT77" s="148"/>
      <c r="HFU77" s="149"/>
      <c r="HFV77" s="150"/>
      <c r="HFW77" s="151"/>
      <c r="HFX77" s="151"/>
      <c r="HFY77" s="152"/>
      <c r="HFZ77" s="152"/>
      <c r="HGA77" s="153"/>
      <c r="HGB77" s="153"/>
      <c r="HGC77" s="153"/>
      <c r="HGD77" s="106"/>
      <c r="HGH77" s="154"/>
      <c r="HGI77" s="25"/>
      <c r="HGJ77" s="147"/>
      <c r="HGK77" s="148"/>
      <c r="HGL77" s="149"/>
      <c r="HGM77" s="150"/>
      <c r="HGN77" s="151"/>
      <c r="HGO77" s="151"/>
      <c r="HGP77" s="152"/>
      <c r="HGQ77" s="152"/>
      <c r="HGR77" s="153"/>
      <c r="HGS77" s="153"/>
      <c r="HGT77" s="153"/>
      <c r="HGU77" s="106"/>
      <c r="HGY77" s="154"/>
      <c r="HGZ77" s="25"/>
      <c r="HHA77" s="147"/>
      <c r="HHB77" s="148"/>
      <c r="HHC77" s="149"/>
      <c r="HHD77" s="150"/>
      <c r="HHE77" s="151"/>
      <c r="HHF77" s="151"/>
      <c r="HHG77" s="152"/>
      <c r="HHH77" s="152"/>
      <c r="HHI77" s="153"/>
      <c r="HHJ77" s="153"/>
      <c r="HHK77" s="153"/>
      <c r="HHL77" s="106"/>
      <c r="HHP77" s="154"/>
      <c r="HHQ77" s="25"/>
      <c r="HHR77" s="147"/>
      <c r="HHS77" s="148"/>
      <c r="HHT77" s="149"/>
      <c r="HHU77" s="150"/>
      <c r="HHV77" s="151"/>
      <c r="HHW77" s="151"/>
      <c r="HHX77" s="152"/>
      <c r="HHY77" s="152"/>
      <c r="HHZ77" s="153"/>
      <c r="HIA77" s="153"/>
      <c r="HIB77" s="153"/>
      <c r="HIC77" s="106"/>
      <c r="HIG77" s="154"/>
      <c r="HIH77" s="25"/>
      <c r="HII77" s="147"/>
      <c r="HIJ77" s="148"/>
      <c r="HIK77" s="149"/>
      <c r="HIL77" s="150"/>
      <c r="HIM77" s="151"/>
      <c r="HIN77" s="151"/>
      <c r="HIO77" s="152"/>
      <c r="HIP77" s="152"/>
      <c r="HIQ77" s="153"/>
      <c r="HIR77" s="153"/>
      <c r="HIS77" s="153"/>
      <c r="HIT77" s="106"/>
      <c r="HIX77" s="154"/>
      <c r="HIY77" s="25"/>
      <c r="HIZ77" s="147"/>
      <c r="HJA77" s="148"/>
      <c r="HJB77" s="149"/>
      <c r="HJC77" s="150"/>
      <c r="HJD77" s="151"/>
      <c r="HJE77" s="151"/>
      <c r="HJF77" s="152"/>
      <c r="HJG77" s="152"/>
      <c r="HJH77" s="153"/>
      <c r="HJI77" s="153"/>
      <c r="HJJ77" s="153"/>
      <c r="HJK77" s="106"/>
      <c r="HJO77" s="154"/>
      <c r="HJP77" s="25"/>
      <c r="HJQ77" s="147"/>
      <c r="HJR77" s="148"/>
      <c r="HJS77" s="149"/>
      <c r="HJT77" s="150"/>
      <c r="HJU77" s="151"/>
      <c r="HJV77" s="151"/>
      <c r="HJW77" s="152"/>
      <c r="HJX77" s="152"/>
      <c r="HJY77" s="153"/>
      <c r="HJZ77" s="153"/>
      <c r="HKA77" s="153"/>
      <c r="HKB77" s="106"/>
      <c r="HKF77" s="154"/>
      <c r="HKG77" s="25"/>
      <c r="HKH77" s="147"/>
      <c r="HKI77" s="148"/>
      <c r="HKJ77" s="149"/>
      <c r="HKK77" s="150"/>
      <c r="HKL77" s="151"/>
      <c r="HKM77" s="151"/>
      <c r="HKN77" s="152"/>
      <c r="HKO77" s="152"/>
      <c r="HKP77" s="153"/>
      <c r="HKQ77" s="153"/>
      <c r="HKR77" s="153"/>
      <c r="HKS77" s="106"/>
      <c r="HKW77" s="154"/>
      <c r="HKX77" s="25"/>
      <c r="HKY77" s="147"/>
      <c r="HKZ77" s="148"/>
      <c r="HLA77" s="149"/>
      <c r="HLB77" s="150"/>
      <c r="HLC77" s="151"/>
      <c r="HLD77" s="151"/>
      <c r="HLE77" s="152"/>
      <c r="HLF77" s="152"/>
      <c r="HLG77" s="153"/>
      <c r="HLH77" s="153"/>
      <c r="HLI77" s="153"/>
      <c r="HLJ77" s="106"/>
      <c r="HLN77" s="154"/>
      <c r="HLO77" s="25"/>
      <c r="HLP77" s="147"/>
      <c r="HLQ77" s="148"/>
      <c r="HLR77" s="149"/>
      <c r="HLS77" s="150"/>
      <c r="HLT77" s="151"/>
      <c r="HLU77" s="151"/>
      <c r="HLV77" s="152"/>
      <c r="HLW77" s="152"/>
      <c r="HLX77" s="153"/>
      <c r="HLY77" s="153"/>
      <c r="HLZ77" s="153"/>
      <c r="HMA77" s="106"/>
      <c r="HME77" s="154"/>
      <c r="HMF77" s="25"/>
      <c r="HMG77" s="147"/>
      <c r="HMH77" s="148"/>
      <c r="HMI77" s="149"/>
      <c r="HMJ77" s="150"/>
      <c r="HMK77" s="151"/>
      <c r="HML77" s="151"/>
      <c r="HMM77" s="152"/>
      <c r="HMN77" s="152"/>
      <c r="HMO77" s="153"/>
      <c r="HMP77" s="153"/>
      <c r="HMQ77" s="153"/>
      <c r="HMR77" s="106"/>
      <c r="HMV77" s="154"/>
      <c r="HMW77" s="25"/>
      <c r="HMX77" s="147"/>
      <c r="HMY77" s="148"/>
      <c r="HMZ77" s="149"/>
      <c r="HNA77" s="150"/>
      <c r="HNB77" s="151"/>
      <c r="HNC77" s="151"/>
      <c r="HND77" s="152"/>
      <c r="HNE77" s="152"/>
      <c r="HNF77" s="153"/>
      <c r="HNG77" s="153"/>
      <c r="HNH77" s="153"/>
      <c r="HNI77" s="106"/>
      <c r="HNM77" s="154"/>
      <c r="HNN77" s="25"/>
      <c r="HNO77" s="147"/>
      <c r="HNP77" s="148"/>
      <c r="HNQ77" s="149"/>
      <c r="HNR77" s="150"/>
      <c r="HNS77" s="151"/>
      <c r="HNT77" s="151"/>
      <c r="HNU77" s="152"/>
      <c r="HNV77" s="152"/>
      <c r="HNW77" s="153"/>
      <c r="HNX77" s="153"/>
      <c r="HNY77" s="153"/>
      <c r="HNZ77" s="106"/>
      <c r="HOD77" s="154"/>
      <c r="HOE77" s="25"/>
      <c r="HOF77" s="147"/>
      <c r="HOG77" s="148"/>
      <c r="HOH77" s="149"/>
      <c r="HOI77" s="150"/>
      <c r="HOJ77" s="151"/>
      <c r="HOK77" s="151"/>
      <c r="HOL77" s="152"/>
      <c r="HOM77" s="152"/>
      <c r="HON77" s="153"/>
      <c r="HOO77" s="153"/>
      <c r="HOP77" s="153"/>
      <c r="HOQ77" s="106"/>
      <c r="HOU77" s="154"/>
      <c r="HOV77" s="25"/>
      <c r="HOW77" s="147"/>
      <c r="HOX77" s="148"/>
      <c r="HOY77" s="149"/>
      <c r="HOZ77" s="150"/>
      <c r="HPA77" s="151"/>
      <c r="HPB77" s="151"/>
      <c r="HPC77" s="152"/>
      <c r="HPD77" s="152"/>
      <c r="HPE77" s="153"/>
      <c r="HPF77" s="153"/>
      <c r="HPG77" s="153"/>
      <c r="HPH77" s="106"/>
      <c r="HPL77" s="154"/>
      <c r="HPM77" s="25"/>
      <c r="HPN77" s="147"/>
      <c r="HPO77" s="148"/>
      <c r="HPP77" s="149"/>
      <c r="HPQ77" s="150"/>
      <c r="HPR77" s="151"/>
      <c r="HPS77" s="151"/>
      <c r="HPT77" s="152"/>
      <c r="HPU77" s="152"/>
      <c r="HPV77" s="153"/>
      <c r="HPW77" s="153"/>
      <c r="HPX77" s="153"/>
      <c r="HPY77" s="106"/>
      <c r="HQC77" s="154"/>
      <c r="HQD77" s="25"/>
      <c r="HQE77" s="147"/>
      <c r="HQF77" s="148"/>
      <c r="HQG77" s="149"/>
      <c r="HQH77" s="150"/>
      <c r="HQI77" s="151"/>
      <c r="HQJ77" s="151"/>
      <c r="HQK77" s="152"/>
      <c r="HQL77" s="152"/>
      <c r="HQM77" s="153"/>
      <c r="HQN77" s="153"/>
      <c r="HQO77" s="153"/>
      <c r="HQP77" s="106"/>
      <c r="HQT77" s="154"/>
      <c r="HQU77" s="25"/>
      <c r="HQV77" s="147"/>
      <c r="HQW77" s="148"/>
      <c r="HQX77" s="149"/>
      <c r="HQY77" s="150"/>
      <c r="HQZ77" s="151"/>
      <c r="HRA77" s="151"/>
      <c r="HRB77" s="152"/>
      <c r="HRC77" s="152"/>
      <c r="HRD77" s="153"/>
      <c r="HRE77" s="153"/>
      <c r="HRF77" s="153"/>
      <c r="HRG77" s="106"/>
      <c r="HRK77" s="154"/>
      <c r="HRL77" s="25"/>
      <c r="HRM77" s="147"/>
      <c r="HRN77" s="148"/>
      <c r="HRO77" s="149"/>
      <c r="HRP77" s="150"/>
      <c r="HRQ77" s="151"/>
      <c r="HRR77" s="151"/>
      <c r="HRS77" s="152"/>
      <c r="HRT77" s="152"/>
      <c r="HRU77" s="153"/>
      <c r="HRV77" s="153"/>
      <c r="HRW77" s="153"/>
      <c r="HRX77" s="106"/>
      <c r="HSB77" s="154"/>
      <c r="HSC77" s="25"/>
      <c r="HSD77" s="147"/>
      <c r="HSE77" s="148"/>
      <c r="HSF77" s="149"/>
      <c r="HSG77" s="150"/>
      <c r="HSH77" s="151"/>
      <c r="HSI77" s="151"/>
      <c r="HSJ77" s="152"/>
      <c r="HSK77" s="152"/>
      <c r="HSL77" s="153"/>
      <c r="HSM77" s="153"/>
      <c r="HSN77" s="153"/>
      <c r="HSO77" s="106"/>
      <c r="HSS77" s="154"/>
      <c r="HST77" s="25"/>
      <c r="HSU77" s="147"/>
      <c r="HSV77" s="148"/>
      <c r="HSW77" s="149"/>
      <c r="HSX77" s="150"/>
      <c r="HSY77" s="151"/>
      <c r="HSZ77" s="151"/>
      <c r="HTA77" s="152"/>
      <c r="HTB77" s="152"/>
      <c r="HTC77" s="153"/>
      <c r="HTD77" s="153"/>
      <c r="HTE77" s="153"/>
      <c r="HTF77" s="106"/>
      <c r="HTJ77" s="154"/>
      <c r="HTK77" s="25"/>
      <c r="HTL77" s="147"/>
      <c r="HTM77" s="148"/>
      <c r="HTN77" s="149"/>
      <c r="HTO77" s="150"/>
      <c r="HTP77" s="151"/>
      <c r="HTQ77" s="151"/>
      <c r="HTR77" s="152"/>
      <c r="HTS77" s="152"/>
      <c r="HTT77" s="153"/>
      <c r="HTU77" s="153"/>
      <c r="HTV77" s="153"/>
      <c r="HTW77" s="106"/>
      <c r="HUA77" s="154"/>
      <c r="HUB77" s="25"/>
      <c r="HUC77" s="147"/>
      <c r="HUD77" s="148"/>
      <c r="HUE77" s="149"/>
      <c r="HUF77" s="150"/>
      <c r="HUG77" s="151"/>
      <c r="HUH77" s="151"/>
      <c r="HUI77" s="152"/>
      <c r="HUJ77" s="152"/>
      <c r="HUK77" s="153"/>
      <c r="HUL77" s="153"/>
      <c r="HUM77" s="153"/>
      <c r="HUN77" s="106"/>
      <c r="HUR77" s="154"/>
      <c r="HUS77" s="25"/>
      <c r="HUT77" s="147"/>
      <c r="HUU77" s="148"/>
      <c r="HUV77" s="149"/>
      <c r="HUW77" s="150"/>
      <c r="HUX77" s="151"/>
      <c r="HUY77" s="151"/>
      <c r="HUZ77" s="152"/>
      <c r="HVA77" s="152"/>
      <c r="HVB77" s="153"/>
      <c r="HVC77" s="153"/>
      <c r="HVD77" s="153"/>
      <c r="HVE77" s="106"/>
      <c r="HVI77" s="154"/>
      <c r="HVJ77" s="25"/>
      <c r="HVK77" s="147"/>
      <c r="HVL77" s="148"/>
      <c r="HVM77" s="149"/>
      <c r="HVN77" s="150"/>
      <c r="HVO77" s="151"/>
      <c r="HVP77" s="151"/>
      <c r="HVQ77" s="152"/>
      <c r="HVR77" s="152"/>
      <c r="HVS77" s="153"/>
      <c r="HVT77" s="153"/>
      <c r="HVU77" s="153"/>
      <c r="HVV77" s="106"/>
      <c r="HVZ77" s="154"/>
      <c r="HWA77" s="25"/>
      <c r="HWB77" s="147"/>
      <c r="HWC77" s="148"/>
      <c r="HWD77" s="149"/>
      <c r="HWE77" s="150"/>
      <c r="HWF77" s="151"/>
      <c r="HWG77" s="151"/>
      <c r="HWH77" s="152"/>
      <c r="HWI77" s="152"/>
      <c r="HWJ77" s="153"/>
      <c r="HWK77" s="153"/>
      <c r="HWL77" s="153"/>
      <c r="HWM77" s="106"/>
      <c r="HWQ77" s="154"/>
      <c r="HWR77" s="25"/>
      <c r="HWS77" s="147"/>
      <c r="HWT77" s="148"/>
      <c r="HWU77" s="149"/>
      <c r="HWV77" s="150"/>
      <c r="HWW77" s="151"/>
      <c r="HWX77" s="151"/>
      <c r="HWY77" s="152"/>
      <c r="HWZ77" s="152"/>
      <c r="HXA77" s="153"/>
      <c r="HXB77" s="153"/>
      <c r="HXC77" s="153"/>
      <c r="HXD77" s="106"/>
      <c r="HXH77" s="154"/>
      <c r="HXI77" s="25"/>
      <c r="HXJ77" s="147"/>
      <c r="HXK77" s="148"/>
      <c r="HXL77" s="149"/>
      <c r="HXM77" s="150"/>
      <c r="HXN77" s="151"/>
      <c r="HXO77" s="151"/>
      <c r="HXP77" s="152"/>
      <c r="HXQ77" s="152"/>
      <c r="HXR77" s="153"/>
      <c r="HXS77" s="153"/>
      <c r="HXT77" s="153"/>
      <c r="HXU77" s="106"/>
      <c r="HXY77" s="154"/>
      <c r="HXZ77" s="25"/>
      <c r="HYA77" s="147"/>
      <c r="HYB77" s="148"/>
      <c r="HYC77" s="149"/>
      <c r="HYD77" s="150"/>
      <c r="HYE77" s="151"/>
      <c r="HYF77" s="151"/>
      <c r="HYG77" s="152"/>
      <c r="HYH77" s="152"/>
      <c r="HYI77" s="153"/>
      <c r="HYJ77" s="153"/>
      <c r="HYK77" s="153"/>
      <c r="HYL77" s="106"/>
      <c r="HYP77" s="154"/>
      <c r="HYQ77" s="25"/>
      <c r="HYR77" s="147"/>
      <c r="HYS77" s="148"/>
      <c r="HYT77" s="149"/>
      <c r="HYU77" s="150"/>
      <c r="HYV77" s="151"/>
      <c r="HYW77" s="151"/>
      <c r="HYX77" s="152"/>
      <c r="HYY77" s="152"/>
      <c r="HYZ77" s="153"/>
      <c r="HZA77" s="153"/>
      <c r="HZB77" s="153"/>
      <c r="HZC77" s="106"/>
      <c r="HZG77" s="154"/>
      <c r="HZH77" s="25"/>
      <c r="HZI77" s="147"/>
      <c r="HZJ77" s="148"/>
      <c r="HZK77" s="149"/>
      <c r="HZL77" s="150"/>
      <c r="HZM77" s="151"/>
      <c r="HZN77" s="151"/>
      <c r="HZO77" s="152"/>
      <c r="HZP77" s="152"/>
      <c r="HZQ77" s="153"/>
      <c r="HZR77" s="153"/>
      <c r="HZS77" s="153"/>
      <c r="HZT77" s="106"/>
      <c r="HZX77" s="154"/>
      <c r="HZY77" s="25"/>
      <c r="HZZ77" s="147"/>
      <c r="IAA77" s="148"/>
      <c r="IAB77" s="149"/>
      <c r="IAC77" s="150"/>
      <c r="IAD77" s="151"/>
      <c r="IAE77" s="151"/>
      <c r="IAF77" s="152"/>
      <c r="IAG77" s="152"/>
      <c r="IAH77" s="153"/>
      <c r="IAI77" s="153"/>
      <c r="IAJ77" s="153"/>
      <c r="IAK77" s="106"/>
      <c r="IAO77" s="154"/>
      <c r="IAP77" s="25"/>
      <c r="IAQ77" s="147"/>
      <c r="IAR77" s="148"/>
      <c r="IAS77" s="149"/>
      <c r="IAT77" s="150"/>
      <c r="IAU77" s="151"/>
      <c r="IAV77" s="151"/>
      <c r="IAW77" s="152"/>
      <c r="IAX77" s="152"/>
      <c r="IAY77" s="153"/>
      <c r="IAZ77" s="153"/>
      <c r="IBA77" s="153"/>
      <c r="IBB77" s="106"/>
      <c r="IBF77" s="154"/>
      <c r="IBG77" s="25"/>
      <c r="IBH77" s="147"/>
      <c r="IBI77" s="148"/>
      <c r="IBJ77" s="149"/>
      <c r="IBK77" s="150"/>
      <c r="IBL77" s="151"/>
      <c r="IBM77" s="151"/>
      <c r="IBN77" s="152"/>
      <c r="IBO77" s="152"/>
      <c r="IBP77" s="153"/>
      <c r="IBQ77" s="153"/>
      <c r="IBR77" s="153"/>
      <c r="IBS77" s="106"/>
      <c r="IBW77" s="154"/>
      <c r="IBX77" s="25"/>
      <c r="IBY77" s="147"/>
      <c r="IBZ77" s="148"/>
      <c r="ICA77" s="149"/>
      <c r="ICB77" s="150"/>
      <c r="ICC77" s="151"/>
      <c r="ICD77" s="151"/>
      <c r="ICE77" s="152"/>
      <c r="ICF77" s="152"/>
      <c r="ICG77" s="153"/>
      <c r="ICH77" s="153"/>
      <c r="ICI77" s="153"/>
      <c r="ICJ77" s="106"/>
      <c r="ICN77" s="154"/>
      <c r="ICO77" s="25"/>
      <c r="ICP77" s="147"/>
      <c r="ICQ77" s="148"/>
      <c r="ICR77" s="149"/>
      <c r="ICS77" s="150"/>
      <c r="ICT77" s="151"/>
      <c r="ICU77" s="151"/>
      <c r="ICV77" s="152"/>
      <c r="ICW77" s="152"/>
      <c r="ICX77" s="153"/>
      <c r="ICY77" s="153"/>
      <c r="ICZ77" s="153"/>
      <c r="IDA77" s="106"/>
      <c r="IDE77" s="154"/>
      <c r="IDF77" s="25"/>
      <c r="IDG77" s="147"/>
      <c r="IDH77" s="148"/>
      <c r="IDI77" s="149"/>
      <c r="IDJ77" s="150"/>
      <c r="IDK77" s="151"/>
      <c r="IDL77" s="151"/>
      <c r="IDM77" s="152"/>
      <c r="IDN77" s="152"/>
      <c r="IDO77" s="153"/>
      <c r="IDP77" s="153"/>
      <c r="IDQ77" s="153"/>
      <c r="IDR77" s="106"/>
      <c r="IDV77" s="154"/>
      <c r="IDW77" s="25"/>
      <c r="IDX77" s="147"/>
      <c r="IDY77" s="148"/>
      <c r="IDZ77" s="149"/>
      <c r="IEA77" s="150"/>
      <c r="IEB77" s="151"/>
      <c r="IEC77" s="151"/>
      <c r="IED77" s="152"/>
      <c r="IEE77" s="152"/>
      <c r="IEF77" s="153"/>
      <c r="IEG77" s="153"/>
      <c r="IEH77" s="153"/>
      <c r="IEI77" s="106"/>
      <c r="IEM77" s="154"/>
      <c r="IEN77" s="25"/>
      <c r="IEO77" s="147"/>
      <c r="IEP77" s="148"/>
      <c r="IEQ77" s="149"/>
      <c r="IER77" s="150"/>
      <c r="IES77" s="151"/>
      <c r="IET77" s="151"/>
      <c r="IEU77" s="152"/>
      <c r="IEV77" s="152"/>
      <c r="IEW77" s="153"/>
      <c r="IEX77" s="153"/>
      <c r="IEY77" s="153"/>
      <c r="IEZ77" s="106"/>
      <c r="IFD77" s="154"/>
      <c r="IFE77" s="25"/>
      <c r="IFF77" s="147"/>
      <c r="IFG77" s="148"/>
      <c r="IFH77" s="149"/>
      <c r="IFI77" s="150"/>
      <c r="IFJ77" s="151"/>
      <c r="IFK77" s="151"/>
      <c r="IFL77" s="152"/>
      <c r="IFM77" s="152"/>
      <c r="IFN77" s="153"/>
      <c r="IFO77" s="153"/>
      <c r="IFP77" s="153"/>
      <c r="IFQ77" s="106"/>
      <c r="IFU77" s="154"/>
      <c r="IFV77" s="25"/>
      <c r="IFW77" s="147"/>
      <c r="IFX77" s="148"/>
      <c r="IFY77" s="149"/>
      <c r="IFZ77" s="150"/>
      <c r="IGA77" s="151"/>
      <c r="IGB77" s="151"/>
      <c r="IGC77" s="152"/>
      <c r="IGD77" s="152"/>
      <c r="IGE77" s="153"/>
      <c r="IGF77" s="153"/>
      <c r="IGG77" s="153"/>
      <c r="IGH77" s="106"/>
      <c r="IGL77" s="154"/>
      <c r="IGM77" s="25"/>
      <c r="IGN77" s="147"/>
      <c r="IGO77" s="148"/>
      <c r="IGP77" s="149"/>
      <c r="IGQ77" s="150"/>
      <c r="IGR77" s="151"/>
      <c r="IGS77" s="151"/>
      <c r="IGT77" s="152"/>
      <c r="IGU77" s="152"/>
      <c r="IGV77" s="153"/>
      <c r="IGW77" s="153"/>
      <c r="IGX77" s="153"/>
      <c r="IGY77" s="106"/>
      <c r="IHC77" s="154"/>
      <c r="IHD77" s="25"/>
      <c r="IHE77" s="147"/>
      <c r="IHF77" s="148"/>
      <c r="IHG77" s="149"/>
      <c r="IHH77" s="150"/>
      <c r="IHI77" s="151"/>
      <c r="IHJ77" s="151"/>
      <c r="IHK77" s="152"/>
      <c r="IHL77" s="152"/>
      <c r="IHM77" s="153"/>
      <c r="IHN77" s="153"/>
      <c r="IHO77" s="153"/>
      <c r="IHP77" s="106"/>
      <c r="IHT77" s="154"/>
      <c r="IHU77" s="25"/>
      <c r="IHV77" s="147"/>
      <c r="IHW77" s="148"/>
      <c r="IHX77" s="149"/>
      <c r="IHY77" s="150"/>
      <c r="IHZ77" s="151"/>
      <c r="IIA77" s="151"/>
      <c r="IIB77" s="152"/>
      <c r="IIC77" s="152"/>
      <c r="IID77" s="153"/>
      <c r="IIE77" s="153"/>
      <c r="IIF77" s="153"/>
      <c r="IIG77" s="106"/>
      <c r="IIK77" s="154"/>
      <c r="IIL77" s="25"/>
      <c r="IIM77" s="147"/>
      <c r="IIN77" s="148"/>
      <c r="IIO77" s="149"/>
      <c r="IIP77" s="150"/>
      <c r="IIQ77" s="151"/>
      <c r="IIR77" s="151"/>
      <c r="IIS77" s="152"/>
      <c r="IIT77" s="152"/>
      <c r="IIU77" s="153"/>
      <c r="IIV77" s="153"/>
      <c r="IIW77" s="153"/>
      <c r="IIX77" s="106"/>
      <c r="IJB77" s="154"/>
      <c r="IJC77" s="25"/>
      <c r="IJD77" s="147"/>
      <c r="IJE77" s="148"/>
      <c r="IJF77" s="149"/>
      <c r="IJG77" s="150"/>
      <c r="IJH77" s="151"/>
      <c r="IJI77" s="151"/>
      <c r="IJJ77" s="152"/>
      <c r="IJK77" s="152"/>
      <c r="IJL77" s="153"/>
      <c r="IJM77" s="153"/>
      <c r="IJN77" s="153"/>
      <c r="IJO77" s="106"/>
      <c r="IJS77" s="154"/>
      <c r="IJT77" s="25"/>
      <c r="IJU77" s="147"/>
      <c r="IJV77" s="148"/>
      <c r="IJW77" s="149"/>
      <c r="IJX77" s="150"/>
      <c r="IJY77" s="151"/>
      <c r="IJZ77" s="151"/>
      <c r="IKA77" s="152"/>
      <c r="IKB77" s="152"/>
      <c r="IKC77" s="153"/>
      <c r="IKD77" s="153"/>
      <c r="IKE77" s="153"/>
      <c r="IKF77" s="106"/>
      <c r="IKJ77" s="154"/>
      <c r="IKK77" s="25"/>
      <c r="IKL77" s="147"/>
      <c r="IKM77" s="148"/>
      <c r="IKN77" s="149"/>
      <c r="IKO77" s="150"/>
      <c r="IKP77" s="151"/>
      <c r="IKQ77" s="151"/>
      <c r="IKR77" s="152"/>
      <c r="IKS77" s="152"/>
      <c r="IKT77" s="153"/>
      <c r="IKU77" s="153"/>
      <c r="IKV77" s="153"/>
      <c r="IKW77" s="106"/>
      <c r="ILA77" s="154"/>
      <c r="ILB77" s="25"/>
      <c r="ILC77" s="147"/>
      <c r="ILD77" s="148"/>
      <c r="ILE77" s="149"/>
      <c r="ILF77" s="150"/>
      <c r="ILG77" s="151"/>
      <c r="ILH77" s="151"/>
      <c r="ILI77" s="152"/>
      <c r="ILJ77" s="152"/>
      <c r="ILK77" s="153"/>
      <c r="ILL77" s="153"/>
      <c r="ILM77" s="153"/>
      <c r="ILN77" s="106"/>
      <c r="ILR77" s="154"/>
      <c r="ILS77" s="25"/>
      <c r="ILT77" s="147"/>
      <c r="ILU77" s="148"/>
      <c r="ILV77" s="149"/>
      <c r="ILW77" s="150"/>
      <c r="ILX77" s="151"/>
      <c r="ILY77" s="151"/>
      <c r="ILZ77" s="152"/>
      <c r="IMA77" s="152"/>
      <c r="IMB77" s="153"/>
      <c r="IMC77" s="153"/>
      <c r="IMD77" s="153"/>
      <c r="IME77" s="106"/>
      <c r="IMI77" s="154"/>
      <c r="IMJ77" s="25"/>
      <c r="IMK77" s="147"/>
      <c r="IML77" s="148"/>
      <c r="IMM77" s="149"/>
      <c r="IMN77" s="150"/>
      <c r="IMO77" s="151"/>
      <c r="IMP77" s="151"/>
      <c r="IMQ77" s="152"/>
      <c r="IMR77" s="152"/>
      <c r="IMS77" s="153"/>
      <c r="IMT77" s="153"/>
      <c r="IMU77" s="153"/>
      <c r="IMV77" s="106"/>
      <c r="IMZ77" s="154"/>
      <c r="INA77" s="25"/>
      <c r="INB77" s="147"/>
      <c r="INC77" s="148"/>
      <c r="IND77" s="149"/>
      <c r="INE77" s="150"/>
      <c r="INF77" s="151"/>
      <c r="ING77" s="151"/>
      <c r="INH77" s="152"/>
      <c r="INI77" s="152"/>
      <c r="INJ77" s="153"/>
      <c r="INK77" s="153"/>
      <c r="INL77" s="153"/>
      <c r="INM77" s="106"/>
      <c r="INQ77" s="154"/>
      <c r="INR77" s="25"/>
      <c r="INS77" s="147"/>
      <c r="INT77" s="148"/>
      <c r="INU77" s="149"/>
      <c r="INV77" s="150"/>
      <c r="INW77" s="151"/>
      <c r="INX77" s="151"/>
      <c r="INY77" s="152"/>
      <c r="INZ77" s="152"/>
      <c r="IOA77" s="153"/>
      <c r="IOB77" s="153"/>
      <c r="IOC77" s="153"/>
      <c r="IOD77" s="106"/>
      <c r="IOH77" s="154"/>
      <c r="IOI77" s="25"/>
      <c r="IOJ77" s="147"/>
      <c r="IOK77" s="148"/>
      <c r="IOL77" s="149"/>
      <c r="IOM77" s="150"/>
      <c r="ION77" s="151"/>
      <c r="IOO77" s="151"/>
      <c r="IOP77" s="152"/>
      <c r="IOQ77" s="152"/>
      <c r="IOR77" s="153"/>
      <c r="IOS77" s="153"/>
      <c r="IOT77" s="153"/>
      <c r="IOU77" s="106"/>
      <c r="IOY77" s="154"/>
      <c r="IOZ77" s="25"/>
      <c r="IPA77" s="147"/>
      <c r="IPB77" s="148"/>
      <c r="IPC77" s="149"/>
      <c r="IPD77" s="150"/>
      <c r="IPE77" s="151"/>
      <c r="IPF77" s="151"/>
      <c r="IPG77" s="152"/>
      <c r="IPH77" s="152"/>
      <c r="IPI77" s="153"/>
      <c r="IPJ77" s="153"/>
      <c r="IPK77" s="153"/>
      <c r="IPL77" s="106"/>
      <c r="IPP77" s="154"/>
      <c r="IPQ77" s="25"/>
      <c r="IPR77" s="147"/>
      <c r="IPS77" s="148"/>
      <c r="IPT77" s="149"/>
      <c r="IPU77" s="150"/>
      <c r="IPV77" s="151"/>
      <c r="IPW77" s="151"/>
      <c r="IPX77" s="152"/>
      <c r="IPY77" s="152"/>
      <c r="IPZ77" s="153"/>
      <c r="IQA77" s="153"/>
      <c r="IQB77" s="153"/>
      <c r="IQC77" s="106"/>
      <c r="IQG77" s="154"/>
      <c r="IQH77" s="25"/>
      <c r="IQI77" s="147"/>
      <c r="IQJ77" s="148"/>
      <c r="IQK77" s="149"/>
      <c r="IQL77" s="150"/>
      <c r="IQM77" s="151"/>
      <c r="IQN77" s="151"/>
      <c r="IQO77" s="152"/>
      <c r="IQP77" s="152"/>
      <c r="IQQ77" s="153"/>
      <c r="IQR77" s="153"/>
      <c r="IQS77" s="153"/>
      <c r="IQT77" s="106"/>
      <c r="IQX77" s="154"/>
      <c r="IQY77" s="25"/>
      <c r="IQZ77" s="147"/>
      <c r="IRA77" s="148"/>
      <c r="IRB77" s="149"/>
      <c r="IRC77" s="150"/>
      <c r="IRD77" s="151"/>
      <c r="IRE77" s="151"/>
      <c r="IRF77" s="152"/>
      <c r="IRG77" s="152"/>
      <c r="IRH77" s="153"/>
      <c r="IRI77" s="153"/>
      <c r="IRJ77" s="153"/>
      <c r="IRK77" s="106"/>
      <c r="IRO77" s="154"/>
      <c r="IRP77" s="25"/>
      <c r="IRQ77" s="147"/>
      <c r="IRR77" s="148"/>
      <c r="IRS77" s="149"/>
      <c r="IRT77" s="150"/>
      <c r="IRU77" s="151"/>
      <c r="IRV77" s="151"/>
      <c r="IRW77" s="152"/>
      <c r="IRX77" s="152"/>
      <c r="IRY77" s="153"/>
      <c r="IRZ77" s="153"/>
      <c r="ISA77" s="153"/>
      <c r="ISB77" s="106"/>
      <c r="ISF77" s="154"/>
      <c r="ISG77" s="25"/>
      <c r="ISH77" s="147"/>
      <c r="ISI77" s="148"/>
      <c r="ISJ77" s="149"/>
      <c r="ISK77" s="150"/>
      <c r="ISL77" s="151"/>
      <c r="ISM77" s="151"/>
      <c r="ISN77" s="152"/>
      <c r="ISO77" s="152"/>
      <c r="ISP77" s="153"/>
      <c r="ISQ77" s="153"/>
      <c r="ISR77" s="153"/>
      <c r="ISS77" s="106"/>
      <c r="ISW77" s="154"/>
      <c r="ISX77" s="25"/>
      <c r="ISY77" s="147"/>
      <c r="ISZ77" s="148"/>
      <c r="ITA77" s="149"/>
      <c r="ITB77" s="150"/>
      <c r="ITC77" s="151"/>
      <c r="ITD77" s="151"/>
      <c r="ITE77" s="152"/>
      <c r="ITF77" s="152"/>
      <c r="ITG77" s="153"/>
      <c r="ITH77" s="153"/>
      <c r="ITI77" s="153"/>
      <c r="ITJ77" s="106"/>
      <c r="ITN77" s="154"/>
      <c r="ITO77" s="25"/>
      <c r="ITP77" s="147"/>
      <c r="ITQ77" s="148"/>
      <c r="ITR77" s="149"/>
      <c r="ITS77" s="150"/>
      <c r="ITT77" s="151"/>
      <c r="ITU77" s="151"/>
      <c r="ITV77" s="152"/>
      <c r="ITW77" s="152"/>
      <c r="ITX77" s="153"/>
      <c r="ITY77" s="153"/>
      <c r="ITZ77" s="153"/>
      <c r="IUA77" s="106"/>
      <c r="IUE77" s="154"/>
      <c r="IUF77" s="25"/>
      <c r="IUG77" s="147"/>
      <c r="IUH77" s="148"/>
      <c r="IUI77" s="149"/>
      <c r="IUJ77" s="150"/>
      <c r="IUK77" s="151"/>
      <c r="IUL77" s="151"/>
      <c r="IUM77" s="152"/>
      <c r="IUN77" s="152"/>
      <c r="IUO77" s="153"/>
      <c r="IUP77" s="153"/>
      <c r="IUQ77" s="153"/>
      <c r="IUR77" s="106"/>
      <c r="IUV77" s="154"/>
      <c r="IUW77" s="25"/>
      <c r="IUX77" s="147"/>
      <c r="IUY77" s="148"/>
      <c r="IUZ77" s="149"/>
      <c r="IVA77" s="150"/>
      <c r="IVB77" s="151"/>
      <c r="IVC77" s="151"/>
      <c r="IVD77" s="152"/>
      <c r="IVE77" s="152"/>
      <c r="IVF77" s="153"/>
      <c r="IVG77" s="153"/>
      <c r="IVH77" s="153"/>
      <c r="IVI77" s="106"/>
      <c r="IVM77" s="154"/>
      <c r="IVN77" s="25"/>
      <c r="IVO77" s="147"/>
      <c r="IVP77" s="148"/>
      <c r="IVQ77" s="149"/>
      <c r="IVR77" s="150"/>
      <c r="IVS77" s="151"/>
      <c r="IVT77" s="151"/>
      <c r="IVU77" s="152"/>
      <c r="IVV77" s="152"/>
      <c r="IVW77" s="153"/>
      <c r="IVX77" s="153"/>
      <c r="IVY77" s="153"/>
      <c r="IVZ77" s="106"/>
      <c r="IWD77" s="154"/>
      <c r="IWE77" s="25"/>
      <c r="IWF77" s="147"/>
      <c r="IWG77" s="148"/>
      <c r="IWH77" s="149"/>
      <c r="IWI77" s="150"/>
      <c r="IWJ77" s="151"/>
      <c r="IWK77" s="151"/>
      <c r="IWL77" s="152"/>
      <c r="IWM77" s="152"/>
      <c r="IWN77" s="153"/>
      <c r="IWO77" s="153"/>
      <c r="IWP77" s="153"/>
      <c r="IWQ77" s="106"/>
      <c r="IWU77" s="154"/>
      <c r="IWV77" s="25"/>
      <c r="IWW77" s="147"/>
      <c r="IWX77" s="148"/>
      <c r="IWY77" s="149"/>
      <c r="IWZ77" s="150"/>
      <c r="IXA77" s="151"/>
      <c r="IXB77" s="151"/>
      <c r="IXC77" s="152"/>
      <c r="IXD77" s="152"/>
      <c r="IXE77" s="153"/>
      <c r="IXF77" s="153"/>
      <c r="IXG77" s="153"/>
      <c r="IXH77" s="106"/>
      <c r="IXL77" s="154"/>
      <c r="IXM77" s="25"/>
      <c r="IXN77" s="147"/>
      <c r="IXO77" s="148"/>
      <c r="IXP77" s="149"/>
      <c r="IXQ77" s="150"/>
      <c r="IXR77" s="151"/>
      <c r="IXS77" s="151"/>
      <c r="IXT77" s="152"/>
      <c r="IXU77" s="152"/>
      <c r="IXV77" s="153"/>
      <c r="IXW77" s="153"/>
      <c r="IXX77" s="153"/>
      <c r="IXY77" s="106"/>
      <c r="IYC77" s="154"/>
      <c r="IYD77" s="25"/>
      <c r="IYE77" s="147"/>
      <c r="IYF77" s="148"/>
      <c r="IYG77" s="149"/>
      <c r="IYH77" s="150"/>
      <c r="IYI77" s="151"/>
      <c r="IYJ77" s="151"/>
      <c r="IYK77" s="152"/>
      <c r="IYL77" s="152"/>
      <c r="IYM77" s="153"/>
      <c r="IYN77" s="153"/>
      <c r="IYO77" s="153"/>
      <c r="IYP77" s="106"/>
      <c r="IYT77" s="154"/>
      <c r="IYU77" s="25"/>
      <c r="IYV77" s="147"/>
      <c r="IYW77" s="148"/>
      <c r="IYX77" s="149"/>
      <c r="IYY77" s="150"/>
      <c r="IYZ77" s="151"/>
      <c r="IZA77" s="151"/>
      <c r="IZB77" s="152"/>
      <c r="IZC77" s="152"/>
      <c r="IZD77" s="153"/>
      <c r="IZE77" s="153"/>
      <c r="IZF77" s="153"/>
      <c r="IZG77" s="106"/>
      <c r="IZK77" s="154"/>
      <c r="IZL77" s="25"/>
      <c r="IZM77" s="147"/>
      <c r="IZN77" s="148"/>
      <c r="IZO77" s="149"/>
      <c r="IZP77" s="150"/>
      <c r="IZQ77" s="151"/>
      <c r="IZR77" s="151"/>
      <c r="IZS77" s="152"/>
      <c r="IZT77" s="152"/>
      <c r="IZU77" s="153"/>
      <c r="IZV77" s="153"/>
      <c r="IZW77" s="153"/>
      <c r="IZX77" s="106"/>
      <c r="JAB77" s="154"/>
      <c r="JAC77" s="25"/>
      <c r="JAD77" s="147"/>
      <c r="JAE77" s="148"/>
      <c r="JAF77" s="149"/>
      <c r="JAG77" s="150"/>
      <c r="JAH77" s="151"/>
      <c r="JAI77" s="151"/>
      <c r="JAJ77" s="152"/>
      <c r="JAK77" s="152"/>
      <c r="JAL77" s="153"/>
      <c r="JAM77" s="153"/>
      <c r="JAN77" s="153"/>
      <c r="JAO77" s="106"/>
      <c r="JAS77" s="154"/>
      <c r="JAT77" s="25"/>
      <c r="JAU77" s="147"/>
      <c r="JAV77" s="148"/>
      <c r="JAW77" s="149"/>
      <c r="JAX77" s="150"/>
      <c r="JAY77" s="151"/>
      <c r="JAZ77" s="151"/>
      <c r="JBA77" s="152"/>
      <c r="JBB77" s="152"/>
      <c r="JBC77" s="153"/>
      <c r="JBD77" s="153"/>
      <c r="JBE77" s="153"/>
      <c r="JBF77" s="106"/>
      <c r="JBJ77" s="154"/>
      <c r="JBK77" s="25"/>
      <c r="JBL77" s="147"/>
      <c r="JBM77" s="148"/>
      <c r="JBN77" s="149"/>
      <c r="JBO77" s="150"/>
      <c r="JBP77" s="151"/>
      <c r="JBQ77" s="151"/>
      <c r="JBR77" s="152"/>
      <c r="JBS77" s="152"/>
      <c r="JBT77" s="153"/>
      <c r="JBU77" s="153"/>
      <c r="JBV77" s="153"/>
      <c r="JBW77" s="106"/>
      <c r="JCA77" s="154"/>
      <c r="JCB77" s="25"/>
      <c r="JCC77" s="147"/>
      <c r="JCD77" s="148"/>
      <c r="JCE77" s="149"/>
      <c r="JCF77" s="150"/>
      <c r="JCG77" s="151"/>
      <c r="JCH77" s="151"/>
      <c r="JCI77" s="152"/>
      <c r="JCJ77" s="152"/>
      <c r="JCK77" s="153"/>
      <c r="JCL77" s="153"/>
      <c r="JCM77" s="153"/>
      <c r="JCN77" s="106"/>
      <c r="JCR77" s="154"/>
      <c r="JCS77" s="25"/>
      <c r="JCT77" s="147"/>
      <c r="JCU77" s="148"/>
      <c r="JCV77" s="149"/>
      <c r="JCW77" s="150"/>
      <c r="JCX77" s="151"/>
      <c r="JCY77" s="151"/>
      <c r="JCZ77" s="152"/>
      <c r="JDA77" s="152"/>
      <c r="JDB77" s="153"/>
      <c r="JDC77" s="153"/>
      <c r="JDD77" s="153"/>
      <c r="JDE77" s="106"/>
      <c r="JDI77" s="154"/>
      <c r="JDJ77" s="25"/>
      <c r="JDK77" s="147"/>
      <c r="JDL77" s="148"/>
      <c r="JDM77" s="149"/>
      <c r="JDN77" s="150"/>
      <c r="JDO77" s="151"/>
      <c r="JDP77" s="151"/>
      <c r="JDQ77" s="152"/>
      <c r="JDR77" s="152"/>
      <c r="JDS77" s="153"/>
      <c r="JDT77" s="153"/>
      <c r="JDU77" s="153"/>
      <c r="JDV77" s="106"/>
      <c r="JDZ77" s="154"/>
      <c r="JEA77" s="25"/>
      <c r="JEB77" s="147"/>
      <c r="JEC77" s="148"/>
      <c r="JED77" s="149"/>
      <c r="JEE77" s="150"/>
      <c r="JEF77" s="151"/>
      <c r="JEG77" s="151"/>
      <c r="JEH77" s="152"/>
      <c r="JEI77" s="152"/>
      <c r="JEJ77" s="153"/>
      <c r="JEK77" s="153"/>
      <c r="JEL77" s="153"/>
      <c r="JEM77" s="106"/>
      <c r="JEQ77" s="154"/>
      <c r="JER77" s="25"/>
      <c r="JES77" s="147"/>
      <c r="JET77" s="148"/>
      <c r="JEU77" s="149"/>
      <c r="JEV77" s="150"/>
      <c r="JEW77" s="151"/>
      <c r="JEX77" s="151"/>
      <c r="JEY77" s="152"/>
      <c r="JEZ77" s="152"/>
      <c r="JFA77" s="153"/>
      <c r="JFB77" s="153"/>
      <c r="JFC77" s="153"/>
      <c r="JFD77" s="106"/>
      <c r="JFH77" s="154"/>
      <c r="JFI77" s="25"/>
      <c r="JFJ77" s="147"/>
      <c r="JFK77" s="148"/>
      <c r="JFL77" s="149"/>
      <c r="JFM77" s="150"/>
      <c r="JFN77" s="151"/>
      <c r="JFO77" s="151"/>
      <c r="JFP77" s="152"/>
      <c r="JFQ77" s="152"/>
      <c r="JFR77" s="153"/>
      <c r="JFS77" s="153"/>
      <c r="JFT77" s="153"/>
      <c r="JFU77" s="106"/>
      <c r="JFY77" s="154"/>
      <c r="JFZ77" s="25"/>
      <c r="JGA77" s="147"/>
      <c r="JGB77" s="148"/>
      <c r="JGC77" s="149"/>
      <c r="JGD77" s="150"/>
      <c r="JGE77" s="151"/>
      <c r="JGF77" s="151"/>
      <c r="JGG77" s="152"/>
      <c r="JGH77" s="152"/>
      <c r="JGI77" s="153"/>
      <c r="JGJ77" s="153"/>
      <c r="JGK77" s="153"/>
      <c r="JGL77" s="106"/>
      <c r="JGP77" s="154"/>
      <c r="JGQ77" s="25"/>
      <c r="JGR77" s="147"/>
      <c r="JGS77" s="148"/>
      <c r="JGT77" s="149"/>
      <c r="JGU77" s="150"/>
      <c r="JGV77" s="151"/>
      <c r="JGW77" s="151"/>
      <c r="JGX77" s="152"/>
      <c r="JGY77" s="152"/>
      <c r="JGZ77" s="153"/>
      <c r="JHA77" s="153"/>
      <c r="JHB77" s="153"/>
      <c r="JHC77" s="106"/>
      <c r="JHG77" s="154"/>
      <c r="JHH77" s="25"/>
      <c r="JHI77" s="147"/>
      <c r="JHJ77" s="148"/>
      <c r="JHK77" s="149"/>
      <c r="JHL77" s="150"/>
      <c r="JHM77" s="151"/>
      <c r="JHN77" s="151"/>
      <c r="JHO77" s="152"/>
      <c r="JHP77" s="152"/>
      <c r="JHQ77" s="153"/>
      <c r="JHR77" s="153"/>
      <c r="JHS77" s="153"/>
      <c r="JHT77" s="106"/>
      <c r="JHX77" s="154"/>
      <c r="JHY77" s="25"/>
      <c r="JHZ77" s="147"/>
      <c r="JIA77" s="148"/>
      <c r="JIB77" s="149"/>
      <c r="JIC77" s="150"/>
      <c r="JID77" s="151"/>
      <c r="JIE77" s="151"/>
      <c r="JIF77" s="152"/>
      <c r="JIG77" s="152"/>
      <c r="JIH77" s="153"/>
      <c r="JII77" s="153"/>
      <c r="JIJ77" s="153"/>
      <c r="JIK77" s="106"/>
      <c r="JIO77" s="154"/>
      <c r="JIP77" s="25"/>
      <c r="JIQ77" s="147"/>
      <c r="JIR77" s="148"/>
      <c r="JIS77" s="149"/>
      <c r="JIT77" s="150"/>
      <c r="JIU77" s="151"/>
      <c r="JIV77" s="151"/>
      <c r="JIW77" s="152"/>
      <c r="JIX77" s="152"/>
      <c r="JIY77" s="153"/>
      <c r="JIZ77" s="153"/>
      <c r="JJA77" s="153"/>
      <c r="JJB77" s="106"/>
      <c r="JJF77" s="154"/>
      <c r="JJG77" s="25"/>
      <c r="JJH77" s="147"/>
      <c r="JJI77" s="148"/>
      <c r="JJJ77" s="149"/>
      <c r="JJK77" s="150"/>
      <c r="JJL77" s="151"/>
      <c r="JJM77" s="151"/>
      <c r="JJN77" s="152"/>
      <c r="JJO77" s="152"/>
      <c r="JJP77" s="153"/>
      <c r="JJQ77" s="153"/>
      <c r="JJR77" s="153"/>
      <c r="JJS77" s="106"/>
      <c r="JJW77" s="154"/>
      <c r="JJX77" s="25"/>
      <c r="JJY77" s="147"/>
      <c r="JJZ77" s="148"/>
      <c r="JKA77" s="149"/>
      <c r="JKB77" s="150"/>
      <c r="JKC77" s="151"/>
      <c r="JKD77" s="151"/>
      <c r="JKE77" s="152"/>
      <c r="JKF77" s="152"/>
      <c r="JKG77" s="153"/>
      <c r="JKH77" s="153"/>
      <c r="JKI77" s="153"/>
      <c r="JKJ77" s="106"/>
      <c r="JKN77" s="154"/>
      <c r="JKO77" s="25"/>
      <c r="JKP77" s="147"/>
      <c r="JKQ77" s="148"/>
      <c r="JKR77" s="149"/>
      <c r="JKS77" s="150"/>
      <c r="JKT77" s="151"/>
      <c r="JKU77" s="151"/>
      <c r="JKV77" s="152"/>
      <c r="JKW77" s="152"/>
      <c r="JKX77" s="153"/>
      <c r="JKY77" s="153"/>
      <c r="JKZ77" s="153"/>
      <c r="JLA77" s="106"/>
      <c r="JLE77" s="154"/>
      <c r="JLF77" s="25"/>
      <c r="JLG77" s="147"/>
      <c r="JLH77" s="148"/>
      <c r="JLI77" s="149"/>
      <c r="JLJ77" s="150"/>
      <c r="JLK77" s="151"/>
      <c r="JLL77" s="151"/>
      <c r="JLM77" s="152"/>
      <c r="JLN77" s="152"/>
      <c r="JLO77" s="153"/>
      <c r="JLP77" s="153"/>
      <c r="JLQ77" s="153"/>
      <c r="JLR77" s="106"/>
      <c r="JLV77" s="154"/>
      <c r="JLW77" s="25"/>
      <c r="JLX77" s="147"/>
      <c r="JLY77" s="148"/>
      <c r="JLZ77" s="149"/>
      <c r="JMA77" s="150"/>
      <c r="JMB77" s="151"/>
      <c r="JMC77" s="151"/>
      <c r="JMD77" s="152"/>
      <c r="JME77" s="152"/>
      <c r="JMF77" s="153"/>
      <c r="JMG77" s="153"/>
      <c r="JMH77" s="153"/>
      <c r="JMI77" s="106"/>
      <c r="JMM77" s="154"/>
      <c r="JMN77" s="25"/>
      <c r="JMO77" s="147"/>
      <c r="JMP77" s="148"/>
      <c r="JMQ77" s="149"/>
      <c r="JMR77" s="150"/>
      <c r="JMS77" s="151"/>
      <c r="JMT77" s="151"/>
      <c r="JMU77" s="152"/>
      <c r="JMV77" s="152"/>
      <c r="JMW77" s="153"/>
      <c r="JMX77" s="153"/>
      <c r="JMY77" s="153"/>
      <c r="JMZ77" s="106"/>
      <c r="JND77" s="154"/>
      <c r="JNE77" s="25"/>
      <c r="JNF77" s="147"/>
      <c r="JNG77" s="148"/>
      <c r="JNH77" s="149"/>
      <c r="JNI77" s="150"/>
      <c r="JNJ77" s="151"/>
      <c r="JNK77" s="151"/>
      <c r="JNL77" s="152"/>
      <c r="JNM77" s="152"/>
      <c r="JNN77" s="153"/>
      <c r="JNO77" s="153"/>
      <c r="JNP77" s="153"/>
      <c r="JNQ77" s="106"/>
      <c r="JNU77" s="154"/>
      <c r="JNV77" s="25"/>
      <c r="JNW77" s="147"/>
      <c r="JNX77" s="148"/>
      <c r="JNY77" s="149"/>
      <c r="JNZ77" s="150"/>
      <c r="JOA77" s="151"/>
      <c r="JOB77" s="151"/>
      <c r="JOC77" s="152"/>
      <c r="JOD77" s="152"/>
      <c r="JOE77" s="153"/>
      <c r="JOF77" s="153"/>
      <c r="JOG77" s="153"/>
      <c r="JOH77" s="106"/>
      <c r="JOL77" s="154"/>
      <c r="JOM77" s="25"/>
      <c r="JON77" s="147"/>
      <c r="JOO77" s="148"/>
      <c r="JOP77" s="149"/>
      <c r="JOQ77" s="150"/>
      <c r="JOR77" s="151"/>
      <c r="JOS77" s="151"/>
      <c r="JOT77" s="152"/>
      <c r="JOU77" s="152"/>
      <c r="JOV77" s="153"/>
      <c r="JOW77" s="153"/>
      <c r="JOX77" s="153"/>
      <c r="JOY77" s="106"/>
      <c r="JPC77" s="154"/>
      <c r="JPD77" s="25"/>
      <c r="JPE77" s="147"/>
      <c r="JPF77" s="148"/>
      <c r="JPG77" s="149"/>
      <c r="JPH77" s="150"/>
      <c r="JPI77" s="151"/>
      <c r="JPJ77" s="151"/>
      <c r="JPK77" s="152"/>
      <c r="JPL77" s="152"/>
      <c r="JPM77" s="153"/>
      <c r="JPN77" s="153"/>
      <c r="JPO77" s="153"/>
      <c r="JPP77" s="106"/>
      <c r="JPT77" s="154"/>
      <c r="JPU77" s="25"/>
      <c r="JPV77" s="147"/>
      <c r="JPW77" s="148"/>
      <c r="JPX77" s="149"/>
      <c r="JPY77" s="150"/>
      <c r="JPZ77" s="151"/>
      <c r="JQA77" s="151"/>
      <c r="JQB77" s="152"/>
      <c r="JQC77" s="152"/>
      <c r="JQD77" s="153"/>
      <c r="JQE77" s="153"/>
      <c r="JQF77" s="153"/>
      <c r="JQG77" s="106"/>
      <c r="JQK77" s="154"/>
      <c r="JQL77" s="25"/>
      <c r="JQM77" s="147"/>
      <c r="JQN77" s="148"/>
      <c r="JQO77" s="149"/>
      <c r="JQP77" s="150"/>
      <c r="JQQ77" s="151"/>
      <c r="JQR77" s="151"/>
      <c r="JQS77" s="152"/>
      <c r="JQT77" s="152"/>
      <c r="JQU77" s="153"/>
      <c r="JQV77" s="153"/>
      <c r="JQW77" s="153"/>
      <c r="JQX77" s="106"/>
      <c r="JRB77" s="154"/>
      <c r="JRC77" s="25"/>
      <c r="JRD77" s="147"/>
      <c r="JRE77" s="148"/>
      <c r="JRF77" s="149"/>
      <c r="JRG77" s="150"/>
      <c r="JRH77" s="151"/>
      <c r="JRI77" s="151"/>
      <c r="JRJ77" s="152"/>
      <c r="JRK77" s="152"/>
      <c r="JRL77" s="153"/>
      <c r="JRM77" s="153"/>
      <c r="JRN77" s="153"/>
      <c r="JRO77" s="106"/>
      <c r="JRS77" s="154"/>
      <c r="JRT77" s="25"/>
      <c r="JRU77" s="147"/>
      <c r="JRV77" s="148"/>
      <c r="JRW77" s="149"/>
      <c r="JRX77" s="150"/>
      <c r="JRY77" s="151"/>
      <c r="JRZ77" s="151"/>
      <c r="JSA77" s="152"/>
      <c r="JSB77" s="152"/>
      <c r="JSC77" s="153"/>
      <c r="JSD77" s="153"/>
      <c r="JSE77" s="153"/>
      <c r="JSF77" s="106"/>
      <c r="JSJ77" s="154"/>
      <c r="JSK77" s="25"/>
      <c r="JSL77" s="147"/>
      <c r="JSM77" s="148"/>
      <c r="JSN77" s="149"/>
      <c r="JSO77" s="150"/>
      <c r="JSP77" s="151"/>
      <c r="JSQ77" s="151"/>
      <c r="JSR77" s="152"/>
      <c r="JSS77" s="152"/>
      <c r="JST77" s="153"/>
      <c r="JSU77" s="153"/>
      <c r="JSV77" s="153"/>
      <c r="JSW77" s="106"/>
      <c r="JTA77" s="154"/>
      <c r="JTB77" s="25"/>
      <c r="JTC77" s="147"/>
      <c r="JTD77" s="148"/>
      <c r="JTE77" s="149"/>
      <c r="JTF77" s="150"/>
      <c r="JTG77" s="151"/>
      <c r="JTH77" s="151"/>
      <c r="JTI77" s="152"/>
      <c r="JTJ77" s="152"/>
      <c r="JTK77" s="153"/>
      <c r="JTL77" s="153"/>
      <c r="JTM77" s="153"/>
      <c r="JTN77" s="106"/>
      <c r="JTR77" s="154"/>
      <c r="JTS77" s="25"/>
      <c r="JTT77" s="147"/>
      <c r="JTU77" s="148"/>
      <c r="JTV77" s="149"/>
      <c r="JTW77" s="150"/>
      <c r="JTX77" s="151"/>
      <c r="JTY77" s="151"/>
      <c r="JTZ77" s="152"/>
      <c r="JUA77" s="152"/>
      <c r="JUB77" s="153"/>
      <c r="JUC77" s="153"/>
      <c r="JUD77" s="153"/>
      <c r="JUE77" s="106"/>
      <c r="JUI77" s="154"/>
      <c r="JUJ77" s="25"/>
      <c r="JUK77" s="147"/>
      <c r="JUL77" s="148"/>
      <c r="JUM77" s="149"/>
      <c r="JUN77" s="150"/>
      <c r="JUO77" s="151"/>
      <c r="JUP77" s="151"/>
      <c r="JUQ77" s="152"/>
      <c r="JUR77" s="152"/>
      <c r="JUS77" s="153"/>
      <c r="JUT77" s="153"/>
      <c r="JUU77" s="153"/>
      <c r="JUV77" s="106"/>
      <c r="JUZ77" s="154"/>
      <c r="JVA77" s="25"/>
      <c r="JVB77" s="147"/>
      <c r="JVC77" s="148"/>
      <c r="JVD77" s="149"/>
      <c r="JVE77" s="150"/>
      <c r="JVF77" s="151"/>
      <c r="JVG77" s="151"/>
      <c r="JVH77" s="152"/>
      <c r="JVI77" s="152"/>
      <c r="JVJ77" s="153"/>
      <c r="JVK77" s="153"/>
      <c r="JVL77" s="153"/>
      <c r="JVM77" s="106"/>
      <c r="JVQ77" s="154"/>
      <c r="JVR77" s="25"/>
      <c r="JVS77" s="147"/>
      <c r="JVT77" s="148"/>
      <c r="JVU77" s="149"/>
      <c r="JVV77" s="150"/>
      <c r="JVW77" s="151"/>
      <c r="JVX77" s="151"/>
      <c r="JVY77" s="152"/>
      <c r="JVZ77" s="152"/>
      <c r="JWA77" s="153"/>
      <c r="JWB77" s="153"/>
      <c r="JWC77" s="153"/>
      <c r="JWD77" s="106"/>
      <c r="JWH77" s="154"/>
      <c r="JWI77" s="25"/>
      <c r="JWJ77" s="147"/>
      <c r="JWK77" s="148"/>
      <c r="JWL77" s="149"/>
      <c r="JWM77" s="150"/>
      <c r="JWN77" s="151"/>
      <c r="JWO77" s="151"/>
      <c r="JWP77" s="152"/>
      <c r="JWQ77" s="152"/>
      <c r="JWR77" s="153"/>
      <c r="JWS77" s="153"/>
      <c r="JWT77" s="153"/>
      <c r="JWU77" s="106"/>
      <c r="JWY77" s="154"/>
      <c r="JWZ77" s="25"/>
      <c r="JXA77" s="147"/>
      <c r="JXB77" s="148"/>
      <c r="JXC77" s="149"/>
      <c r="JXD77" s="150"/>
      <c r="JXE77" s="151"/>
      <c r="JXF77" s="151"/>
      <c r="JXG77" s="152"/>
      <c r="JXH77" s="152"/>
      <c r="JXI77" s="153"/>
      <c r="JXJ77" s="153"/>
      <c r="JXK77" s="153"/>
      <c r="JXL77" s="106"/>
      <c r="JXP77" s="154"/>
      <c r="JXQ77" s="25"/>
      <c r="JXR77" s="147"/>
      <c r="JXS77" s="148"/>
      <c r="JXT77" s="149"/>
      <c r="JXU77" s="150"/>
      <c r="JXV77" s="151"/>
      <c r="JXW77" s="151"/>
      <c r="JXX77" s="152"/>
      <c r="JXY77" s="152"/>
      <c r="JXZ77" s="153"/>
      <c r="JYA77" s="153"/>
      <c r="JYB77" s="153"/>
      <c r="JYC77" s="106"/>
      <c r="JYG77" s="154"/>
      <c r="JYH77" s="25"/>
      <c r="JYI77" s="147"/>
      <c r="JYJ77" s="148"/>
      <c r="JYK77" s="149"/>
      <c r="JYL77" s="150"/>
      <c r="JYM77" s="151"/>
      <c r="JYN77" s="151"/>
      <c r="JYO77" s="152"/>
      <c r="JYP77" s="152"/>
      <c r="JYQ77" s="153"/>
      <c r="JYR77" s="153"/>
      <c r="JYS77" s="153"/>
      <c r="JYT77" s="106"/>
      <c r="JYX77" s="154"/>
      <c r="JYY77" s="25"/>
      <c r="JYZ77" s="147"/>
      <c r="JZA77" s="148"/>
      <c r="JZB77" s="149"/>
      <c r="JZC77" s="150"/>
      <c r="JZD77" s="151"/>
      <c r="JZE77" s="151"/>
      <c r="JZF77" s="152"/>
      <c r="JZG77" s="152"/>
      <c r="JZH77" s="153"/>
      <c r="JZI77" s="153"/>
      <c r="JZJ77" s="153"/>
      <c r="JZK77" s="106"/>
      <c r="JZO77" s="154"/>
      <c r="JZP77" s="25"/>
      <c r="JZQ77" s="147"/>
      <c r="JZR77" s="148"/>
      <c r="JZS77" s="149"/>
      <c r="JZT77" s="150"/>
      <c r="JZU77" s="151"/>
      <c r="JZV77" s="151"/>
      <c r="JZW77" s="152"/>
      <c r="JZX77" s="152"/>
      <c r="JZY77" s="153"/>
      <c r="JZZ77" s="153"/>
      <c r="KAA77" s="153"/>
      <c r="KAB77" s="106"/>
      <c r="KAF77" s="154"/>
      <c r="KAG77" s="25"/>
      <c r="KAH77" s="147"/>
      <c r="KAI77" s="148"/>
      <c r="KAJ77" s="149"/>
      <c r="KAK77" s="150"/>
      <c r="KAL77" s="151"/>
      <c r="KAM77" s="151"/>
      <c r="KAN77" s="152"/>
      <c r="KAO77" s="152"/>
      <c r="KAP77" s="153"/>
      <c r="KAQ77" s="153"/>
      <c r="KAR77" s="153"/>
      <c r="KAS77" s="106"/>
      <c r="KAW77" s="154"/>
      <c r="KAX77" s="25"/>
      <c r="KAY77" s="147"/>
      <c r="KAZ77" s="148"/>
      <c r="KBA77" s="149"/>
      <c r="KBB77" s="150"/>
      <c r="KBC77" s="151"/>
      <c r="KBD77" s="151"/>
      <c r="KBE77" s="152"/>
      <c r="KBF77" s="152"/>
      <c r="KBG77" s="153"/>
      <c r="KBH77" s="153"/>
      <c r="KBI77" s="153"/>
      <c r="KBJ77" s="106"/>
      <c r="KBN77" s="154"/>
      <c r="KBO77" s="25"/>
      <c r="KBP77" s="147"/>
      <c r="KBQ77" s="148"/>
      <c r="KBR77" s="149"/>
      <c r="KBS77" s="150"/>
      <c r="KBT77" s="151"/>
      <c r="KBU77" s="151"/>
      <c r="KBV77" s="152"/>
      <c r="KBW77" s="152"/>
      <c r="KBX77" s="153"/>
      <c r="KBY77" s="153"/>
      <c r="KBZ77" s="153"/>
      <c r="KCA77" s="106"/>
      <c r="KCE77" s="154"/>
      <c r="KCF77" s="25"/>
      <c r="KCG77" s="147"/>
      <c r="KCH77" s="148"/>
      <c r="KCI77" s="149"/>
      <c r="KCJ77" s="150"/>
      <c r="KCK77" s="151"/>
      <c r="KCL77" s="151"/>
      <c r="KCM77" s="152"/>
      <c r="KCN77" s="152"/>
      <c r="KCO77" s="153"/>
      <c r="KCP77" s="153"/>
      <c r="KCQ77" s="153"/>
      <c r="KCR77" s="106"/>
      <c r="KCV77" s="154"/>
      <c r="KCW77" s="25"/>
      <c r="KCX77" s="147"/>
      <c r="KCY77" s="148"/>
      <c r="KCZ77" s="149"/>
      <c r="KDA77" s="150"/>
      <c r="KDB77" s="151"/>
      <c r="KDC77" s="151"/>
      <c r="KDD77" s="152"/>
      <c r="KDE77" s="152"/>
      <c r="KDF77" s="153"/>
      <c r="KDG77" s="153"/>
      <c r="KDH77" s="153"/>
      <c r="KDI77" s="106"/>
      <c r="KDM77" s="154"/>
      <c r="KDN77" s="25"/>
      <c r="KDO77" s="147"/>
      <c r="KDP77" s="148"/>
      <c r="KDQ77" s="149"/>
      <c r="KDR77" s="150"/>
      <c r="KDS77" s="151"/>
      <c r="KDT77" s="151"/>
      <c r="KDU77" s="152"/>
      <c r="KDV77" s="152"/>
      <c r="KDW77" s="153"/>
      <c r="KDX77" s="153"/>
      <c r="KDY77" s="153"/>
      <c r="KDZ77" s="106"/>
      <c r="KED77" s="154"/>
      <c r="KEE77" s="25"/>
      <c r="KEF77" s="147"/>
      <c r="KEG77" s="148"/>
      <c r="KEH77" s="149"/>
      <c r="KEI77" s="150"/>
      <c r="KEJ77" s="151"/>
      <c r="KEK77" s="151"/>
      <c r="KEL77" s="152"/>
      <c r="KEM77" s="152"/>
      <c r="KEN77" s="153"/>
      <c r="KEO77" s="153"/>
      <c r="KEP77" s="153"/>
      <c r="KEQ77" s="106"/>
      <c r="KEU77" s="154"/>
      <c r="KEV77" s="25"/>
      <c r="KEW77" s="147"/>
      <c r="KEX77" s="148"/>
      <c r="KEY77" s="149"/>
      <c r="KEZ77" s="150"/>
      <c r="KFA77" s="151"/>
      <c r="KFB77" s="151"/>
      <c r="KFC77" s="152"/>
      <c r="KFD77" s="152"/>
      <c r="KFE77" s="153"/>
      <c r="KFF77" s="153"/>
      <c r="KFG77" s="153"/>
      <c r="KFH77" s="106"/>
      <c r="KFL77" s="154"/>
      <c r="KFM77" s="25"/>
      <c r="KFN77" s="147"/>
      <c r="KFO77" s="148"/>
      <c r="KFP77" s="149"/>
      <c r="KFQ77" s="150"/>
      <c r="KFR77" s="151"/>
      <c r="KFS77" s="151"/>
      <c r="KFT77" s="152"/>
      <c r="KFU77" s="152"/>
      <c r="KFV77" s="153"/>
      <c r="KFW77" s="153"/>
      <c r="KFX77" s="153"/>
      <c r="KFY77" s="106"/>
      <c r="KGC77" s="154"/>
      <c r="KGD77" s="25"/>
      <c r="KGE77" s="147"/>
      <c r="KGF77" s="148"/>
      <c r="KGG77" s="149"/>
      <c r="KGH77" s="150"/>
      <c r="KGI77" s="151"/>
      <c r="KGJ77" s="151"/>
      <c r="KGK77" s="152"/>
      <c r="KGL77" s="152"/>
      <c r="KGM77" s="153"/>
      <c r="KGN77" s="153"/>
      <c r="KGO77" s="153"/>
      <c r="KGP77" s="106"/>
      <c r="KGT77" s="154"/>
      <c r="KGU77" s="25"/>
      <c r="KGV77" s="147"/>
      <c r="KGW77" s="148"/>
      <c r="KGX77" s="149"/>
      <c r="KGY77" s="150"/>
      <c r="KGZ77" s="151"/>
      <c r="KHA77" s="151"/>
      <c r="KHB77" s="152"/>
      <c r="KHC77" s="152"/>
      <c r="KHD77" s="153"/>
      <c r="KHE77" s="153"/>
      <c r="KHF77" s="153"/>
      <c r="KHG77" s="106"/>
      <c r="KHK77" s="154"/>
      <c r="KHL77" s="25"/>
      <c r="KHM77" s="147"/>
      <c r="KHN77" s="148"/>
      <c r="KHO77" s="149"/>
      <c r="KHP77" s="150"/>
      <c r="KHQ77" s="151"/>
      <c r="KHR77" s="151"/>
      <c r="KHS77" s="152"/>
      <c r="KHT77" s="152"/>
      <c r="KHU77" s="153"/>
      <c r="KHV77" s="153"/>
      <c r="KHW77" s="153"/>
      <c r="KHX77" s="106"/>
      <c r="KIB77" s="154"/>
      <c r="KIC77" s="25"/>
      <c r="KID77" s="147"/>
      <c r="KIE77" s="148"/>
      <c r="KIF77" s="149"/>
      <c r="KIG77" s="150"/>
      <c r="KIH77" s="151"/>
      <c r="KII77" s="151"/>
      <c r="KIJ77" s="152"/>
      <c r="KIK77" s="152"/>
      <c r="KIL77" s="153"/>
      <c r="KIM77" s="153"/>
      <c r="KIN77" s="153"/>
      <c r="KIO77" s="106"/>
      <c r="KIS77" s="154"/>
      <c r="KIT77" s="25"/>
      <c r="KIU77" s="147"/>
      <c r="KIV77" s="148"/>
      <c r="KIW77" s="149"/>
      <c r="KIX77" s="150"/>
      <c r="KIY77" s="151"/>
      <c r="KIZ77" s="151"/>
      <c r="KJA77" s="152"/>
      <c r="KJB77" s="152"/>
      <c r="KJC77" s="153"/>
      <c r="KJD77" s="153"/>
      <c r="KJE77" s="153"/>
      <c r="KJF77" s="106"/>
      <c r="KJJ77" s="154"/>
      <c r="KJK77" s="25"/>
      <c r="KJL77" s="147"/>
      <c r="KJM77" s="148"/>
      <c r="KJN77" s="149"/>
      <c r="KJO77" s="150"/>
      <c r="KJP77" s="151"/>
      <c r="KJQ77" s="151"/>
      <c r="KJR77" s="152"/>
      <c r="KJS77" s="152"/>
      <c r="KJT77" s="153"/>
      <c r="KJU77" s="153"/>
      <c r="KJV77" s="153"/>
      <c r="KJW77" s="106"/>
      <c r="KKA77" s="154"/>
      <c r="KKB77" s="25"/>
      <c r="KKC77" s="147"/>
      <c r="KKD77" s="148"/>
      <c r="KKE77" s="149"/>
      <c r="KKF77" s="150"/>
      <c r="KKG77" s="151"/>
      <c r="KKH77" s="151"/>
      <c r="KKI77" s="152"/>
      <c r="KKJ77" s="152"/>
      <c r="KKK77" s="153"/>
      <c r="KKL77" s="153"/>
      <c r="KKM77" s="153"/>
      <c r="KKN77" s="106"/>
      <c r="KKR77" s="154"/>
      <c r="KKS77" s="25"/>
      <c r="KKT77" s="147"/>
      <c r="KKU77" s="148"/>
      <c r="KKV77" s="149"/>
      <c r="KKW77" s="150"/>
      <c r="KKX77" s="151"/>
      <c r="KKY77" s="151"/>
      <c r="KKZ77" s="152"/>
      <c r="KLA77" s="152"/>
      <c r="KLB77" s="153"/>
      <c r="KLC77" s="153"/>
      <c r="KLD77" s="153"/>
      <c r="KLE77" s="106"/>
      <c r="KLI77" s="154"/>
      <c r="KLJ77" s="25"/>
      <c r="KLK77" s="147"/>
      <c r="KLL77" s="148"/>
      <c r="KLM77" s="149"/>
      <c r="KLN77" s="150"/>
      <c r="KLO77" s="151"/>
      <c r="KLP77" s="151"/>
      <c r="KLQ77" s="152"/>
      <c r="KLR77" s="152"/>
      <c r="KLS77" s="153"/>
      <c r="KLT77" s="153"/>
      <c r="KLU77" s="153"/>
      <c r="KLV77" s="106"/>
      <c r="KLZ77" s="154"/>
      <c r="KMA77" s="25"/>
      <c r="KMB77" s="147"/>
      <c r="KMC77" s="148"/>
      <c r="KMD77" s="149"/>
      <c r="KME77" s="150"/>
      <c r="KMF77" s="151"/>
      <c r="KMG77" s="151"/>
      <c r="KMH77" s="152"/>
      <c r="KMI77" s="152"/>
      <c r="KMJ77" s="153"/>
      <c r="KMK77" s="153"/>
      <c r="KML77" s="153"/>
      <c r="KMM77" s="106"/>
      <c r="KMQ77" s="154"/>
      <c r="KMR77" s="25"/>
      <c r="KMS77" s="147"/>
      <c r="KMT77" s="148"/>
      <c r="KMU77" s="149"/>
      <c r="KMV77" s="150"/>
      <c r="KMW77" s="151"/>
      <c r="KMX77" s="151"/>
      <c r="KMY77" s="152"/>
      <c r="KMZ77" s="152"/>
      <c r="KNA77" s="153"/>
      <c r="KNB77" s="153"/>
      <c r="KNC77" s="153"/>
      <c r="KND77" s="106"/>
      <c r="KNH77" s="154"/>
      <c r="KNI77" s="25"/>
      <c r="KNJ77" s="147"/>
      <c r="KNK77" s="148"/>
      <c r="KNL77" s="149"/>
      <c r="KNM77" s="150"/>
      <c r="KNN77" s="151"/>
      <c r="KNO77" s="151"/>
      <c r="KNP77" s="152"/>
      <c r="KNQ77" s="152"/>
      <c r="KNR77" s="153"/>
      <c r="KNS77" s="153"/>
      <c r="KNT77" s="153"/>
      <c r="KNU77" s="106"/>
      <c r="KNY77" s="154"/>
      <c r="KNZ77" s="25"/>
      <c r="KOA77" s="147"/>
      <c r="KOB77" s="148"/>
      <c r="KOC77" s="149"/>
      <c r="KOD77" s="150"/>
      <c r="KOE77" s="151"/>
      <c r="KOF77" s="151"/>
      <c r="KOG77" s="152"/>
      <c r="KOH77" s="152"/>
      <c r="KOI77" s="153"/>
      <c r="KOJ77" s="153"/>
      <c r="KOK77" s="153"/>
      <c r="KOL77" s="106"/>
      <c r="KOP77" s="154"/>
      <c r="KOQ77" s="25"/>
      <c r="KOR77" s="147"/>
      <c r="KOS77" s="148"/>
      <c r="KOT77" s="149"/>
      <c r="KOU77" s="150"/>
      <c r="KOV77" s="151"/>
      <c r="KOW77" s="151"/>
      <c r="KOX77" s="152"/>
      <c r="KOY77" s="152"/>
      <c r="KOZ77" s="153"/>
      <c r="KPA77" s="153"/>
      <c r="KPB77" s="153"/>
      <c r="KPC77" s="106"/>
      <c r="KPG77" s="154"/>
      <c r="KPH77" s="25"/>
      <c r="KPI77" s="147"/>
      <c r="KPJ77" s="148"/>
      <c r="KPK77" s="149"/>
      <c r="KPL77" s="150"/>
      <c r="KPM77" s="151"/>
      <c r="KPN77" s="151"/>
      <c r="KPO77" s="152"/>
      <c r="KPP77" s="152"/>
      <c r="KPQ77" s="153"/>
      <c r="KPR77" s="153"/>
      <c r="KPS77" s="153"/>
      <c r="KPT77" s="106"/>
      <c r="KPX77" s="154"/>
      <c r="KPY77" s="25"/>
      <c r="KPZ77" s="147"/>
      <c r="KQA77" s="148"/>
      <c r="KQB77" s="149"/>
      <c r="KQC77" s="150"/>
      <c r="KQD77" s="151"/>
      <c r="KQE77" s="151"/>
      <c r="KQF77" s="152"/>
      <c r="KQG77" s="152"/>
      <c r="KQH77" s="153"/>
      <c r="KQI77" s="153"/>
      <c r="KQJ77" s="153"/>
      <c r="KQK77" s="106"/>
      <c r="KQO77" s="154"/>
      <c r="KQP77" s="25"/>
      <c r="KQQ77" s="147"/>
      <c r="KQR77" s="148"/>
      <c r="KQS77" s="149"/>
      <c r="KQT77" s="150"/>
      <c r="KQU77" s="151"/>
      <c r="KQV77" s="151"/>
      <c r="KQW77" s="152"/>
      <c r="KQX77" s="152"/>
      <c r="KQY77" s="153"/>
      <c r="KQZ77" s="153"/>
      <c r="KRA77" s="153"/>
      <c r="KRB77" s="106"/>
      <c r="KRF77" s="154"/>
      <c r="KRG77" s="25"/>
      <c r="KRH77" s="147"/>
      <c r="KRI77" s="148"/>
      <c r="KRJ77" s="149"/>
      <c r="KRK77" s="150"/>
      <c r="KRL77" s="151"/>
      <c r="KRM77" s="151"/>
      <c r="KRN77" s="152"/>
      <c r="KRO77" s="152"/>
      <c r="KRP77" s="153"/>
      <c r="KRQ77" s="153"/>
      <c r="KRR77" s="153"/>
      <c r="KRS77" s="106"/>
      <c r="KRW77" s="154"/>
      <c r="KRX77" s="25"/>
      <c r="KRY77" s="147"/>
      <c r="KRZ77" s="148"/>
      <c r="KSA77" s="149"/>
      <c r="KSB77" s="150"/>
      <c r="KSC77" s="151"/>
      <c r="KSD77" s="151"/>
      <c r="KSE77" s="152"/>
      <c r="KSF77" s="152"/>
      <c r="KSG77" s="153"/>
      <c r="KSH77" s="153"/>
      <c r="KSI77" s="153"/>
      <c r="KSJ77" s="106"/>
      <c r="KSN77" s="154"/>
      <c r="KSO77" s="25"/>
      <c r="KSP77" s="147"/>
      <c r="KSQ77" s="148"/>
      <c r="KSR77" s="149"/>
      <c r="KSS77" s="150"/>
      <c r="KST77" s="151"/>
      <c r="KSU77" s="151"/>
      <c r="KSV77" s="152"/>
      <c r="KSW77" s="152"/>
      <c r="KSX77" s="153"/>
      <c r="KSY77" s="153"/>
      <c r="KSZ77" s="153"/>
      <c r="KTA77" s="106"/>
      <c r="KTE77" s="154"/>
      <c r="KTF77" s="25"/>
      <c r="KTG77" s="147"/>
      <c r="KTH77" s="148"/>
      <c r="KTI77" s="149"/>
      <c r="KTJ77" s="150"/>
      <c r="KTK77" s="151"/>
      <c r="KTL77" s="151"/>
      <c r="KTM77" s="152"/>
      <c r="KTN77" s="152"/>
      <c r="KTO77" s="153"/>
      <c r="KTP77" s="153"/>
      <c r="KTQ77" s="153"/>
      <c r="KTR77" s="106"/>
      <c r="KTV77" s="154"/>
      <c r="KTW77" s="25"/>
      <c r="KTX77" s="147"/>
      <c r="KTY77" s="148"/>
      <c r="KTZ77" s="149"/>
      <c r="KUA77" s="150"/>
      <c r="KUB77" s="151"/>
      <c r="KUC77" s="151"/>
      <c r="KUD77" s="152"/>
      <c r="KUE77" s="152"/>
      <c r="KUF77" s="153"/>
      <c r="KUG77" s="153"/>
      <c r="KUH77" s="153"/>
      <c r="KUI77" s="106"/>
      <c r="KUM77" s="154"/>
      <c r="KUN77" s="25"/>
      <c r="KUO77" s="147"/>
      <c r="KUP77" s="148"/>
      <c r="KUQ77" s="149"/>
      <c r="KUR77" s="150"/>
      <c r="KUS77" s="151"/>
      <c r="KUT77" s="151"/>
      <c r="KUU77" s="152"/>
      <c r="KUV77" s="152"/>
      <c r="KUW77" s="153"/>
      <c r="KUX77" s="153"/>
      <c r="KUY77" s="153"/>
      <c r="KUZ77" s="106"/>
      <c r="KVD77" s="154"/>
      <c r="KVE77" s="25"/>
      <c r="KVF77" s="147"/>
      <c r="KVG77" s="148"/>
      <c r="KVH77" s="149"/>
      <c r="KVI77" s="150"/>
      <c r="KVJ77" s="151"/>
      <c r="KVK77" s="151"/>
      <c r="KVL77" s="152"/>
      <c r="KVM77" s="152"/>
      <c r="KVN77" s="153"/>
      <c r="KVO77" s="153"/>
      <c r="KVP77" s="153"/>
      <c r="KVQ77" s="106"/>
      <c r="KVU77" s="154"/>
      <c r="KVV77" s="25"/>
      <c r="KVW77" s="147"/>
      <c r="KVX77" s="148"/>
      <c r="KVY77" s="149"/>
      <c r="KVZ77" s="150"/>
      <c r="KWA77" s="151"/>
      <c r="KWB77" s="151"/>
      <c r="KWC77" s="152"/>
      <c r="KWD77" s="152"/>
      <c r="KWE77" s="153"/>
      <c r="KWF77" s="153"/>
      <c r="KWG77" s="153"/>
      <c r="KWH77" s="106"/>
      <c r="KWL77" s="154"/>
      <c r="KWM77" s="25"/>
      <c r="KWN77" s="147"/>
      <c r="KWO77" s="148"/>
      <c r="KWP77" s="149"/>
      <c r="KWQ77" s="150"/>
      <c r="KWR77" s="151"/>
      <c r="KWS77" s="151"/>
      <c r="KWT77" s="152"/>
      <c r="KWU77" s="152"/>
      <c r="KWV77" s="153"/>
      <c r="KWW77" s="153"/>
      <c r="KWX77" s="153"/>
      <c r="KWY77" s="106"/>
      <c r="KXC77" s="154"/>
      <c r="KXD77" s="25"/>
      <c r="KXE77" s="147"/>
      <c r="KXF77" s="148"/>
      <c r="KXG77" s="149"/>
      <c r="KXH77" s="150"/>
      <c r="KXI77" s="151"/>
      <c r="KXJ77" s="151"/>
      <c r="KXK77" s="152"/>
      <c r="KXL77" s="152"/>
      <c r="KXM77" s="153"/>
      <c r="KXN77" s="153"/>
      <c r="KXO77" s="153"/>
      <c r="KXP77" s="106"/>
      <c r="KXT77" s="154"/>
      <c r="KXU77" s="25"/>
      <c r="KXV77" s="147"/>
      <c r="KXW77" s="148"/>
      <c r="KXX77" s="149"/>
      <c r="KXY77" s="150"/>
      <c r="KXZ77" s="151"/>
      <c r="KYA77" s="151"/>
      <c r="KYB77" s="152"/>
      <c r="KYC77" s="152"/>
      <c r="KYD77" s="153"/>
      <c r="KYE77" s="153"/>
      <c r="KYF77" s="153"/>
      <c r="KYG77" s="106"/>
      <c r="KYK77" s="154"/>
      <c r="KYL77" s="25"/>
      <c r="KYM77" s="147"/>
      <c r="KYN77" s="148"/>
      <c r="KYO77" s="149"/>
      <c r="KYP77" s="150"/>
      <c r="KYQ77" s="151"/>
      <c r="KYR77" s="151"/>
      <c r="KYS77" s="152"/>
      <c r="KYT77" s="152"/>
      <c r="KYU77" s="153"/>
      <c r="KYV77" s="153"/>
      <c r="KYW77" s="153"/>
      <c r="KYX77" s="106"/>
      <c r="KZB77" s="154"/>
      <c r="KZC77" s="25"/>
      <c r="KZD77" s="147"/>
      <c r="KZE77" s="148"/>
      <c r="KZF77" s="149"/>
      <c r="KZG77" s="150"/>
      <c r="KZH77" s="151"/>
      <c r="KZI77" s="151"/>
      <c r="KZJ77" s="152"/>
      <c r="KZK77" s="152"/>
      <c r="KZL77" s="153"/>
      <c r="KZM77" s="153"/>
      <c r="KZN77" s="153"/>
      <c r="KZO77" s="106"/>
      <c r="KZS77" s="154"/>
      <c r="KZT77" s="25"/>
      <c r="KZU77" s="147"/>
      <c r="KZV77" s="148"/>
      <c r="KZW77" s="149"/>
      <c r="KZX77" s="150"/>
      <c r="KZY77" s="151"/>
      <c r="KZZ77" s="151"/>
      <c r="LAA77" s="152"/>
      <c r="LAB77" s="152"/>
      <c r="LAC77" s="153"/>
      <c r="LAD77" s="153"/>
      <c r="LAE77" s="153"/>
      <c r="LAF77" s="106"/>
      <c r="LAJ77" s="154"/>
      <c r="LAK77" s="25"/>
      <c r="LAL77" s="147"/>
      <c r="LAM77" s="148"/>
      <c r="LAN77" s="149"/>
      <c r="LAO77" s="150"/>
      <c r="LAP77" s="151"/>
      <c r="LAQ77" s="151"/>
      <c r="LAR77" s="152"/>
      <c r="LAS77" s="152"/>
      <c r="LAT77" s="153"/>
      <c r="LAU77" s="153"/>
      <c r="LAV77" s="153"/>
      <c r="LAW77" s="106"/>
      <c r="LBA77" s="154"/>
      <c r="LBB77" s="25"/>
      <c r="LBC77" s="147"/>
      <c r="LBD77" s="148"/>
      <c r="LBE77" s="149"/>
      <c r="LBF77" s="150"/>
      <c r="LBG77" s="151"/>
      <c r="LBH77" s="151"/>
      <c r="LBI77" s="152"/>
      <c r="LBJ77" s="152"/>
      <c r="LBK77" s="153"/>
      <c r="LBL77" s="153"/>
      <c r="LBM77" s="153"/>
      <c r="LBN77" s="106"/>
      <c r="LBR77" s="154"/>
      <c r="LBS77" s="25"/>
      <c r="LBT77" s="147"/>
      <c r="LBU77" s="148"/>
      <c r="LBV77" s="149"/>
      <c r="LBW77" s="150"/>
      <c r="LBX77" s="151"/>
      <c r="LBY77" s="151"/>
      <c r="LBZ77" s="152"/>
      <c r="LCA77" s="152"/>
      <c r="LCB77" s="153"/>
      <c r="LCC77" s="153"/>
      <c r="LCD77" s="153"/>
      <c r="LCE77" s="106"/>
      <c r="LCI77" s="154"/>
      <c r="LCJ77" s="25"/>
      <c r="LCK77" s="147"/>
      <c r="LCL77" s="148"/>
      <c r="LCM77" s="149"/>
      <c r="LCN77" s="150"/>
      <c r="LCO77" s="151"/>
      <c r="LCP77" s="151"/>
      <c r="LCQ77" s="152"/>
      <c r="LCR77" s="152"/>
      <c r="LCS77" s="153"/>
      <c r="LCT77" s="153"/>
      <c r="LCU77" s="153"/>
      <c r="LCV77" s="106"/>
      <c r="LCZ77" s="154"/>
      <c r="LDA77" s="25"/>
      <c r="LDB77" s="147"/>
      <c r="LDC77" s="148"/>
      <c r="LDD77" s="149"/>
      <c r="LDE77" s="150"/>
      <c r="LDF77" s="151"/>
      <c r="LDG77" s="151"/>
      <c r="LDH77" s="152"/>
      <c r="LDI77" s="152"/>
      <c r="LDJ77" s="153"/>
      <c r="LDK77" s="153"/>
      <c r="LDL77" s="153"/>
      <c r="LDM77" s="106"/>
      <c r="LDQ77" s="154"/>
      <c r="LDR77" s="25"/>
      <c r="LDS77" s="147"/>
      <c r="LDT77" s="148"/>
      <c r="LDU77" s="149"/>
      <c r="LDV77" s="150"/>
      <c r="LDW77" s="151"/>
      <c r="LDX77" s="151"/>
      <c r="LDY77" s="152"/>
      <c r="LDZ77" s="152"/>
      <c r="LEA77" s="153"/>
      <c r="LEB77" s="153"/>
      <c r="LEC77" s="153"/>
      <c r="LED77" s="106"/>
      <c r="LEH77" s="154"/>
      <c r="LEI77" s="25"/>
      <c r="LEJ77" s="147"/>
      <c r="LEK77" s="148"/>
      <c r="LEL77" s="149"/>
      <c r="LEM77" s="150"/>
      <c r="LEN77" s="151"/>
      <c r="LEO77" s="151"/>
      <c r="LEP77" s="152"/>
      <c r="LEQ77" s="152"/>
      <c r="LER77" s="153"/>
      <c r="LES77" s="153"/>
      <c r="LET77" s="153"/>
      <c r="LEU77" s="106"/>
      <c r="LEY77" s="154"/>
      <c r="LEZ77" s="25"/>
      <c r="LFA77" s="147"/>
      <c r="LFB77" s="148"/>
      <c r="LFC77" s="149"/>
      <c r="LFD77" s="150"/>
      <c r="LFE77" s="151"/>
      <c r="LFF77" s="151"/>
      <c r="LFG77" s="152"/>
      <c r="LFH77" s="152"/>
      <c r="LFI77" s="153"/>
      <c r="LFJ77" s="153"/>
      <c r="LFK77" s="153"/>
      <c r="LFL77" s="106"/>
      <c r="LFP77" s="154"/>
      <c r="LFQ77" s="25"/>
      <c r="LFR77" s="147"/>
      <c r="LFS77" s="148"/>
      <c r="LFT77" s="149"/>
      <c r="LFU77" s="150"/>
      <c r="LFV77" s="151"/>
      <c r="LFW77" s="151"/>
      <c r="LFX77" s="152"/>
      <c r="LFY77" s="152"/>
      <c r="LFZ77" s="153"/>
      <c r="LGA77" s="153"/>
      <c r="LGB77" s="153"/>
      <c r="LGC77" s="106"/>
      <c r="LGG77" s="154"/>
      <c r="LGH77" s="25"/>
      <c r="LGI77" s="147"/>
      <c r="LGJ77" s="148"/>
      <c r="LGK77" s="149"/>
      <c r="LGL77" s="150"/>
      <c r="LGM77" s="151"/>
      <c r="LGN77" s="151"/>
      <c r="LGO77" s="152"/>
      <c r="LGP77" s="152"/>
      <c r="LGQ77" s="153"/>
      <c r="LGR77" s="153"/>
      <c r="LGS77" s="153"/>
      <c r="LGT77" s="106"/>
      <c r="LGX77" s="154"/>
      <c r="LGY77" s="25"/>
      <c r="LGZ77" s="147"/>
      <c r="LHA77" s="148"/>
      <c r="LHB77" s="149"/>
      <c r="LHC77" s="150"/>
      <c r="LHD77" s="151"/>
      <c r="LHE77" s="151"/>
      <c r="LHF77" s="152"/>
      <c r="LHG77" s="152"/>
      <c r="LHH77" s="153"/>
      <c r="LHI77" s="153"/>
      <c r="LHJ77" s="153"/>
      <c r="LHK77" s="106"/>
      <c r="LHO77" s="154"/>
      <c r="LHP77" s="25"/>
      <c r="LHQ77" s="147"/>
      <c r="LHR77" s="148"/>
      <c r="LHS77" s="149"/>
      <c r="LHT77" s="150"/>
      <c r="LHU77" s="151"/>
      <c r="LHV77" s="151"/>
      <c r="LHW77" s="152"/>
      <c r="LHX77" s="152"/>
      <c r="LHY77" s="153"/>
      <c r="LHZ77" s="153"/>
      <c r="LIA77" s="153"/>
      <c r="LIB77" s="106"/>
      <c r="LIF77" s="154"/>
      <c r="LIG77" s="25"/>
      <c r="LIH77" s="147"/>
      <c r="LII77" s="148"/>
      <c r="LIJ77" s="149"/>
      <c r="LIK77" s="150"/>
      <c r="LIL77" s="151"/>
      <c r="LIM77" s="151"/>
      <c r="LIN77" s="152"/>
      <c r="LIO77" s="152"/>
      <c r="LIP77" s="153"/>
      <c r="LIQ77" s="153"/>
      <c r="LIR77" s="153"/>
      <c r="LIS77" s="106"/>
      <c r="LIW77" s="154"/>
      <c r="LIX77" s="25"/>
      <c r="LIY77" s="147"/>
      <c r="LIZ77" s="148"/>
      <c r="LJA77" s="149"/>
      <c r="LJB77" s="150"/>
      <c r="LJC77" s="151"/>
      <c r="LJD77" s="151"/>
      <c r="LJE77" s="152"/>
      <c r="LJF77" s="152"/>
      <c r="LJG77" s="153"/>
      <c r="LJH77" s="153"/>
      <c r="LJI77" s="153"/>
      <c r="LJJ77" s="106"/>
      <c r="LJN77" s="154"/>
      <c r="LJO77" s="25"/>
      <c r="LJP77" s="147"/>
      <c r="LJQ77" s="148"/>
      <c r="LJR77" s="149"/>
      <c r="LJS77" s="150"/>
      <c r="LJT77" s="151"/>
      <c r="LJU77" s="151"/>
      <c r="LJV77" s="152"/>
      <c r="LJW77" s="152"/>
      <c r="LJX77" s="153"/>
      <c r="LJY77" s="153"/>
      <c r="LJZ77" s="153"/>
      <c r="LKA77" s="106"/>
      <c r="LKE77" s="154"/>
      <c r="LKF77" s="25"/>
      <c r="LKG77" s="147"/>
      <c r="LKH77" s="148"/>
      <c r="LKI77" s="149"/>
      <c r="LKJ77" s="150"/>
      <c r="LKK77" s="151"/>
      <c r="LKL77" s="151"/>
      <c r="LKM77" s="152"/>
      <c r="LKN77" s="152"/>
      <c r="LKO77" s="153"/>
      <c r="LKP77" s="153"/>
      <c r="LKQ77" s="153"/>
      <c r="LKR77" s="106"/>
      <c r="LKV77" s="154"/>
      <c r="LKW77" s="25"/>
      <c r="LKX77" s="147"/>
      <c r="LKY77" s="148"/>
      <c r="LKZ77" s="149"/>
      <c r="LLA77" s="150"/>
      <c r="LLB77" s="151"/>
      <c r="LLC77" s="151"/>
      <c r="LLD77" s="152"/>
      <c r="LLE77" s="152"/>
      <c r="LLF77" s="153"/>
      <c r="LLG77" s="153"/>
      <c r="LLH77" s="153"/>
      <c r="LLI77" s="106"/>
      <c r="LLM77" s="154"/>
      <c r="LLN77" s="25"/>
      <c r="LLO77" s="147"/>
      <c r="LLP77" s="148"/>
      <c r="LLQ77" s="149"/>
      <c r="LLR77" s="150"/>
      <c r="LLS77" s="151"/>
      <c r="LLT77" s="151"/>
      <c r="LLU77" s="152"/>
      <c r="LLV77" s="152"/>
      <c r="LLW77" s="153"/>
      <c r="LLX77" s="153"/>
      <c r="LLY77" s="153"/>
      <c r="LLZ77" s="106"/>
      <c r="LMD77" s="154"/>
      <c r="LME77" s="25"/>
      <c r="LMF77" s="147"/>
      <c r="LMG77" s="148"/>
      <c r="LMH77" s="149"/>
      <c r="LMI77" s="150"/>
      <c r="LMJ77" s="151"/>
      <c r="LMK77" s="151"/>
      <c r="LML77" s="152"/>
      <c r="LMM77" s="152"/>
      <c r="LMN77" s="153"/>
      <c r="LMO77" s="153"/>
      <c r="LMP77" s="153"/>
      <c r="LMQ77" s="106"/>
      <c r="LMU77" s="154"/>
      <c r="LMV77" s="25"/>
      <c r="LMW77" s="147"/>
      <c r="LMX77" s="148"/>
      <c r="LMY77" s="149"/>
      <c r="LMZ77" s="150"/>
      <c r="LNA77" s="151"/>
      <c r="LNB77" s="151"/>
      <c r="LNC77" s="152"/>
      <c r="LND77" s="152"/>
      <c r="LNE77" s="153"/>
      <c r="LNF77" s="153"/>
      <c r="LNG77" s="153"/>
      <c r="LNH77" s="106"/>
      <c r="LNL77" s="154"/>
      <c r="LNM77" s="25"/>
      <c r="LNN77" s="147"/>
      <c r="LNO77" s="148"/>
      <c r="LNP77" s="149"/>
      <c r="LNQ77" s="150"/>
      <c r="LNR77" s="151"/>
      <c r="LNS77" s="151"/>
      <c r="LNT77" s="152"/>
      <c r="LNU77" s="152"/>
      <c r="LNV77" s="153"/>
      <c r="LNW77" s="153"/>
      <c r="LNX77" s="153"/>
      <c r="LNY77" s="106"/>
      <c r="LOC77" s="154"/>
      <c r="LOD77" s="25"/>
      <c r="LOE77" s="147"/>
      <c r="LOF77" s="148"/>
      <c r="LOG77" s="149"/>
      <c r="LOH77" s="150"/>
      <c r="LOI77" s="151"/>
      <c r="LOJ77" s="151"/>
      <c r="LOK77" s="152"/>
      <c r="LOL77" s="152"/>
      <c r="LOM77" s="153"/>
      <c r="LON77" s="153"/>
      <c r="LOO77" s="153"/>
      <c r="LOP77" s="106"/>
      <c r="LOT77" s="154"/>
      <c r="LOU77" s="25"/>
      <c r="LOV77" s="147"/>
      <c r="LOW77" s="148"/>
      <c r="LOX77" s="149"/>
      <c r="LOY77" s="150"/>
      <c r="LOZ77" s="151"/>
      <c r="LPA77" s="151"/>
      <c r="LPB77" s="152"/>
      <c r="LPC77" s="152"/>
      <c r="LPD77" s="153"/>
      <c r="LPE77" s="153"/>
      <c r="LPF77" s="153"/>
      <c r="LPG77" s="106"/>
      <c r="LPK77" s="154"/>
      <c r="LPL77" s="25"/>
      <c r="LPM77" s="147"/>
      <c r="LPN77" s="148"/>
      <c r="LPO77" s="149"/>
      <c r="LPP77" s="150"/>
      <c r="LPQ77" s="151"/>
      <c r="LPR77" s="151"/>
      <c r="LPS77" s="152"/>
      <c r="LPT77" s="152"/>
      <c r="LPU77" s="153"/>
      <c r="LPV77" s="153"/>
      <c r="LPW77" s="153"/>
      <c r="LPX77" s="106"/>
      <c r="LQB77" s="154"/>
      <c r="LQC77" s="25"/>
      <c r="LQD77" s="147"/>
      <c r="LQE77" s="148"/>
      <c r="LQF77" s="149"/>
      <c r="LQG77" s="150"/>
      <c r="LQH77" s="151"/>
      <c r="LQI77" s="151"/>
      <c r="LQJ77" s="152"/>
      <c r="LQK77" s="152"/>
      <c r="LQL77" s="153"/>
      <c r="LQM77" s="153"/>
      <c r="LQN77" s="153"/>
      <c r="LQO77" s="106"/>
      <c r="LQS77" s="154"/>
      <c r="LQT77" s="25"/>
      <c r="LQU77" s="147"/>
      <c r="LQV77" s="148"/>
      <c r="LQW77" s="149"/>
      <c r="LQX77" s="150"/>
      <c r="LQY77" s="151"/>
      <c r="LQZ77" s="151"/>
      <c r="LRA77" s="152"/>
      <c r="LRB77" s="152"/>
      <c r="LRC77" s="153"/>
      <c r="LRD77" s="153"/>
      <c r="LRE77" s="153"/>
      <c r="LRF77" s="106"/>
      <c r="LRJ77" s="154"/>
      <c r="LRK77" s="25"/>
      <c r="LRL77" s="147"/>
      <c r="LRM77" s="148"/>
      <c r="LRN77" s="149"/>
      <c r="LRO77" s="150"/>
      <c r="LRP77" s="151"/>
      <c r="LRQ77" s="151"/>
      <c r="LRR77" s="152"/>
      <c r="LRS77" s="152"/>
      <c r="LRT77" s="153"/>
      <c r="LRU77" s="153"/>
      <c r="LRV77" s="153"/>
      <c r="LRW77" s="106"/>
      <c r="LSA77" s="154"/>
      <c r="LSB77" s="25"/>
      <c r="LSC77" s="147"/>
      <c r="LSD77" s="148"/>
      <c r="LSE77" s="149"/>
      <c r="LSF77" s="150"/>
      <c r="LSG77" s="151"/>
      <c r="LSH77" s="151"/>
      <c r="LSI77" s="152"/>
      <c r="LSJ77" s="152"/>
      <c r="LSK77" s="153"/>
      <c r="LSL77" s="153"/>
      <c r="LSM77" s="153"/>
      <c r="LSN77" s="106"/>
      <c r="LSR77" s="154"/>
      <c r="LSS77" s="25"/>
      <c r="LST77" s="147"/>
      <c r="LSU77" s="148"/>
      <c r="LSV77" s="149"/>
      <c r="LSW77" s="150"/>
      <c r="LSX77" s="151"/>
      <c r="LSY77" s="151"/>
      <c r="LSZ77" s="152"/>
      <c r="LTA77" s="152"/>
      <c r="LTB77" s="153"/>
      <c r="LTC77" s="153"/>
      <c r="LTD77" s="153"/>
      <c r="LTE77" s="106"/>
      <c r="LTI77" s="154"/>
      <c r="LTJ77" s="25"/>
      <c r="LTK77" s="147"/>
      <c r="LTL77" s="148"/>
      <c r="LTM77" s="149"/>
      <c r="LTN77" s="150"/>
      <c r="LTO77" s="151"/>
      <c r="LTP77" s="151"/>
      <c r="LTQ77" s="152"/>
      <c r="LTR77" s="152"/>
      <c r="LTS77" s="153"/>
      <c r="LTT77" s="153"/>
      <c r="LTU77" s="153"/>
      <c r="LTV77" s="106"/>
      <c r="LTZ77" s="154"/>
      <c r="LUA77" s="25"/>
      <c r="LUB77" s="147"/>
      <c r="LUC77" s="148"/>
      <c r="LUD77" s="149"/>
      <c r="LUE77" s="150"/>
      <c r="LUF77" s="151"/>
      <c r="LUG77" s="151"/>
      <c r="LUH77" s="152"/>
      <c r="LUI77" s="152"/>
      <c r="LUJ77" s="153"/>
      <c r="LUK77" s="153"/>
      <c r="LUL77" s="153"/>
      <c r="LUM77" s="106"/>
      <c r="LUQ77" s="154"/>
      <c r="LUR77" s="25"/>
      <c r="LUS77" s="147"/>
      <c r="LUT77" s="148"/>
      <c r="LUU77" s="149"/>
      <c r="LUV77" s="150"/>
      <c r="LUW77" s="151"/>
      <c r="LUX77" s="151"/>
      <c r="LUY77" s="152"/>
      <c r="LUZ77" s="152"/>
      <c r="LVA77" s="153"/>
      <c r="LVB77" s="153"/>
      <c r="LVC77" s="153"/>
      <c r="LVD77" s="106"/>
      <c r="LVH77" s="154"/>
      <c r="LVI77" s="25"/>
      <c r="LVJ77" s="147"/>
      <c r="LVK77" s="148"/>
      <c r="LVL77" s="149"/>
      <c r="LVM77" s="150"/>
      <c r="LVN77" s="151"/>
      <c r="LVO77" s="151"/>
      <c r="LVP77" s="152"/>
      <c r="LVQ77" s="152"/>
      <c r="LVR77" s="153"/>
      <c r="LVS77" s="153"/>
      <c r="LVT77" s="153"/>
      <c r="LVU77" s="106"/>
      <c r="LVY77" s="154"/>
      <c r="LVZ77" s="25"/>
      <c r="LWA77" s="147"/>
      <c r="LWB77" s="148"/>
      <c r="LWC77" s="149"/>
      <c r="LWD77" s="150"/>
      <c r="LWE77" s="151"/>
      <c r="LWF77" s="151"/>
      <c r="LWG77" s="152"/>
      <c r="LWH77" s="152"/>
      <c r="LWI77" s="153"/>
      <c r="LWJ77" s="153"/>
      <c r="LWK77" s="153"/>
      <c r="LWL77" s="106"/>
      <c r="LWP77" s="154"/>
      <c r="LWQ77" s="25"/>
      <c r="LWR77" s="147"/>
      <c r="LWS77" s="148"/>
      <c r="LWT77" s="149"/>
      <c r="LWU77" s="150"/>
      <c r="LWV77" s="151"/>
      <c r="LWW77" s="151"/>
      <c r="LWX77" s="152"/>
      <c r="LWY77" s="152"/>
      <c r="LWZ77" s="153"/>
      <c r="LXA77" s="153"/>
      <c r="LXB77" s="153"/>
      <c r="LXC77" s="106"/>
      <c r="LXG77" s="154"/>
      <c r="LXH77" s="25"/>
      <c r="LXI77" s="147"/>
      <c r="LXJ77" s="148"/>
      <c r="LXK77" s="149"/>
      <c r="LXL77" s="150"/>
      <c r="LXM77" s="151"/>
      <c r="LXN77" s="151"/>
      <c r="LXO77" s="152"/>
      <c r="LXP77" s="152"/>
      <c r="LXQ77" s="153"/>
      <c r="LXR77" s="153"/>
      <c r="LXS77" s="153"/>
      <c r="LXT77" s="106"/>
      <c r="LXX77" s="154"/>
      <c r="LXY77" s="25"/>
      <c r="LXZ77" s="147"/>
      <c r="LYA77" s="148"/>
      <c r="LYB77" s="149"/>
      <c r="LYC77" s="150"/>
      <c r="LYD77" s="151"/>
      <c r="LYE77" s="151"/>
      <c r="LYF77" s="152"/>
      <c r="LYG77" s="152"/>
      <c r="LYH77" s="153"/>
      <c r="LYI77" s="153"/>
      <c r="LYJ77" s="153"/>
      <c r="LYK77" s="106"/>
      <c r="LYO77" s="154"/>
      <c r="LYP77" s="25"/>
      <c r="LYQ77" s="147"/>
      <c r="LYR77" s="148"/>
      <c r="LYS77" s="149"/>
      <c r="LYT77" s="150"/>
      <c r="LYU77" s="151"/>
      <c r="LYV77" s="151"/>
      <c r="LYW77" s="152"/>
      <c r="LYX77" s="152"/>
      <c r="LYY77" s="153"/>
      <c r="LYZ77" s="153"/>
      <c r="LZA77" s="153"/>
      <c r="LZB77" s="106"/>
      <c r="LZF77" s="154"/>
      <c r="LZG77" s="25"/>
      <c r="LZH77" s="147"/>
      <c r="LZI77" s="148"/>
      <c r="LZJ77" s="149"/>
      <c r="LZK77" s="150"/>
      <c r="LZL77" s="151"/>
      <c r="LZM77" s="151"/>
      <c r="LZN77" s="152"/>
      <c r="LZO77" s="152"/>
      <c r="LZP77" s="153"/>
      <c r="LZQ77" s="153"/>
      <c r="LZR77" s="153"/>
      <c r="LZS77" s="106"/>
      <c r="LZW77" s="154"/>
      <c r="LZX77" s="25"/>
      <c r="LZY77" s="147"/>
      <c r="LZZ77" s="148"/>
      <c r="MAA77" s="149"/>
      <c r="MAB77" s="150"/>
      <c r="MAC77" s="151"/>
      <c r="MAD77" s="151"/>
      <c r="MAE77" s="152"/>
      <c r="MAF77" s="152"/>
      <c r="MAG77" s="153"/>
      <c r="MAH77" s="153"/>
      <c r="MAI77" s="153"/>
      <c r="MAJ77" s="106"/>
      <c r="MAN77" s="154"/>
      <c r="MAO77" s="25"/>
      <c r="MAP77" s="147"/>
      <c r="MAQ77" s="148"/>
      <c r="MAR77" s="149"/>
      <c r="MAS77" s="150"/>
      <c r="MAT77" s="151"/>
      <c r="MAU77" s="151"/>
      <c r="MAV77" s="152"/>
      <c r="MAW77" s="152"/>
      <c r="MAX77" s="153"/>
      <c r="MAY77" s="153"/>
      <c r="MAZ77" s="153"/>
      <c r="MBA77" s="106"/>
      <c r="MBE77" s="154"/>
      <c r="MBF77" s="25"/>
      <c r="MBG77" s="147"/>
      <c r="MBH77" s="148"/>
      <c r="MBI77" s="149"/>
      <c r="MBJ77" s="150"/>
      <c r="MBK77" s="151"/>
      <c r="MBL77" s="151"/>
      <c r="MBM77" s="152"/>
      <c r="MBN77" s="152"/>
      <c r="MBO77" s="153"/>
      <c r="MBP77" s="153"/>
      <c r="MBQ77" s="153"/>
      <c r="MBR77" s="106"/>
      <c r="MBV77" s="154"/>
      <c r="MBW77" s="25"/>
      <c r="MBX77" s="147"/>
      <c r="MBY77" s="148"/>
      <c r="MBZ77" s="149"/>
      <c r="MCA77" s="150"/>
      <c r="MCB77" s="151"/>
      <c r="MCC77" s="151"/>
      <c r="MCD77" s="152"/>
      <c r="MCE77" s="152"/>
      <c r="MCF77" s="153"/>
      <c r="MCG77" s="153"/>
      <c r="MCH77" s="153"/>
      <c r="MCI77" s="106"/>
      <c r="MCM77" s="154"/>
      <c r="MCN77" s="25"/>
      <c r="MCO77" s="147"/>
      <c r="MCP77" s="148"/>
      <c r="MCQ77" s="149"/>
      <c r="MCR77" s="150"/>
      <c r="MCS77" s="151"/>
      <c r="MCT77" s="151"/>
      <c r="MCU77" s="152"/>
      <c r="MCV77" s="152"/>
      <c r="MCW77" s="153"/>
      <c r="MCX77" s="153"/>
      <c r="MCY77" s="153"/>
      <c r="MCZ77" s="106"/>
      <c r="MDD77" s="154"/>
      <c r="MDE77" s="25"/>
      <c r="MDF77" s="147"/>
      <c r="MDG77" s="148"/>
      <c r="MDH77" s="149"/>
      <c r="MDI77" s="150"/>
      <c r="MDJ77" s="151"/>
      <c r="MDK77" s="151"/>
      <c r="MDL77" s="152"/>
      <c r="MDM77" s="152"/>
      <c r="MDN77" s="153"/>
      <c r="MDO77" s="153"/>
      <c r="MDP77" s="153"/>
      <c r="MDQ77" s="106"/>
      <c r="MDU77" s="154"/>
      <c r="MDV77" s="25"/>
      <c r="MDW77" s="147"/>
      <c r="MDX77" s="148"/>
      <c r="MDY77" s="149"/>
      <c r="MDZ77" s="150"/>
      <c r="MEA77" s="151"/>
      <c r="MEB77" s="151"/>
      <c r="MEC77" s="152"/>
      <c r="MED77" s="152"/>
      <c r="MEE77" s="153"/>
      <c r="MEF77" s="153"/>
      <c r="MEG77" s="153"/>
      <c r="MEH77" s="106"/>
      <c r="MEL77" s="154"/>
      <c r="MEM77" s="25"/>
      <c r="MEN77" s="147"/>
      <c r="MEO77" s="148"/>
      <c r="MEP77" s="149"/>
      <c r="MEQ77" s="150"/>
      <c r="MER77" s="151"/>
      <c r="MES77" s="151"/>
      <c r="MET77" s="152"/>
      <c r="MEU77" s="152"/>
      <c r="MEV77" s="153"/>
      <c r="MEW77" s="153"/>
      <c r="MEX77" s="153"/>
      <c r="MEY77" s="106"/>
      <c r="MFC77" s="154"/>
      <c r="MFD77" s="25"/>
      <c r="MFE77" s="147"/>
      <c r="MFF77" s="148"/>
      <c r="MFG77" s="149"/>
      <c r="MFH77" s="150"/>
      <c r="MFI77" s="151"/>
      <c r="MFJ77" s="151"/>
      <c r="MFK77" s="152"/>
      <c r="MFL77" s="152"/>
      <c r="MFM77" s="153"/>
      <c r="MFN77" s="153"/>
      <c r="MFO77" s="153"/>
      <c r="MFP77" s="106"/>
      <c r="MFT77" s="154"/>
      <c r="MFU77" s="25"/>
      <c r="MFV77" s="147"/>
      <c r="MFW77" s="148"/>
      <c r="MFX77" s="149"/>
      <c r="MFY77" s="150"/>
      <c r="MFZ77" s="151"/>
      <c r="MGA77" s="151"/>
      <c r="MGB77" s="152"/>
      <c r="MGC77" s="152"/>
      <c r="MGD77" s="153"/>
      <c r="MGE77" s="153"/>
      <c r="MGF77" s="153"/>
      <c r="MGG77" s="106"/>
      <c r="MGK77" s="154"/>
      <c r="MGL77" s="25"/>
      <c r="MGM77" s="147"/>
      <c r="MGN77" s="148"/>
      <c r="MGO77" s="149"/>
      <c r="MGP77" s="150"/>
      <c r="MGQ77" s="151"/>
      <c r="MGR77" s="151"/>
      <c r="MGS77" s="152"/>
      <c r="MGT77" s="152"/>
      <c r="MGU77" s="153"/>
      <c r="MGV77" s="153"/>
      <c r="MGW77" s="153"/>
      <c r="MGX77" s="106"/>
      <c r="MHB77" s="154"/>
      <c r="MHC77" s="25"/>
      <c r="MHD77" s="147"/>
      <c r="MHE77" s="148"/>
      <c r="MHF77" s="149"/>
      <c r="MHG77" s="150"/>
      <c r="MHH77" s="151"/>
      <c r="MHI77" s="151"/>
      <c r="MHJ77" s="152"/>
      <c r="MHK77" s="152"/>
      <c r="MHL77" s="153"/>
      <c r="MHM77" s="153"/>
      <c r="MHN77" s="153"/>
      <c r="MHO77" s="106"/>
      <c r="MHS77" s="154"/>
      <c r="MHT77" s="25"/>
      <c r="MHU77" s="147"/>
      <c r="MHV77" s="148"/>
      <c r="MHW77" s="149"/>
      <c r="MHX77" s="150"/>
      <c r="MHY77" s="151"/>
      <c r="MHZ77" s="151"/>
      <c r="MIA77" s="152"/>
      <c r="MIB77" s="152"/>
      <c r="MIC77" s="153"/>
      <c r="MID77" s="153"/>
      <c r="MIE77" s="153"/>
      <c r="MIF77" s="106"/>
      <c r="MIJ77" s="154"/>
      <c r="MIK77" s="25"/>
      <c r="MIL77" s="147"/>
      <c r="MIM77" s="148"/>
      <c r="MIN77" s="149"/>
      <c r="MIO77" s="150"/>
      <c r="MIP77" s="151"/>
      <c r="MIQ77" s="151"/>
      <c r="MIR77" s="152"/>
      <c r="MIS77" s="152"/>
      <c r="MIT77" s="153"/>
      <c r="MIU77" s="153"/>
      <c r="MIV77" s="153"/>
      <c r="MIW77" s="106"/>
      <c r="MJA77" s="154"/>
      <c r="MJB77" s="25"/>
      <c r="MJC77" s="147"/>
      <c r="MJD77" s="148"/>
      <c r="MJE77" s="149"/>
      <c r="MJF77" s="150"/>
      <c r="MJG77" s="151"/>
      <c r="MJH77" s="151"/>
      <c r="MJI77" s="152"/>
      <c r="MJJ77" s="152"/>
      <c r="MJK77" s="153"/>
      <c r="MJL77" s="153"/>
      <c r="MJM77" s="153"/>
      <c r="MJN77" s="106"/>
      <c r="MJR77" s="154"/>
      <c r="MJS77" s="25"/>
      <c r="MJT77" s="147"/>
      <c r="MJU77" s="148"/>
      <c r="MJV77" s="149"/>
      <c r="MJW77" s="150"/>
      <c r="MJX77" s="151"/>
      <c r="MJY77" s="151"/>
      <c r="MJZ77" s="152"/>
      <c r="MKA77" s="152"/>
      <c r="MKB77" s="153"/>
      <c r="MKC77" s="153"/>
      <c r="MKD77" s="153"/>
      <c r="MKE77" s="106"/>
      <c r="MKI77" s="154"/>
      <c r="MKJ77" s="25"/>
      <c r="MKK77" s="147"/>
      <c r="MKL77" s="148"/>
      <c r="MKM77" s="149"/>
      <c r="MKN77" s="150"/>
      <c r="MKO77" s="151"/>
      <c r="MKP77" s="151"/>
      <c r="MKQ77" s="152"/>
      <c r="MKR77" s="152"/>
      <c r="MKS77" s="153"/>
      <c r="MKT77" s="153"/>
      <c r="MKU77" s="153"/>
      <c r="MKV77" s="106"/>
      <c r="MKZ77" s="154"/>
      <c r="MLA77" s="25"/>
      <c r="MLB77" s="147"/>
      <c r="MLC77" s="148"/>
      <c r="MLD77" s="149"/>
      <c r="MLE77" s="150"/>
      <c r="MLF77" s="151"/>
      <c r="MLG77" s="151"/>
      <c r="MLH77" s="152"/>
      <c r="MLI77" s="152"/>
      <c r="MLJ77" s="153"/>
      <c r="MLK77" s="153"/>
      <c r="MLL77" s="153"/>
      <c r="MLM77" s="106"/>
      <c r="MLQ77" s="154"/>
      <c r="MLR77" s="25"/>
      <c r="MLS77" s="147"/>
      <c r="MLT77" s="148"/>
      <c r="MLU77" s="149"/>
      <c r="MLV77" s="150"/>
      <c r="MLW77" s="151"/>
      <c r="MLX77" s="151"/>
      <c r="MLY77" s="152"/>
      <c r="MLZ77" s="152"/>
      <c r="MMA77" s="153"/>
      <c r="MMB77" s="153"/>
      <c r="MMC77" s="153"/>
      <c r="MMD77" s="106"/>
      <c r="MMH77" s="154"/>
      <c r="MMI77" s="25"/>
      <c r="MMJ77" s="147"/>
      <c r="MMK77" s="148"/>
      <c r="MML77" s="149"/>
      <c r="MMM77" s="150"/>
      <c r="MMN77" s="151"/>
      <c r="MMO77" s="151"/>
      <c r="MMP77" s="152"/>
      <c r="MMQ77" s="152"/>
      <c r="MMR77" s="153"/>
      <c r="MMS77" s="153"/>
      <c r="MMT77" s="153"/>
      <c r="MMU77" s="106"/>
      <c r="MMY77" s="154"/>
      <c r="MMZ77" s="25"/>
      <c r="MNA77" s="147"/>
      <c r="MNB77" s="148"/>
      <c r="MNC77" s="149"/>
      <c r="MND77" s="150"/>
      <c r="MNE77" s="151"/>
      <c r="MNF77" s="151"/>
      <c r="MNG77" s="152"/>
      <c r="MNH77" s="152"/>
      <c r="MNI77" s="153"/>
      <c r="MNJ77" s="153"/>
      <c r="MNK77" s="153"/>
      <c r="MNL77" s="106"/>
      <c r="MNP77" s="154"/>
      <c r="MNQ77" s="25"/>
      <c r="MNR77" s="147"/>
      <c r="MNS77" s="148"/>
      <c r="MNT77" s="149"/>
      <c r="MNU77" s="150"/>
      <c r="MNV77" s="151"/>
      <c r="MNW77" s="151"/>
      <c r="MNX77" s="152"/>
      <c r="MNY77" s="152"/>
      <c r="MNZ77" s="153"/>
      <c r="MOA77" s="153"/>
      <c r="MOB77" s="153"/>
      <c r="MOC77" s="106"/>
      <c r="MOG77" s="154"/>
      <c r="MOH77" s="25"/>
      <c r="MOI77" s="147"/>
      <c r="MOJ77" s="148"/>
      <c r="MOK77" s="149"/>
      <c r="MOL77" s="150"/>
      <c r="MOM77" s="151"/>
      <c r="MON77" s="151"/>
      <c r="MOO77" s="152"/>
      <c r="MOP77" s="152"/>
      <c r="MOQ77" s="153"/>
      <c r="MOR77" s="153"/>
      <c r="MOS77" s="153"/>
      <c r="MOT77" s="106"/>
      <c r="MOX77" s="154"/>
      <c r="MOY77" s="25"/>
      <c r="MOZ77" s="147"/>
      <c r="MPA77" s="148"/>
      <c r="MPB77" s="149"/>
      <c r="MPC77" s="150"/>
      <c r="MPD77" s="151"/>
      <c r="MPE77" s="151"/>
      <c r="MPF77" s="152"/>
      <c r="MPG77" s="152"/>
      <c r="MPH77" s="153"/>
      <c r="MPI77" s="153"/>
      <c r="MPJ77" s="153"/>
      <c r="MPK77" s="106"/>
      <c r="MPO77" s="154"/>
      <c r="MPP77" s="25"/>
      <c r="MPQ77" s="147"/>
      <c r="MPR77" s="148"/>
      <c r="MPS77" s="149"/>
      <c r="MPT77" s="150"/>
      <c r="MPU77" s="151"/>
      <c r="MPV77" s="151"/>
      <c r="MPW77" s="152"/>
      <c r="MPX77" s="152"/>
      <c r="MPY77" s="153"/>
      <c r="MPZ77" s="153"/>
      <c r="MQA77" s="153"/>
      <c r="MQB77" s="106"/>
      <c r="MQF77" s="154"/>
      <c r="MQG77" s="25"/>
      <c r="MQH77" s="147"/>
      <c r="MQI77" s="148"/>
      <c r="MQJ77" s="149"/>
      <c r="MQK77" s="150"/>
      <c r="MQL77" s="151"/>
      <c r="MQM77" s="151"/>
      <c r="MQN77" s="152"/>
      <c r="MQO77" s="152"/>
      <c r="MQP77" s="153"/>
      <c r="MQQ77" s="153"/>
      <c r="MQR77" s="153"/>
      <c r="MQS77" s="106"/>
      <c r="MQW77" s="154"/>
      <c r="MQX77" s="25"/>
      <c r="MQY77" s="147"/>
      <c r="MQZ77" s="148"/>
      <c r="MRA77" s="149"/>
      <c r="MRB77" s="150"/>
      <c r="MRC77" s="151"/>
      <c r="MRD77" s="151"/>
      <c r="MRE77" s="152"/>
      <c r="MRF77" s="152"/>
      <c r="MRG77" s="153"/>
      <c r="MRH77" s="153"/>
      <c r="MRI77" s="153"/>
      <c r="MRJ77" s="106"/>
      <c r="MRN77" s="154"/>
      <c r="MRO77" s="25"/>
      <c r="MRP77" s="147"/>
      <c r="MRQ77" s="148"/>
      <c r="MRR77" s="149"/>
      <c r="MRS77" s="150"/>
      <c r="MRT77" s="151"/>
      <c r="MRU77" s="151"/>
      <c r="MRV77" s="152"/>
      <c r="MRW77" s="152"/>
      <c r="MRX77" s="153"/>
      <c r="MRY77" s="153"/>
      <c r="MRZ77" s="153"/>
      <c r="MSA77" s="106"/>
      <c r="MSE77" s="154"/>
      <c r="MSF77" s="25"/>
      <c r="MSG77" s="147"/>
      <c r="MSH77" s="148"/>
      <c r="MSI77" s="149"/>
      <c r="MSJ77" s="150"/>
      <c r="MSK77" s="151"/>
      <c r="MSL77" s="151"/>
      <c r="MSM77" s="152"/>
      <c r="MSN77" s="152"/>
      <c r="MSO77" s="153"/>
      <c r="MSP77" s="153"/>
      <c r="MSQ77" s="153"/>
      <c r="MSR77" s="106"/>
      <c r="MSV77" s="154"/>
      <c r="MSW77" s="25"/>
      <c r="MSX77" s="147"/>
      <c r="MSY77" s="148"/>
      <c r="MSZ77" s="149"/>
      <c r="MTA77" s="150"/>
      <c r="MTB77" s="151"/>
      <c r="MTC77" s="151"/>
      <c r="MTD77" s="152"/>
      <c r="MTE77" s="152"/>
      <c r="MTF77" s="153"/>
      <c r="MTG77" s="153"/>
      <c r="MTH77" s="153"/>
      <c r="MTI77" s="106"/>
      <c r="MTM77" s="154"/>
      <c r="MTN77" s="25"/>
      <c r="MTO77" s="147"/>
      <c r="MTP77" s="148"/>
      <c r="MTQ77" s="149"/>
      <c r="MTR77" s="150"/>
      <c r="MTS77" s="151"/>
      <c r="MTT77" s="151"/>
      <c r="MTU77" s="152"/>
      <c r="MTV77" s="152"/>
      <c r="MTW77" s="153"/>
      <c r="MTX77" s="153"/>
      <c r="MTY77" s="153"/>
      <c r="MTZ77" s="106"/>
      <c r="MUD77" s="154"/>
      <c r="MUE77" s="25"/>
      <c r="MUF77" s="147"/>
      <c r="MUG77" s="148"/>
      <c r="MUH77" s="149"/>
      <c r="MUI77" s="150"/>
      <c r="MUJ77" s="151"/>
      <c r="MUK77" s="151"/>
      <c r="MUL77" s="152"/>
      <c r="MUM77" s="152"/>
      <c r="MUN77" s="153"/>
      <c r="MUO77" s="153"/>
      <c r="MUP77" s="153"/>
      <c r="MUQ77" s="106"/>
      <c r="MUU77" s="154"/>
      <c r="MUV77" s="25"/>
      <c r="MUW77" s="147"/>
      <c r="MUX77" s="148"/>
      <c r="MUY77" s="149"/>
      <c r="MUZ77" s="150"/>
      <c r="MVA77" s="151"/>
      <c r="MVB77" s="151"/>
      <c r="MVC77" s="152"/>
      <c r="MVD77" s="152"/>
      <c r="MVE77" s="153"/>
      <c r="MVF77" s="153"/>
      <c r="MVG77" s="153"/>
      <c r="MVH77" s="106"/>
      <c r="MVL77" s="154"/>
      <c r="MVM77" s="25"/>
      <c r="MVN77" s="147"/>
      <c r="MVO77" s="148"/>
      <c r="MVP77" s="149"/>
      <c r="MVQ77" s="150"/>
      <c r="MVR77" s="151"/>
      <c r="MVS77" s="151"/>
      <c r="MVT77" s="152"/>
      <c r="MVU77" s="152"/>
      <c r="MVV77" s="153"/>
      <c r="MVW77" s="153"/>
      <c r="MVX77" s="153"/>
      <c r="MVY77" s="106"/>
      <c r="MWC77" s="154"/>
      <c r="MWD77" s="25"/>
      <c r="MWE77" s="147"/>
      <c r="MWF77" s="148"/>
      <c r="MWG77" s="149"/>
      <c r="MWH77" s="150"/>
      <c r="MWI77" s="151"/>
      <c r="MWJ77" s="151"/>
      <c r="MWK77" s="152"/>
      <c r="MWL77" s="152"/>
      <c r="MWM77" s="153"/>
      <c r="MWN77" s="153"/>
      <c r="MWO77" s="153"/>
      <c r="MWP77" s="106"/>
      <c r="MWT77" s="154"/>
      <c r="MWU77" s="25"/>
      <c r="MWV77" s="147"/>
      <c r="MWW77" s="148"/>
      <c r="MWX77" s="149"/>
      <c r="MWY77" s="150"/>
      <c r="MWZ77" s="151"/>
      <c r="MXA77" s="151"/>
      <c r="MXB77" s="152"/>
      <c r="MXC77" s="152"/>
      <c r="MXD77" s="153"/>
      <c r="MXE77" s="153"/>
      <c r="MXF77" s="153"/>
      <c r="MXG77" s="106"/>
      <c r="MXK77" s="154"/>
      <c r="MXL77" s="25"/>
      <c r="MXM77" s="147"/>
      <c r="MXN77" s="148"/>
      <c r="MXO77" s="149"/>
      <c r="MXP77" s="150"/>
      <c r="MXQ77" s="151"/>
      <c r="MXR77" s="151"/>
      <c r="MXS77" s="152"/>
      <c r="MXT77" s="152"/>
      <c r="MXU77" s="153"/>
      <c r="MXV77" s="153"/>
      <c r="MXW77" s="153"/>
      <c r="MXX77" s="106"/>
      <c r="MYB77" s="154"/>
      <c r="MYC77" s="25"/>
      <c r="MYD77" s="147"/>
      <c r="MYE77" s="148"/>
      <c r="MYF77" s="149"/>
      <c r="MYG77" s="150"/>
      <c r="MYH77" s="151"/>
      <c r="MYI77" s="151"/>
      <c r="MYJ77" s="152"/>
      <c r="MYK77" s="152"/>
      <c r="MYL77" s="153"/>
      <c r="MYM77" s="153"/>
      <c r="MYN77" s="153"/>
      <c r="MYO77" s="106"/>
      <c r="MYS77" s="154"/>
      <c r="MYT77" s="25"/>
      <c r="MYU77" s="147"/>
      <c r="MYV77" s="148"/>
      <c r="MYW77" s="149"/>
      <c r="MYX77" s="150"/>
      <c r="MYY77" s="151"/>
      <c r="MYZ77" s="151"/>
      <c r="MZA77" s="152"/>
      <c r="MZB77" s="152"/>
      <c r="MZC77" s="153"/>
      <c r="MZD77" s="153"/>
      <c r="MZE77" s="153"/>
      <c r="MZF77" s="106"/>
      <c r="MZJ77" s="154"/>
      <c r="MZK77" s="25"/>
      <c r="MZL77" s="147"/>
      <c r="MZM77" s="148"/>
      <c r="MZN77" s="149"/>
      <c r="MZO77" s="150"/>
      <c r="MZP77" s="151"/>
      <c r="MZQ77" s="151"/>
      <c r="MZR77" s="152"/>
      <c r="MZS77" s="152"/>
      <c r="MZT77" s="153"/>
      <c r="MZU77" s="153"/>
      <c r="MZV77" s="153"/>
      <c r="MZW77" s="106"/>
      <c r="NAA77" s="154"/>
      <c r="NAB77" s="25"/>
      <c r="NAC77" s="147"/>
      <c r="NAD77" s="148"/>
      <c r="NAE77" s="149"/>
      <c r="NAF77" s="150"/>
      <c r="NAG77" s="151"/>
      <c r="NAH77" s="151"/>
      <c r="NAI77" s="152"/>
      <c r="NAJ77" s="152"/>
      <c r="NAK77" s="153"/>
      <c r="NAL77" s="153"/>
      <c r="NAM77" s="153"/>
      <c r="NAN77" s="106"/>
      <c r="NAR77" s="154"/>
      <c r="NAS77" s="25"/>
      <c r="NAT77" s="147"/>
      <c r="NAU77" s="148"/>
      <c r="NAV77" s="149"/>
      <c r="NAW77" s="150"/>
      <c r="NAX77" s="151"/>
      <c r="NAY77" s="151"/>
      <c r="NAZ77" s="152"/>
      <c r="NBA77" s="152"/>
      <c r="NBB77" s="153"/>
      <c r="NBC77" s="153"/>
      <c r="NBD77" s="153"/>
      <c r="NBE77" s="106"/>
      <c r="NBI77" s="154"/>
      <c r="NBJ77" s="25"/>
      <c r="NBK77" s="147"/>
      <c r="NBL77" s="148"/>
      <c r="NBM77" s="149"/>
      <c r="NBN77" s="150"/>
      <c r="NBO77" s="151"/>
      <c r="NBP77" s="151"/>
      <c r="NBQ77" s="152"/>
      <c r="NBR77" s="152"/>
      <c r="NBS77" s="153"/>
      <c r="NBT77" s="153"/>
      <c r="NBU77" s="153"/>
      <c r="NBV77" s="106"/>
      <c r="NBZ77" s="154"/>
      <c r="NCA77" s="25"/>
      <c r="NCB77" s="147"/>
      <c r="NCC77" s="148"/>
      <c r="NCD77" s="149"/>
      <c r="NCE77" s="150"/>
      <c r="NCF77" s="151"/>
      <c r="NCG77" s="151"/>
      <c r="NCH77" s="152"/>
      <c r="NCI77" s="152"/>
      <c r="NCJ77" s="153"/>
      <c r="NCK77" s="153"/>
      <c r="NCL77" s="153"/>
      <c r="NCM77" s="106"/>
      <c r="NCQ77" s="154"/>
      <c r="NCR77" s="25"/>
      <c r="NCS77" s="147"/>
      <c r="NCT77" s="148"/>
      <c r="NCU77" s="149"/>
      <c r="NCV77" s="150"/>
      <c r="NCW77" s="151"/>
      <c r="NCX77" s="151"/>
      <c r="NCY77" s="152"/>
      <c r="NCZ77" s="152"/>
      <c r="NDA77" s="153"/>
      <c r="NDB77" s="153"/>
      <c r="NDC77" s="153"/>
      <c r="NDD77" s="106"/>
      <c r="NDH77" s="154"/>
      <c r="NDI77" s="25"/>
      <c r="NDJ77" s="147"/>
      <c r="NDK77" s="148"/>
      <c r="NDL77" s="149"/>
      <c r="NDM77" s="150"/>
      <c r="NDN77" s="151"/>
      <c r="NDO77" s="151"/>
      <c r="NDP77" s="152"/>
      <c r="NDQ77" s="152"/>
      <c r="NDR77" s="153"/>
      <c r="NDS77" s="153"/>
      <c r="NDT77" s="153"/>
      <c r="NDU77" s="106"/>
      <c r="NDY77" s="154"/>
      <c r="NDZ77" s="25"/>
      <c r="NEA77" s="147"/>
      <c r="NEB77" s="148"/>
      <c r="NEC77" s="149"/>
      <c r="NED77" s="150"/>
      <c r="NEE77" s="151"/>
      <c r="NEF77" s="151"/>
      <c r="NEG77" s="152"/>
      <c r="NEH77" s="152"/>
      <c r="NEI77" s="153"/>
      <c r="NEJ77" s="153"/>
      <c r="NEK77" s="153"/>
      <c r="NEL77" s="106"/>
      <c r="NEP77" s="154"/>
      <c r="NEQ77" s="25"/>
      <c r="NER77" s="147"/>
      <c r="NES77" s="148"/>
      <c r="NET77" s="149"/>
      <c r="NEU77" s="150"/>
      <c r="NEV77" s="151"/>
      <c r="NEW77" s="151"/>
      <c r="NEX77" s="152"/>
      <c r="NEY77" s="152"/>
      <c r="NEZ77" s="153"/>
      <c r="NFA77" s="153"/>
      <c r="NFB77" s="153"/>
      <c r="NFC77" s="106"/>
      <c r="NFG77" s="154"/>
      <c r="NFH77" s="25"/>
      <c r="NFI77" s="147"/>
      <c r="NFJ77" s="148"/>
      <c r="NFK77" s="149"/>
      <c r="NFL77" s="150"/>
      <c r="NFM77" s="151"/>
      <c r="NFN77" s="151"/>
      <c r="NFO77" s="152"/>
      <c r="NFP77" s="152"/>
      <c r="NFQ77" s="153"/>
      <c r="NFR77" s="153"/>
      <c r="NFS77" s="153"/>
      <c r="NFT77" s="106"/>
      <c r="NFX77" s="154"/>
      <c r="NFY77" s="25"/>
      <c r="NFZ77" s="147"/>
      <c r="NGA77" s="148"/>
      <c r="NGB77" s="149"/>
      <c r="NGC77" s="150"/>
      <c r="NGD77" s="151"/>
      <c r="NGE77" s="151"/>
      <c r="NGF77" s="152"/>
      <c r="NGG77" s="152"/>
      <c r="NGH77" s="153"/>
      <c r="NGI77" s="153"/>
      <c r="NGJ77" s="153"/>
      <c r="NGK77" s="106"/>
      <c r="NGO77" s="154"/>
      <c r="NGP77" s="25"/>
      <c r="NGQ77" s="147"/>
      <c r="NGR77" s="148"/>
      <c r="NGS77" s="149"/>
      <c r="NGT77" s="150"/>
      <c r="NGU77" s="151"/>
      <c r="NGV77" s="151"/>
      <c r="NGW77" s="152"/>
      <c r="NGX77" s="152"/>
      <c r="NGY77" s="153"/>
      <c r="NGZ77" s="153"/>
      <c r="NHA77" s="153"/>
      <c r="NHB77" s="106"/>
      <c r="NHF77" s="154"/>
      <c r="NHG77" s="25"/>
      <c r="NHH77" s="147"/>
      <c r="NHI77" s="148"/>
      <c r="NHJ77" s="149"/>
      <c r="NHK77" s="150"/>
      <c r="NHL77" s="151"/>
      <c r="NHM77" s="151"/>
      <c r="NHN77" s="152"/>
      <c r="NHO77" s="152"/>
      <c r="NHP77" s="153"/>
      <c r="NHQ77" s="153"/>
      <c r="NHR77" s="153"/>
      <c r="NHS77" s="106"/>
      <c r="NHW77" s="154"/>
      <c r="NHX77" s="25"/>
      <c r="NHY77" s="147"/>
      <c r="NHZ77" s="148"/>
      <c r="NIA77" s="149"/>
      <c r="NIB77" s="150"/>
      <c r="NIC77" s="151"/>
      <c r="NID77" s="151"/>
      <c r="NIE77" s="152"/>
      <c r="NIF77" s="152"/>
      <c r="NIG77" s="153"/>
      <c r="NIH77" s="153"/>
      <c r="NII77" s="153"/>
      <c r="NIJ77" s="106"/>
      <c r="NIN77" s="154"/>
      <c r="NIO77" s="25"/>
      <c r="NIP77" s="147"/>
      <c r="NIQ77" s="148"/>
      <c r="NIR77" s="149"/>
      <c r="NIS77" s="150"/>
      <c r="NIT77" s="151"/>
      <c r="NIU77" s="151"/>
      <c r="NIV77" s="152"/>
      <c r="NIW77" s="152"/>
      <c r="NIX77" s="153"/>
      <c r="NIY77" s="153"/>
      <c r="NIZ77" s="153"/>
      <c r="NJA77" s="106"/>
      <c r="NJE77" s="154"/>
      <c r="NJF77" s="25"/>
      <c r="NJG77" s="147"/>
      <c r="NJH77" s="148"/>
      <c r="NJI77" s="149"/>
      <c r="NJJ77" s="150"/>
      <c r="NJK77" s="151"/>
      <c r="NJL77" s="151"/>
      <c r="NJM77" s="152"/>
      <c r="NJN77" s="152"/>
      <c r="NJO77" s="153"/>
      <c r="NJP77" s="153"/>
      <c r="NJQ77" s="153"/>
      <c r="NJR77" s="106"/>
      <c r="NJV77" s="154"/>
      <c r="NJW77" s="25"/>
      <c r="NJX77" s="147"/>
      <c r="NJY77" s="148"/>
      <c r="NJZ77" s="149"/>
      <c r="NKA77" s="150"/>
      <c r="NKB77" s="151"/>
      <c r="NKC77" s="151"/>
      <c r="NKD77" s="152"/>
      <c r="NKE77" s="152"/>
      <c r="NKF77" s="153"/>
      <c r="NKG77" s="153"/>
      <c r="NKH77" s="153"/>
      <c r="NKI77" s="106"/>
      <c r="NKM77" s="154"/>
      <c r="NKN77" s="25"/>
      <c r="NKO77" s="147"/>
      <c r="NKP77" s="148"/>
      <c r="NKQ77" s="149"/>
      <c r="NKR77" s="150"/>
      <c r="NKS77" s="151"/>
      <c r="NKT77" s="151"/>
      <c r="NKU77" s="152"/>
      <c r="NKV77" s="152"/>
      <c r="NKW77" s="153"/>
      <c r="NKX77" s="153"/>
      <c r="NKY77" s="153"/>
      <c r="NKZ77" s="106"/>
      <c r="NLD77" s="154"/>
      <c r="NLE77" s="25"/>
      <c r="NLF77" s="147"/>
      <c r="NLG77" s="148"/>
      <c r="NLH77" s="149"/>
      <c r="NLI77" s="150"/>
      <c r="NLJ77" s="151"/>
      <c r="NLK77" s="151"/>
      <c r="NLL77" s="152"/>
      <c r="NLM77" s="152"/>
      <c r="NLN77" s="153"/>
      <c r="NLO77" s="153"/>
      <c r="NLP77" s="153"/>
      <c r="NLQ77" s="106"/>
      <c r="NLU77" s="154"/>
      <c r="NLV77" s="25"/>
      <c r="NLW77" s="147"/>
      <c r="NLX77" s="148"/>
      <c r="NLY77" s="149"/>
      <c r="NLZ77" s="150"/>
      <c r="NMA77" s="151"/>
      <c r="NMB77" s="151"/>
      <c r="NMC77" s="152"/>
      <c r="NMD77" s="152"/>
      <c r="NME77" s="153"/>
      <c r="NMF77" s="153"/>
      <c r="NMG77" s="153"/>
      <c r="NMH77" s="106"/>
      <c r="NML77" s="154"/>
      <c r="NMM77" s="25"/>
      <c r="NMN77" s="147"/>
      <c r="NMO77" s="148"/>
      <c r="NMP77" s="149"/>
      <c r="NMQ77" s="150"/>
      <c r="NMR77" s="151"/>
      <c r="NMS77" s="151"/>
      <c r="NMT77" s="152"/>
      <c r="NMU77" s="152"/>
      <c r="NMV77" s="153"/>
      <c r="NMW77" s="153"/>
      <c r="NMX77" s="153"/>
      <c r="NMY77" s="106"/>
      <c r="NNC77" s="154"/>
      <c r="NND77" s="25"/>
      <c r="NNE77" s="147"/>
      <c r="NNF77" s="148"/>
      <c r="NNG77" s="149"/>
      <c r="NNH77" s="150"/>
      <c r="NNI77" s="151"/>
      <c r="NNJ77" s="151"/>
      <c r="NNK77" s="152"/>
      <c r="NNL77" s="152"/>
      <c r="NNM77" s="153"/>
      <c r="NNN77" s="153"/>
      <c r="NNO77" s="153"/>
      <c r="NNP77" s="106"/>
      <c r="NNT77" s="154"/>
      <c r="NNU77" s="25"/>
      <c r="NNV77" s="147"/>
      <c r="NNW77" s="148"/>
      <c r="NNX77" s="149"/>
      <c r="NNY77" s="150"/>
      <c r="NNZ77" s="151"/>
      <c r="NOA77" s="151"/>
      <c r="NOB77" s="152"/>
      <c r="NOC77" s="152"/>
      <c r="NOD77" s="153"/>
      <c r="NOE77" s="153"/>
      <c r="NOF77" s="153"/>
      <c r="NOG77" s="106"/>
      <c r="NOK77" s="154"/>
      <c r="NOL77" s="25"/>
      <c r="NOM77" s="147"/>
      <c r="NON77" s="148"/>
      <c r="NOO77" s="149"/>
      <c r="NOP77" s="150"/>
      <c r="NOQ77" s="151"/>
      <c r="NOR77" s="151"/>
      <c r="NOS77" s="152"/>
      <c r="NOT77" s="152"/>
      <c r="NOU77" s="153"/>
      <c r="NOV77" s="153"/>
      <c r="NOW77" s="153"/>
      <c r="NOX77" s="106"/>
      <c r="NPB77" s="154"/>
      <c r="NPC77" s="25"/>
      <c r="NPD77" s="147"/>
      <c r="NPE77" s="148"/>
      <c r="NPF77" s="149"/>
      <c r="NPG77" s="150"/>
      <c r="NPH77" s="151"/>
      <c r="NPI77" s="151"/>
      <c r="NPJ77" s="152"/>
      <c r="NPK77" s="152"/>
      <c r="NPL77" s="153"/>
      <c r="NPM77" s="153"/>
      <c r="NPN77" s="153"/>
      <c r="NPO77" s="106"/>
      <c r="NPS77" s="154"/>
      <c r="NPT77" s="25"/>
      <c r="NPU77" s="147"/>
      <c r="NPV77" s="148"/>
      <c r="NPW77" s="149"/>
      <c r="NPX77" s="150"/>
      <c r="NPY77" s="151"/>
      <c r="NPZ77" s="151"/>
      <c r="NQA77" s="152"/>
      <c r="NQB77" s="152"/>
      <c r="NQC77" s="153"/>
      <c r="NQD77" s="153"/>
      <c r="NQE77" s="153"/>
      <c r="NQF77" s="106"/>
      <c r="NQJ77" s="154"/>
      <c r="NQK77" s="25"/>
      <c r="NQL77" s="147"/>
      <c r="NQM77" s="148"/>
      <c r="NQN77" s="149"/>
      <c r="NQO77" s="150"/>
      <c r="NQP77" s="151"/>
      <c r="NQQ77" s="151"/>
      <c r="NQR77" s="152"/>
      <c r="NQS77" s="152"/>
      <c r="NQT77" s="153"/>
      <c r="NQU77" s="153"/>
      <c r="NQV77" s="153"/>
      <c r="NQW77" s="106"/>
      <c r="NRA77" s="154"/>
      <c r="NRB77" s="25"/>
      <c r="NRC77" s="147"/>
      <c r="NRD77" s="148"/>
      <c r="NRE77" s="149"/>
      <c r="NRF77" s="150"/>
      <c r="NRG77" s="151"/>
      <c r="NRH77" s="151"/>
      <c r="NRI77" s="152"/>
      <c r="NRJ77" s="152"/>
      <c r="NRK77" s="153"/>
      <c r="NRL77" s="153"/>
      <c r="NRM77" s="153"/>
      <c r="NRN77" s="106"/>
      <c r="NRR77" s="154"/>
      <c r="NRS77" s="25"/>
      <c r="NRT77" s="147"/>
      <c r="NRU77" s="148"/>
      <c r="NRV77" s="149"/>
      <c r="NRW77" s="150"/>
      <c r="NRX77" s="151"/>
      <c r="NRY77" s="151"/>
      <c r="NRZ77" s="152"/>
      <c r="NSA77" s="152"/>
      <c r="NSB77" s="153"/>
      <c r="NSC77" s="153"/>
      <c r="NSD77" s="153"/>
      <c r="NSE77" s="106"/>
      <c r="NSI77" s="154"/>
      <c r="NSJ77" s="25"/>
      <c r="NSK77" s="147"/>
      <c r="NSL77" s="148"/>
      <c r="NSM77" s="149"/>
      <c r="NSN77" s="150"/>
      <c r="NSO77" s="151"/>
      <c r="NSP77" s="151"/>
      <c r="NSQ77" s="152"/>
      <c r="NSR77" s="152"/>
      <c r="NSS77" s="153"/>
      <c r="NST77" s="153"/>
      <c r="NSU77" s="153"/>
      <c r="NSV77" s="106"/>
      <c r="NSZ77" s="154"/>
      <c r="NTA77" s="25"/>
      <c r="NTB77" s="147"/>
      <c r="NTC77" s="148"/>
      <c r="NTD77" s="149"/>
      <c r="NTE77" s="150"/>
      <c r="NTF77" s="151"/>
      <c r="NTG77" s="151"/>
      <c r="NTH77" s="152"/>
      <c r="NTI77" s="152"/>
      <c r="NTJ77" s="153"/>
      <c r="NTK77" s="153"/>
      <c r="NTL77" s="153"/>
      <c r="NTM77" s="106"/>
      <c r="NTQ77" s="154"/>
      <c r="NTR77" s="25"/>
      <c r="NTS77" s="147"/>
      <c r="NTT77" s="148"/>
      <c r="NTU77" s="149"/>
      <c r="NTV77" s="150"/>
      <c r="NTW77" s="151"/>
      <c r="NTX77" s="151"/>
      <c r="NTY77" s="152"/>
      <c r="NTZ77" s="152"/>
      <c r="NUA77" s="153"/>
      <c r="NUB77" s="153"/>
      <c r="NUC77" s="153"/>
      <c r="NUD77" s="106"/>
      <c r="NUH77" s="154"/>
      <c r="NUI77" s="25"/>
      <c r="NUJ77" s="147"/>
      <c r="NUK77" s="148"/>
      <c r="NUL77" s="149"/>
      <c r="NUM77" s="150"/>
      <c r="NUN77" s="151"/>
      <c r="NUO77" s="151"/>
      <c r="NUP77" s="152"/>
      <c r="NUQ77" s="152"/>
      <c r="NUR77" s="153"/>
      <c r="NUS77" s="153"/>
      <c r="NUT77" s="153"/>
      <c r="NUU77" s="106"/>
      <c r="NUY77" s="154"/>
      <c r="NUZ77" s="25"/>
      <c r="NVA77" s="147"/>
      <c r="NVB77" s="148"/>
      <c r="NVC77" s="149"/>
      <c r="NVD77" s="150"/>
      <c r="NVE77" s="151"/>
      <c r="NVF77" s="151"/>
      <c r="NVG77" s="152"/>
      <c r="NVH77" s="152"/>
      <c r="NVI77" s="153"/>
      <c r="NVJ77" s="153"/>
      <c r="NVK77" s="153"/>
      <c r="NVL77" s="106"/>
      <c r="NVP77" s="154"/>
      <c r="NVQ77" s="25"/>
      <c r="NVR77" s="147"/>
      <c r="NVS77" s="148"/>
      <c r="NVT77" s="149"/>
      <c r="NVU77" s="150"/>
      <c r="NVV77" s="151"/>
      <c r="NVW77" s="151"/>
      <c r="NVX77" s="152"/>
      <c r="NVY77" s="152"/>
      <c r="NVZ77" s="153"/>
      <c r="NWA77" s="153"/>
      <c r="NWB77" s="153"/>
      <c r="NWC77" s="106"/>
      <c r="NWG77" s="154"/>
      <c r="NWH77" s="25"/>
      <c r="NWI77" s="147"/>
      <c r="NWJ77" s="148"/>
      <c r="NWK77" s="149"/>
      <c r="NWL77" s="150"/>
      <c r="NWM77" s="151"/>
      <c r="NWN77" s="151"/>
      <c r="NWO77" s="152"/>
      <c r="NWP77" s="152"/>
      <c r="NWQ77" s="153"/>
      <c r="NWR77" s="153"/>
      <c r="NWS77" s="153"/>
      <c r="NWT77" s="106"/>
      <c r="NWX77" s="154"/>
      <c r="NWY77" s="25"/>
      <c r="NWZ77" s="147"/>
      <c r="NXA77" s="148"/>
      <c r="NXB77" s="149"/>
      <c r="NXC77" s="150"/>
      <c r="NXD77" s="151"/>
      <c r="NXE77" s="151"/>
      <c r="NXF77" s="152"/>
      <c r="NXG77" s="152"/>
      <c r="NXH77" s="153"/>
      <c r="NXI77" s="153"/>
      <c r="NXJ77" s="153"/>
      <c r="NXK77" s="106"/>
      <c r="NXO77" s="154"/>
      <c r="NXP77" s="25"/>
      <c r="NXQ77" s="147"/>
      <c r="NXR77" s="148"/>
      <c r="NXS77" s="149"/>
      <c r="NXT77" s="150"/>
      <c r="NXU77" s="151"/>
      <c r="NXV77" s="151"/>
      <c r="NXW77" s="152"/>
      <c r="NXX77" s="152"/>
      <c r="NXY77" s="153"/>
      <c r="NXZ77" s="153"/>
      <c r="NYA77" s="153"/>
      <c r="NYB77" s="106"/>
      <c r="NYF77" s="154"/>
      <c r="NYG77" s="25"/>
      <c r="NYH77" s="147"/>
      <c r="NYI77" s="148"/>
      <c r="NYJ77" s="149"/>
      <c r="NYK77" s="150"/>
      <c r="NYL77" s="151"/>
      <c r="NYM77" s="151"/>
      <c r="NYN77" s="152"/>
      <c r="NYO77" s="152"/>
      <c r="NYP77" s="153"/>
      <c r="NYQ77" s="153"/>
      <c r="NYR77" s="153"/>
      <c r="NYS77" s="106"/>
      <c r="NYW77" s="154"/>
      <c r="NYX77" s="25"/>
      <c r="NYY77" s="147"/>
      <c r="NYZ77" s="148"/>
      <c r="NZA77" s="149"/>
      <c r="NZB77" s="150"/>
      <c r="NZC77" s="151"/>
      <c r="NZD77" s="151"/>
      <c r="NZE77" s="152"/>
      <c r="NZF77" s="152"/>
      <c r="NZG77" s="153"/>
      <c r="NZH77" s="153"/>
      <c r="NZI77" s="153"/>
      <c r="NZJ77" s="106"/>
      <c r="NZN77" s="154"/>
      <c r="NZO77" s="25"/>
      <c r="NZP77" s="147"/>
      <c r="NZQ77" s="148"/>
      <c r="NZR77" s="149"/>
      <c r="NZS77" s="150"/>
      <c r="NZT77" s="151"/>
      <c r="NZU77" s="151"/>
      <c r="NZV77" s="152"/>
      <c r="NZW77" s="152"/>
      <c r="NZX77" s="153"/>
      <c r="NZY77" s="153"/>
      <c r="NZZ77" s="153"/>
      <c r="OAA77" s="106"/>
      <c r="OAE77" s="154"/>
      <c r="OAF77" s="25"/>
      <c r="OAG77" s="147"/>
      <c r="OAH77" s="148"/>
      <c r="OAI77" s="149"/>
      <c r="OAJ77" s="150"/>
      <c r="OAK77" s="151"/>
      <c r="OAL77" s="151"/>
      <c r="OAM77" s="152"/>
      <c r="OAN77" s="152"/>
      <c r="OAO77" s="153"/>
      <c r="OAP77" s="153"/>
      <c r="OAQ77" s="153"/>
      <c r="OAR77" s="106"/>
      <c r="OAV77" s="154"/>
      <c r="OAW77" s="25"/>
      <c r="OAX77" s="147"/>
      <c r="OAY77" s="148"/>
      <c r="OAZ77" s="149"/>
      <c r="OBA77" s="150"/>
      <c r="OBB77" s="151"/>
      <c r="OBC77" s="151"/>
      <c r="OBD77" s="152"/>
      <c r="OBE77" s="152"/>
      <c r="OBF77" s="153"/>
      <c r="OBG77" s="153"/>
      <c r="OBH77" s="153"/>
      <c r="OBI77" s="106"/>
      <c r="OBM77" s="154"/>
      <c r="OBN77" s="25"/>
      <c r="OBO77" s="147"/>
      <c r="OBP77" s="148"/>
      <c r="OBQ77" s="149"/>
      <c r="OBR77" s="150"/>
      <c r="OBS77" s="151"/>
      <c r="OBT77" s="151"/>
      <c r="OBU77" s="152"/>
      <c r="OBV77" s="152"/>
      <c r="OBW77" s="153"/>
      <c r="OBX77" s="153"/>
      <c r="OBY77" s="153"/>
      <c r="OBZ77" s="106"/>
      <c r="OCD77" s="154"/>
      <c r="OCE77" s="25"/>
      <c r="OCF77" s="147"/>
      <c r="OCG77" s="148"/>
      <c r="OCH77" s="149"/>
      <c r="OCI77" s="150"/>
      <c r="OCJ77" s="151"/>
      <c r="OCK77" s="151"/>
      <c r="OCL77" s="152"/>
      <c r="OCM77" s="152"/>
      <c r="OCN77" s="153"/>
      <c r="OCO77" s="153"/>
      <c r="OCP77" s="153"/>
      <c r="OCQ77" s="106"/>
      <c r="OCU77" s="154"/>
      <c r="OCV77" s="25"/>
      <c r="OCW77" s="147"/>
      <c r="OCX77" s="148"/>
      <c r="OCY77" s="149"/>
      <c r="OCZ77" s="150"/>
      <c r="ODA77" s="151"/>
      <c r="ODB77" s="151"/>
      <c r="ODC77" s="152"/>
      <c r="ODD77" s="152"/>
      <c r="ODE77" s="153"/>
      <c r="ODF77" s="153"/>
      <c r="ODG77" s="153"/>
      <c r="ODH77" s="106"/>
      <c r="ODL77" s="154"/>
      <c r="ODM77" s="25"/>
      <c r="ODN77" s="147"/>
      <c r="ODO77" s="148"/>
      <c r="ODP77" s="149"/>
      <c r="ODQ77" s="150"/>
      <c r="ODR77" s="151"/>
      <c r="ODS77" s="151"/>
      <c r="ODT77" s="152"/>
      <c r="ODU77" s="152"/>
      <c r="ODV77" s="153"/>
      <c r="ODW77" s="153"/>
      <c r="ODX77" s="153"/>
      <c r="ODY77" s="106"/>
      <c r="OEC77" s="154"/>
      <c r="OED77" s="25"/>
      <c r="OEE77" s="147"/>
      <c r="OEF77" s="148"/>
      <c r="OEG77" s="149"/>
      <c r="OEH77" s="150"/>
      <c r="OEI77" s="151"/>
      <c r="OEJ77" s="151"/>
      <c r="OEK77" s="152"/>
      <c r="OEL77" s="152"/>
      <c r="OEM77" s="153"/>
      <c r="OEN77" s="153"/>
      <c r="OEO77" s="153"/>
      <c r="OEP77" s="106"/>
      <c r="OET77" s="154"/>
      <c r="OEU77" s="25"/>
      <c r="OEV77" s="147"/>
      <c r="OEW77" s="148"/>
      <c r="OEX77" s="149"/>
      <c r="OEY77" s="150"/>
      <c r="OEZ77" s="151"/>
      <c r="OFA77" s="151"/>
      <c r="OFB77" s="152"/>
      <c r="OFC77" s="152"/>
      <c r="OFD77" s="153"/>
      <c r="OFE77" s="153"/>
      <c r="OFF77" s="153"/>
      <c r="OFG77" s="106"/>
      <c r="OFK77" s="154"/>
      <c r="OFL77" s="25"/>
      <c r="OFM77" s="147"/>
      <c r="OFN77" s="148"/>
      <c r="OFO77" s="149"/>
      <c r="OFP77" s="150"/>
      <c r="OFQ77" s="151"/>
      <c r="OFR77" s="151"/>
      <c r="OFS77" s="152"/>
      <c r="OFT77" s="152"/>
      <c r="OFU77" s="153"/>
      <c r="OFV77" s="153"/>
      <c r="OFW77" s="153"/>
      <c r="OFX77" s="106"/>
      <c r="OGB77" s="154"/>
      <c r="OGC77" s="25"/>
      <c r="OGD77" s="147"/>
      <c r="OGE77" s="148"/>
      <c r="OGF77" s="149"/>
      <c r="OGG77" s="150"/>
      <c r="OGH77" s="151"/>
      <c r="OGI77" s="151"/>
      <c r="OGJ77" s="152"/>
      <c r="OGK77" s="152"/>
      <c r="OGL77" s="153"/>
      <c r="OGM77" s="153"/>
      <c r="OGN77" s="153"/>
      <c r="OGO77" s="106"/>
      <c r="OGS77" s="154"/>
      <c r="OGT77" s="25"/>
      <c r="OGU77" s="147"/>
      <c r="OGV77" s="148"/>
      <c r="OGW77" s="149"/>
      <c r="OGX77" s="150"/>
      <c r="OGY77" s="151"/>
      <c r="OGZ77" s="151"/>
      <c r="OHA77" s="152"/>
      <c r="OHB77" s="152"/>
      <c r="OHC77" s="153"/>
      <c r="OHD77" s="153"/>
      <c r="OHE77" s="153"/>
      <c r="OHF77" s="106"/>
      <c r="OHJ77" s="154"/>
      <c r="OHK77" s="25"/>
      <c r="OHL77" s="147"/>
      <c r="OHM77" s="148"/>
      <c r="OHN77" s="149"/>
      <c r="OHO77" s="150"/>
      <c r="OHP77" s="151"/>
      <c r="OHQ77" s="151"/>
      <c r="OHR77" s="152"/>
      <c r="OHS77" s="152"/>
      <c r="OHT77" s="153"/>
      <c r="OHU77" s="153"/>
      <c r="OHV77" s="153"/>
      <c r="OHW77" s="106"/>
      <c r="OIA77" s="154"/>
      <c r="OIB77" s="25"/>
      <c r="OIC77" s="147"/>
      <c r="OID77" s="148"/>
      <c r="OIE77" s="149"/>
      <c r="OIF77" s="150"/>
      <c r="OIG77" s="151"/>
      <c r="OIH77" s="151"/>
      <c r="OII77" s="152"/>
      <c r="OIJ77" s="152"/>
      <c r="OIK77" s="153"/>
      <c r="OIL77" s="153"/>
      <c r="OIM77" s="153"/>
      <c r="OIN77" s="106"/>
      <c r="OIR77" s="154"/>
      <c r="OIS77" s="25"/>
      <c r="OIT77" s="147"/>
      <c r="OIU77" s="148"/>
      <c r="OIV77" s="149"/>
      <c r="OIW77" s="150"/>
      <c r="OIX77" s="151"/>
      <c r="OIY77" s="151"/>
      <c r="OIZ77" s="152"/>
      <c r="OJA77" s="152"/>
      <c r="OJB77" s="153"/>
      <c r="OJC77" s="153"/>
      <c r="OJD77" s="153"/>
      <c r="OJE77" s="106"/>
      <c r="OJI77" s="154"/>
      <c r="OJJ77" s="25"/>
      <c r="OJK77" s="147"/>
      <c r="OJL77" s="148"/>
      <c r="OJM77" s="149"/>
      <c r="OJN77" s="150"/>
      <c r="OJO77" s="151"/>
      <c r="OJP77" s="151"/>
      <c r="OJQ77" s="152"/>
      <c r="OJR77" s="152"/>
      <c r="OJS77" s="153"/>
      <c r="OJT77" s="153"/>
      <c r="OJU77" s="153"/>
      <c r="OJV77" s="106"/>
      <c r="OJZ77" s="154"/>
      <c r="OKA77" s="25"/>
      <c r="OKB77" s="147"/>
      <c r="OKC77" s="148"/>
      <c r="OKD77" s="149"/>
      <c r="OKE77" s="150"/>
      <c r="OKF77" s="151"/>
      <c r="OKG77" s="151"/>
      <c r="OKH77" s="152"/>
      <c r="OKI77" s="152"/>
      <c r="OKJ77" s="153"/>
      <c r="OKK77" s="153"/>
      <c r="OKL77" s="153"/>
      <c r="OKM77" s="106"/>
      <c r="OKQ77" s="154"/>
      <c r="OKR77" s="25"/>
      <c r="OKS77" s="147"/>
      <c r="OKT77" s="148"/>
      <c r="OKU77" s="149"/>
      <c r="OKV77" s="150"/>
      <c r="OKW77" s="151"/>
      <c r="OKX77" s="151"/>
      <c r="OKY77" s="152"/>
      <c r="OKZ77" s="152"/>
      <c r="OLA77" s="153"/>
      <c r="OLB77" s="153"/>
      <c r="OLC77" s="153"/>
      <c r="OLD77" s="106"/>
      <c r="OLH77" s="154"/>
      <c r="OLI77" s="25"/>
      <c r="OLJ77" s="147"/>
      <c r="OLK77" s="148"/>
      <c r="OLL77" s="149"/>
      <c r="OLM77" s="150"/>
      <c r="OLN77" s="151"/>
      <c r="OLO77" s="151"/>
      <c r="OLP77" s="152"/>
      <c r="OLQ77" s="152"/>
      <c r="OLR77" s="153"/>
      <c r="OLS77" s="153"/>
      <c r="OLT77" s="153"/>
      <c r="OLU77" s="106"/>
      <c r="OLY77" s="154"/>
      <c r="OLZ77" s="25"/>
      <c r="OMA77" s="147"/>
      <c r="OMB77" s="148"/>
      <c r="OMC77" s="149"/>
      <c r="OMD77" s="150"/>
      <c r="OME77" s="151"/>
      <c r="OMF77" s="151"/>
      <c r="OMG77" s="152"/>
      <c r="OMH77" s="152"/>
      <c r="OMI77" s="153"/>
      <c r="OMJ77" s="153"/>
      <c r="OMK77" s="153"/>
      <c r="OML77" s="106"/>
      <c r="OMP77" s="154"/>
      <c r="OMQ77" s="25"/>
      <c r="OMR77" s="147"/>
      <c r="OMS77" s="148"/>
      <c r="OMT77" s="149"/>
      <c r="OMU77" s="150"/>
      <c r="OMV77" s="151"/>
      <c r="OMW77" s="151"/>
      <c r="OMX77" s="152"/>
      <c r="OMY77" s="152"/>
      <c r="OMZ77" s="153"/>
      <c r="ONA77" s="153"/>
      <c r="ONB77" s="153"/>
      <c r="ONC77" s="106"/>
      <c r="ONG77" s="154"/>
      <c r="ONH77" s="25"/>
      <c r="ONI77" s="147"/>
      <c r="ONJ77" s="148"/>
      <c r="ONK77" s="149"/>
      <c r="ONL77" s="150"/>
      <c r="ONM77" s="151"/>
      <c r="ONN77" s="151"/>
      <c r="ONO77" s="152"/>
      <c r="ONP77" s="152"/>
      <c r="ONQ77" s="153"/>
      <c r="ONR77" s="153"/>
      <c r="ONS77" s="153"/>
      <c r="ONT77" s="106"/>
      <c r="ONX77" s="154"/>
      <c r="ONY77" s="25"/>
      <c r="ONZ77" s="147"/>
      <c r="OOA77" s="148"/>
      <c r="OOB77" s="149"/>
      <c r="OOC77" s="150"/>
      <c r="OOD77" s="151"/>
      <c r="OOE77" s="151"/>
      <c r="OOF77" s="152"/>
      <c r="OOG77" s="152"/>
      <c r="OOH77" s="153"/>
      <c r="OOI77" s="153"/>
      <c r="OOJ77" s="153"/>
      <c r="OOK77" s="106"/>
      <c r="OOO77" s="154"/>
      <c r="OOP77" s="25"/>
      <c r="OOQ77" s="147"/>
      <c r="OOR77" s="148"/>
      <c r="OOS77" s="149"/>
      <c r="OOT77" s="150"/>
      <c r="OOU77" s="151"/>
      <c r="OOV77" s="151"/>
      <c r="OOW77" s="152"/>
      <c r="OOX77" s="152"/>
      <c r="OOY77" s="153"/>
      <c r="OOZ77" s="153"/>
      <c r="OPA77" s="153"/>
      <c r="OPB77" s="106"/>
      <c r="OPF77" s="154"/>
      <c r="OPG77" s="25"/>
      <c r="OPH77" s="147"/>
      <c r="OPI77" s="148"/>
      <c r="OPJ77" s="149"/>
      <c r="OPK77" s="150"/>
      <c r="OPL77" s="151"/>
      <c r="OPM77" s="151"/>
      <c r="OPN77" s="152"/>
      <c r="OPO77" s="152"/>
      <c r="OPP77" s="153"/>
      <c r="OPQ77" s="153"/>
      <c r="OPR77" s="153"/>
      <c r="OPS77" s="106"/>
      <c r="OPW77" s="154"/>
      <c r="OPX77" s="25"/>
      <c r="OPY77" s="147"/>
      <c r="OPZ77" s="148"/>
      <c r="OQA77" s="149"/>
      <c r="OQB77" s="150"/>
      <c r="OQC77" s="151"/>
      <c r="OQD77" s="151"/>
      <c r="OQE77" s="152"/>
      <c r="OQF77" s="152"/>
      <c r="OQG77" s="153"/>
      <c r="OQH77" s="153"/>
      <c r="OQI77" s="153"/>
      <c r="OQJ77" s="106"/>
      <c r="OQN77" s="154"/>
      <c r="OQO77" s="25"/>
      <c r="OQP77" s="147"/>
      <c r="OQQ77" s="148"/>
      <c r="OQR77" s="149"/>
      <c r="OQS77" s="150"/>
      <c r="OQT77" s="151"/>
      <c r="OQU77" s="151"/>
      <c r="OQV77" s="152"/>
      <c r="OQW77" s="152"/>
      <c r="OQX77" s="153"/>
      <c r="OQY77" s="153"/>
      <c r="OQZ77" s="153"/>
      <c r="ORA77" s="106"/>
      <c r="ORE77" s="154"/>
      <c r="ORF77" s="25"/>
      <c r="ORG77" s="147"/>
      <c r="ORH77" s="148"/>
      <c r="ORI77" s="149"/>
      <c r="ORJ77" s="150"/>
      <c r="ORK77" s="151"/>
      <c r="ORL77" s="151"/>
      <c r="ORM77" s="152"/>
      <c r="ORN77" s="152"/>
      <c r="ORO77" s="153"/>
      <c r="ORP77" s="153"/>
      <c r="ORQ77" s="153"/>
      <c r="ORR77" s="106"/>
      <c r="ORV77" s="154"/>
      <c r="ORW77" s="25"/>
      <c r="ORX77" s="147"/>
      <c r="ORY77" s="148"/>
      <c r="ORZ77" s="149"/>
      <c r="OSA77" s="150"/>
      <c r="OSB77" s="151"/>
      <c r="OSC77" s="151"/>
      <c r="OSD77" s="152"/>
      <c r="OSE77" s="152"/>
      <c r="OSF77" s="153"/>
      <c r="OSG77" s="153"/>
      <c r="OSH77" s="153"/>
      <c r="OSI77" s="106"/>
      <c r="OSM77" s="154"/>
      <c r="OSN77" s="25"/>
      <c r="OSO77" s="147"/>
      <c r="OSP77" s="148"/>
      <c r="OSQ77" s="149"/>
      <c r="OSR77" s="150"/>
      <c r="OSS77" s="151"/>
      <c r="OST77" s="151"/>
      <c r="OSU77" s="152"/>
      <c r="OSV77" s="152"/>
      <c r="OSW77" s="153"/>
      <c r="OSX77" s="153"/>
      <c r="OSY77" s="153"/>
      <c r="OSZ77" s="106"/>
      <c r="OTD77" s="154"/>
      <c r="OTE77" s="25"/>
      <c r="OTF77" s="147"/>
      <c r="OTG77" s="148"/>
      <c r="OTH77" s="149"/>
      <c r="OTI77" s="150"/>
      <c r="OTJ77" s="151"/>
      <c r="OTK77" s="151"/>
      <c r="OTL77" s="152"/>
      <c r="OTM77" s="152"/>
      <c r="OTN77" s="153"/>
      <c r="OTO77" s="153"/>
      <c r="OTP77" s="153"/>
      <c r="OTQ77" s="106"/>
      <c r="OTU77" s="154"/>
      <c r="OTV77" s="25"/>
      <c r="OTW77" s="147"/>
      <c r="OTX77" s="148"/>
      <c r="OTY77" s="149"/>
      <c r="OTZ77" s="150"/>
      <c r="OUA77" s="151"/>
      <c r="OUB77" s="151"/>
      <c r="OUC77" s="152"/>
      <c r="OUD77" s="152"/>
      <c r="OUE77" s="153"/>
      <c r="OUF77" s="153"/>
      <c r="OUG77" s="153"/>
      <c r="OUH77" s="106"/>
      <c r="OUL77" s="154"/>
      <c r="OUM77" s="25"/>
      <c r="OUN77" s="147"/>
      <c r="OUO77" s="148"/>
      <c r="OUP77" s="149"/>
      <c r="OUQ77" s="150"/>
      <c r="OUR77" s="151"/>
      <c r="OUS77" s="151"/>
      <c r="OUT77" s="152"/>
      <c r="OUU77" s="152"/>
      <c r="OUV77" s="153"/>
      <c r="OUW77" s="153"/>
      <c r="OUX77" s="153"/>
      <c r="OUY77" s="106"/>
      <c r="OVC77" s="154"/>
      <c r="OVD77" s="25"/>
      <c r="OVE77" s="147"/>
      <c r="OVF77" s="148"/>
      <c r="OVG77" s="149"/>
      <c r="OVH77" s="150"/>
      <c r="OVI77" s="151"/>
      <c r="OVJ77" s="151"/>
      <c r="OVK77" s="152"/>
      <c r="OVL77" s="152"/>
      <c r="OVM77" s="153"/>
      <c r="OVN77" s="153"/>
      <c r="OVO77" s="153"/>
      <c r="OVP77" s="106"/>
      <c r="OVT77" s="154"/>
      <c r="OVU77" s="25"/>
      <c r="OVV77" s="147"/>
      <c r="OVW77" s="148"/>
      <c r="OVX77" s="149"/>
      <c r="OVY77" s="150"/>
      <c r="OVZ77" s="151"/>
      <c r="OWA77" s="151"/>
      <c r="OWB77" s="152"/>
      <c r="OWC77" s="152"/>
      <c r="OWD77" s="153"/>
      <c r="OWE77" s="153"/>
      <c r="OWF77" s="153"/>
      <c r="OWG77" s="106"/>
      <c r="OWK77" s="154"/>
      <c r="OWL77" s="25"/>
      <c r="OWM77" s="147"/>
      <c r="OWN77" s="148"/>
      <c r="OWO77" s="149"/>
      <c r="OWP77" s="150"/>
      <c r="OWQ77" s="151"/>
      <c r="OWR77" s="151"/>
      <c r="OWS77" s="152"/>
      <c r="OWT77" s="152"/>
      <c r="OWU77" s="153"/>
      <c r="OWV77" s="153"/>
      <c r="OWW77" s="153"/>
      <c r="OWX77" s="106"/>
      <c r="OXB77" s="154"/>
      <c r="OXC77" s="25"/>
      <c r="OXD77" s="147"/>
      <c r="OXE77" s="148"/>
      <c r="OXF77" s="149"/>
      <c r="OXG77" s="150"/>
      <c r="OXH77" s="151"/>
      <c r="OXI77" s="151"/>
      <c r="OXJ77" s="152"/>
      <c r="OXK77" s="152"/>
      <c r="OXL77" s="153"/>
      <c r="OXM77" s="153"/>
      <c r="OXN77" s="153"/>
      <c r="OXO77" s="106"/>
      <c r="OXS77" s="154"/>
      <c r="OXT77" s="25"/>
      <c r="OXU77" s="147"/>
      <c r="OXV77" s="148"/>
      <c r="OXW77" s="149"/>
      <c r="OXX77" s="150"/>
      <c r="OXY77" s="151"/>
      <c r="OXZ77" s="151"/>
      <c r="OYA77" s="152"/>
      <c r="OYB77" s="152"/>
      <c r="OYC77" s="153"/>
      <c r="OYD77" s="153"/>
      <c r="OYE77" s="153"/>
      <c r="OYF77" s="106"/>
      <c r="OYJ77" s="154"/>
      <c r="OYK77" s="25"/>
      <c r="OYL77" s="147"/>
      <c r="OYM77" s="148"/>
      <c r="OYN77" s="149"/>
      <c r="OYO77" s="150"/>
      <c r="OYP77" s="151"/>
      <c r="OYQ77" s="151"/>
      <c r="OYR77" s="152"/>
      <c r="OYS77" s="152"/>
      <c r="OYT77" s="153"/>
      <c r="OYU77" s="153"/>
      <c r="OYV77" s="153"/>
      <c r="OYW77" s="106"/>
      <c r="OZA77" s="154"/>
      <c r="OZB77" s="25"/>
      <c r="OZC77" s="147"/>
      <c r="OZD77" s="148"/>
      <c r="OZE77" s="149"/>
      <c r="OZF77" s="150"/>
      <c r="OZG77" s="151"/>
      <c r="OZH77" s="151"/>
      <c r="OZI77" s="152"/>
      <c r="OZJ77" s="152"/>
      <c r="OZK77" s="153"/>
      <c r="OZL77" s="153"/>
      <c r="OZM77" s="153"/>
      <c r="OZN77" s="106"/>
      <c r="OZR77" s="154"/>
      <c r="OZS77" s="25"/>
      <c r="OZT77" s="147"/>
      <c r="OZU77" s="148"/>
      <c r="OZV77" s="149"/>
      <c r="OZW77" s="150"/>
      <c r="OZX77" s="151"/>
      <c r="OZY77" s="151"/>
      <c r="OZZ77" s="152"/>
      <c r="PAA77" s="152"/>
      <c r="PAB77" s="153"/>
      <c r="PAC77" s="153"/>
      <c r="PAD77" s="153"/>
      <c r="PAE77" s="106"/>
      <c r="PAI77" s="154"/>
      <c r="PAJ77" s="25"/>
      <c r="PAK77" s="147"/>
      <c r="PAL77" s="148"/>
      <c r="PAM77" s="149"/>
      <c r="PAN77" s="150"/>
      <c r="PAO77" s="151"/>
      <c r="PAP77" s="151"/>
      <c r="PAQ77" s="152"/>
      <c r="PAR77" s="152"/>
      <c r="PAS77" s="153"/>
      <c r="PAT77" s="153"/>
      <c r="PAU77" s="153"/>
      <c r="PAV77" s="106"/>
      <c r="PAZ77" s="154"/>
      <c r="PBA77" s="25"/>
      <c r="PBB77" s="147"/>
      <c r="PBC77" s="148"/>
      <c r="PBD77" s="149"/>
      <c r="PBE77" s="150"/>
      <c r="PBF77" s="151"/>
      <c r="PBG77" s="151"/>
      <c r="PBH77" s="152"/>
      <c r="PBI77" s="152"/>
      <c r="PBJ77" s="153"/>
      <c r="PBK77" s="153"/>
      <c r="PBL77" s="153"/>
      <c r="PBM77" s="106"/>
      <c r="PBQ77" s="154"/>
      <c r="PBR77" s="25"/>
      <c r="PBS77" s="147"/>
      <c r="PBT77" s="148"/>
      <c r="PBU77" s="149"/>
      <c r="PBV77" s="150"/>
      <c r="PBW77" s="151"/>
      <c r="PBX77" s="151"/>
      <c r="PBY77" s="152"/>
      <c r="PBZ77" s="152"/>
      <c r="PCA77" s="153"/>
      <c r="PCB77" s="153"/>
      <c r="PCC77" s="153"/>
      <c r="PCD77" s="106"/>
      <c r="PCH77" s="154"/>
      <c r="PCI77" s="25"/>
      <c r="PCJ77" s="147"/>
      <c r="PCK77" s="148"/>
      <c r="PCL77" s="149"/>
      <c r="PCM77" s="150"/>
      <c r="PCN77" s="151"/>
      <c r="PCO77" s="151"/>
      <c r="PCP77" s="152"/>
      <c r="PCQ77" s="152"/>
      <c r="PCR77" s="153"/>
      <c r="PCS77" s="153"/>
      <c r="PCT77" s="153"/>
      <c r="PCU77" s="106"/>
      <c r="PCY77" s="154"/>
      <c r="PCZ77" s="25"/>
      <c r="PDA77" s="147"/>
      <c r="PDB77" s="148"/>
      <c r="PDC77" s="149"/>
      <c r="PDD77" s="150"/>
      <c r="PDE77" s="151"/>
      <c r="PDF77" s="151"/>
      <c r="PDG77" s="152"/>
      <c r="PDH77" s="152"/>
      <c r="PDI77" s="153"/>
      <c r="PDJ77" s="153"/>
      <c r="PDK77" s="153"/>
      <c r="PDL77" s="106"/>
      <c r="PDP77" s="154"/>
      <c r="PDQ77" s="25"/>
      <c r="PDR77" s="147"/>
      <c r="PDS77" s="148"/>
      <c r="PDT77" s="149"/>
      <c r="PDU77" s="150"/>
      <c r="PDV77" s="151"/>
      <c r="PDW77" s="151"/>
      <c r="PDX77" s="152"/>
      <c r="PDY77" s="152"/>
      <c r="PDZ77" s="153"/>
      <c r="PEA77" s="153"/>
      <c r="PEB77" s="153"/>
      <c r="PEC77" s="106"/>
      <c r="PEG77" s="154"/>
      <c r="PEH77" s="25"/>
      <c r="PEI77" s="147"/>
      <c r="PEJ77" s="148"/>
      <c r="PEK77" s="149"/>
      <c r="PEL77" s="150"/>
      <c r="PEM77" s="151"/>
      <c r="PEN77" s="151"/>
      <c r="PEO77" s="152"/>
      <c r="PEP77" s="152"/>
      <c r="PEQ77" s="153"/>
      <c r="PER77" s="153"/>
      <c r="PES77" s="153"/>
      <c r="PET77" s="106"/>
      <c r="PEX77" s="154"/>
      <c r="PEY77" s="25"/>
      <c r="PEZ77" s="147"/>
      <c r="PFA77" s="148"/>
      <c r="PFB77" s="149"/>
      <c r="PFC77" s="150"/>
      <c r="PFD77" s="151"/>
      <c r="PFE77" s="151"/>
      <c r="PFF77" s="152"/>
      <c r="PFG77" s="152"/>
      <c r="PFH77" s="153"/>
      <c r="PFI77" s="153"/>
      <c r="PFJ77" s="153"/>
      <c r="PFK77" s="106"/>
      <c r="PFO77" s="154"/>
      <c r="PFP77" s="25"/>
      <c r="PFQ77" s="147"/>
      <c r="PFR77" s="148"/>
      <c r="PFS77" s="149"/>
      <c r="PFT77" s="150"/>
      <c r="PFU77" s="151"/>
      <c r="PFV77" s="151"/>
      <c r="PFW77" s="152"/>
      <c r="PFX77" s="152"/>
      <c r="PFY77" s="153"/>
      <c r="PFZ77" s="153"/>
      <c r="PGA77" s="153"/>
      <c r="PGB77" s="106"/>
      <c r="PGF77" s="154"/>
      <c r="PGG77" s="25"/>
      <c r="PGH77" s="147"/>
      <c r="PGI77" s="148"/>
      <c r="PGJ77" s="149"/>
      <c r="PGK77" s="150"/>
      <c r="PGL77" s="151"/>
      <c r="PGM77" s="151"/>
      <c r="PGN77" s="152"/>
      <c r="PGO77" s="152"/>
      <c r="PGP77" s="153"/>
      <c r="PGQ77" s="153"/>
      <c r="PGR77" s="153"/>
      <c r="PGS77" s="106"/>
      <c r="PGW77" s="154"/>
      <c r="PGX77" s="25"/>
      <c r="PGY77" s="147"/>
      <c r="PGZ77" s="148"/>
      <c r="PHA77" s="149"/>
      <c r="PHB77" s="150"/>
      <c r="PHC77" s="151"/>
      <c r="PHD77" s="151"/>
      <c r="PHE77" s="152"/>
      <c r="PHF77" s="152"/>
      <c r="PHG77" s="153"/>
      <c r="PHH77" s="153"/>
      <c r="PHI77" s="153"/>
      <c r="PHJ77" s="106"/>
      <c r="PHN77" s="154"/>
      <c r="PHO77" s="25"/>
      <c r="PHP77" s="147"/>
      <c r="PHQ77" s="148"/>
      <c r="PHR77" s="149"/>
      <c r="PHS77" s="150"/>
      <c r="PHT77" s="151"/>
      <c r="PHU77" s="151"/>
      <c r="PHV77" s="152"/>
      <c r="PHW77" s="152"/>
      <c r="PHX77" s="153"/>
      <c r="PHY77" s="153"/>
      <c r="PHZ77" s="153"/>
      <c r="PIA77" s="106"/>
      <c r="PIE77" s="154"/>
      <c r="PIF77" s="25"/>
      <c r="PIG77" s="147"/>
      <c r="PIH77" s="148"/>
      <c r="PII77" s="149"/>
      <c r="PIJ77" s="150"/>
      <c r="PIK77" s="151"/>
      <c r="PIL77" s="151"/>
      <c r="PIM77" s="152"/>
      <c r="PIN77" s="152"/>
      <c r="PIO77" s="153"/>
      <c r="PIP77" s="153"/>
      <c r="PIQ77" s="153"/>
      <c r="PIR77" s="106"/>
      <c r="PIV77" s="154"/>
      <c r="PIW77" s="25"/>
      <c r="PIX77" s="147"/>
      <c r="PIY77" s="148"/>
      <c r="PIZ77" s="149"/>
      <c r="PJA77" s="150"/>
      <c r="PJB77" s="151"/>
      <c r="PJC77" s="151"/>
      <c r="PJD77" s="152"/>
      <c r="PJE77" s="152"/>
      <c r="PJF77" s="153"/>
      <c r="PJG77" s="153"/>
      <c r="PJH77" s="153"/>
      <c r="PJI77" s="106"/>
      <c r="PJM77" s="154"/>
      <c r="PJN77" s="25"/>
      <c r="PJO77" s="147"/>
      <c r="PJP77" s="148"/>
      <c r="PJQ77" s="149"/>
      <c r="PJR77" s="150"/>
      <c r="PJS77" s="151"/>
      <c r="PJT77" s="151"/>
      <c r="PJU77" s="152"/>
      <c r="PJV77" s="152"/>
      <c r="PJW77" s="153"/>
      <c r="PJX77" s="153"/>
      <c r="PJY77" s="153"/>
      <c r="PJZ77" s="106"/>
      <c r="PKD77" s="154"/>
      <c r="PKE77" s="25"/>
      <c r="PKF77" s="147"/>
      <c r="PKG77" s="148"/>
      <c r="PKH77" s="149"/>
      <c r="PKI77" s="150"/>
      <c r="PKJ77" s="151"/>
      <c r="PKK77" s="151"/>
      <c r="PKL77" s="152"/>
      <c r="PKM77" s="152"/>
      <c r="PKN77" s="153"/>
      <c r="PKO77" s="153"/>
      <c r="PKP77" s="153"/>
      <c r="PKQ77" s="106"/>
      <c r="PKU77" s="154"/>
      <c r="PKV77" s="25"/>
      <c r="PKW77" s="147"/>
      <c r="PKX77" s="148"/>
      <c r="PKY77" s="149"/>
      <c r="PKZ77" s="150"/>
      <c r="PLA77" s="151"/>
      <c r="PLB77" s="151"/>
      <c r="PLC77" s="152"/>
      <c r="PLD77" s="152"/>
      <c r="PLE77" s="153"/>
      <c r="PLF77" s="153"/>
      <c r="PLG77" s="153"/>
      <c r="PLH77" s="106"/>
      <c r="PLL77" s="154"/>
      <c r="PLM77" s="25"/>
      <c r="PLN77" s="147"/>
      <c r="PLO77" s="148"/>
      <c r="PLP77" s="149"/>
      <c r="PLQ77" s="150"/>
      <c r="PLR77" s="151"/>
      <c r="PLS77" s="151"/>
      <c r="PLT77" s="152"/>
      <c r="PLU77" s="152"/>
      <c r="PLV77" s="153"/>
      <c r="PLW77" s="153"/>
      <c r="PLX77" s="153"/>
      <c r="PLY77" s="106"/>
      <c r="PMC77" s="154"/>
      <c r="PMD77" s="25"/>
      <c r="PME77" s="147"/>
      <c r="PMF77" s="148"/>
      <c r="PMG77" s="149"/>
      <c r="PMH77" s="150"/>
      <c r="PMI77" s="151"/>
      <c r="PMJ77" s="151"/>
      <c r="PMK77" s="152"/>
      <c r="PML77" s="152"/>
      <c r="PMM77" s="153"/>
      <c r="PMN77" s="153"/>
      <c r="PMO77" s="153"/>
      <c r="PMP77" s="106"/>
      <c r="PMT77" s="154"/>
      <c r="PMU77" s="25"/>
      <c r="PMV77" s="147"/>
      <c r="PMW77" s="148"/>
      <c r="PMX77" s="149"/>
      <c r="PMY77" s="150"/>
      <c r="PMZ77" s="151"/>
      <c r="PNA77" s="151"/>
      <c r="PNB77" s="152"/>
      <c r="PNC77" s="152"/>
      <c r="PND77" s="153"/>
      <c r="PNE77" s="153"/>
      <c r="PNF77" s="153"/>
      <c r="PNG77" s="106"/>
      <c r="PNK77" s="154"/>
      <c r="PNL77" s="25"/>
      <c r="PNM77" s="147"/>
      <c r="PNN77" s="148"/>
      <c r="PNO77" s="149"/>
      <c r="PNP77" s="150"/>
      <c r="PNQ77" s="151"/>
      <c r="PNR77" s="151"/>
      <c r="PNS77" s="152"/>
      <c r="PNT77" s="152"/>
      <c r="PNU77" s="153"/>
      <c r="PNV77" s="153"/>
      <c r="PNW77" s="153"/>
      <c r="PNX77" s="106"/>
      <c r="POB77" s="154"/>
      <c r="POC77" s="25"/>
      <c r="POD77" s="147"/>
      <c r="POE77" s="148"/>
      <c r="POF77" s="149"/>
      <c r="POG77" s="150"/>
      <c r="POH77" s="151"/>
      <c r="POI77" s="151"/>
      <c r="POJ77" s="152"/>
      <c r="POK77" s="152"/>
      <c r="POL77" s="153"/>
      <c r="POM77" s="153"/>
      <c r="PON77" s="153"/>
      <c r="POO77" s="106"/>
      <c r="POS77" s="154"/>
      <c r="POT77" s="25"/>
      <c r="POU77" s="147"/>
      <c r="POV77" s="148"/>
      <c r="POW77" s="149"/>
      <c r="POX77" s="150"/>
      <c r="POY77" s="151"/>
      <c r="POZ77" s="151"/>
      <c r="PPA77" s="152"/>
      <c r="PPB77" s="152"/>
      <c r="PPC77" s="153"/>
      <c r="PPD77" s="153"/>
      <c r="PPE77" s="153"/>
      <c r="PPF77" s="106"/>
      <c r="PPJ77" s="154"/>
      <c r="PPK77" s="25"/>
      <c r="PPL77" s="147"/>
      <c r="PPM77" s="148"/>
      <c r="PPN77" s="149"/>
      <c r="PPO77" s="150"/>
      <c r="PPP77" s="151"/>
      <c r="PPQ77" s="151"/>
      <c r="PPR77" s="152"/>
      <c r="PPS77" s="152"/>
      <c r="PPT77" s="153"/>
      <c r="PPU77" s="153"/>
      <c r="PPV77" s="153"/>
      <c r="PPW77" s="106"/>
      <c r="PQA77" s="154"/>
      <c r="PQB77" s="25"/>
      <c r="PQC77" s="147"/>
      <c r="PQD77" s="148"/>
      <c r="PQE77" s="149"/>
      <c r="PQF77" s="150"/>
      <c r="PQG77" s="151"/>
      <c r="PQH77" s="151"/>
      <c r="PQI77" s="152"/>
      <c r="PQJ77" s="152"/>
      <c r="PQK77" s="153"/>
      <c r="PQL77" s="153"/>
      <c r="PQM77" s="153"/>
      <c r="PQN77" s="106"/>
      <c r="PQR77" s="154"/>
      <c r="PQS77" s="25"/>
      <c r="PQT77" s="147"/>
      <c r="PQU77" s="148"/>
      <c r="PQV77" s="149"/>
      <c r="PQW77" s="150"/>
      <c r="PQX77" s="151"/>
      <c r="PQY77" s="151"/>
      <c r="PQZ77" s="152"/>
      <c r="PRA77" s="152"/>
      <c r="PRB77" s="153"/>
      <c r="PRC77" s="153"/>
      <c r="PRD77" s="153"/>
      <c r="PRE77" s="106"/>
      <c r="PRI77" s="154"/>
      <c r="PRJ77" s="25"/>
      <c r="PRK77" s="147"/>
      <c r="PRL77" s="148"/>
      <c r="PRM77" s="149"/>
      <c r="PRN77" s="150"/>
      <c r="PRO77" s="151"/>
      <c r="PRP77" s="151"/>
      <c r="PRQ77" s="152"/>
      <c r="PRR77" s="152"/>
      <c r="PRS77" s="153"/>
      <c r="PRT77" s="153"/>
      <c r="PRU77" s="153"/>
      <c r="PRV77" s="106"/>
      <c r="PRZ77" s="154"/>
      <c r="PSA77" s="25"/>
      <c r="PSB77" s="147"/>
      <c r="PSC77" s="148"/>
      <c r="PSD77" s="149"/>
      <c r="PSE77" s="150"/>
      <c r="PSF77" s="151"/>
      <c r="PSG77" s="151"/>
      <c r="PSH77" s="152"/>
      <c r="PSI77" s="152"/>
      <c r="PSJ77" s="153"/>
      <c r="PSK77" s="153"/>
      <c r="PSL77" s="153"/>
      <c r="PSM77" s="106"/>
      <c r="PSQ77" s="154"/>
      <c r="PSR77" s="25"/>
      <c r="PSS77" s="147"/>
      <c r="PST77" s="148"/>
      <c r="PSU77" s="149"/>
      <c r="PSV77" s="150"/>
      <c r="PSW77" s="151"/>
      <c r="PSX77" s="151"/>
      <c r="PSY77" s="152"/>
      <c r="PSZ77" s="152"/>
      <c r="PTA77" s="153"/>
      <c r="PTB77" s="153"/>
      <c r="PTC77" s="153"/>
      <c r="PTD77" s="106"/>
      <c r="PTH77" s="154"/>
      <c r="PTI77" s="25"/>
      <c r="PTJ77" s="147"/>
      <c r="PTK77" s="148"/>
      <c r="PTL77" s="149"/>
      <c r="PTM77" s="150"/>
      <c r="PTN77" s="151"/>
      <c r="PTO77" s="151"/>
      <c r="PTP77" s="152"/>
      <c r="PTQ77" s="152"/>
      <c r="PTR77" s="153"/>
      <c r="PTS77" s="153"/>
      <c r="PTT77" s="153"/>
      <c r="PTU77" s="106"/>
      <c r="PTY77" s="154"/>
      <c r="PTZ77" s="25"/>
      <c r="PUA77" s="147"/>
      <c r="PUB77" s="148"/>
      <c r="PUC77" s="149"/>
      <c r="PUD77" s="150"/>
      <c r="PUE77" s="151"/>
      <c r="PUF77" s="151"/>
      <c r="PUG77" s="152"/>
      <c r="PUH77" s="152"/>
      <c r="PUI77" s="153"/>
      <c r="PUJ77" s="153"/>
      <c r="PUK77" s="153"/>
      <c r="PUL77" s="106"/>
      <c r="PUP77" s="154"/>
      <c r="PUQ77" s="25"/>
      <c r="PUR77" s="147"/>
      <c r="PUS77" s="148"/>
      <c r="PUT77" s="149"/>
      <c r="PUU77" s="150"/>
      <c r="PUV77" s="151"/>
      <c r="PUW77" s="151"/>
      <c r="PUX77" s="152"/>
      <c r="PUY77" s="152"/>
      <c r="PUZ77" s="153"/>
      <c r="PVA77" s="153"/>
      <c r="PVB77" s="153"/>
      <c r="PVC77" s="106"/>
      <c r="PVG77" s="154"/>
      <c r="PVH77" s="25"/>
      <c r="PVI77" s="147"/>
      <c r="PVJ77" s="148"/>
      <c r="PVK77" s="149"/>
      <c r="PVL77" s="150"/>
      <c r="PVM77" s="151"/>
      <c r="PVN77" s="151"/>
      <c r="PVO77" s="152"/>
      <c r="PVP77" s="152"/>
      <c r="PVQ77" s="153"/>
      <c r="PVR77" s="153"/>
      <c r="PVS77" s="153"/>
      <c r="PVT77" s="106"/>
      <c r="PVX77" s="154"/>
      <c r="PVY77" s="25"/>
      <c r="PVZ77" s="147"/>
      <c r="PWA77" s="148"/>
      <c r="PWB77" s="149"/>
      <c r="PWC77" s="150"/>
      <c r="PWD77" s="151"/>
      <c r="PWE77" s="151"/>
      <c r="PWF77" s="152"/>
      <c r="PWG77" s="152"/>
      <c r="PWH77" s="153"/>
      <c r="PWI77" s="153"/>
      <c r="PWJ77" s="153"/>
      <c r="PWK77" s="106"/>
      <c r="PWO77" s="154"/>
      <c r="PWP77" s="25"/>
      <c r="PWQ77" s="147"/>
      <c r="PWR77" s="148"/>
      <c r="PWS77" s="149"/>
      <c r="PWT77" s="150"/>
      <c r="PWU77" s="151"/>
      <c r="PWV77" s="151"/>
      <c r="PWW77" s="152"/>
      <c r="PWX77" s="152"/>
      <c r="PWY77" s="153"/>
      <c r="PWZ77" s="153"/>
      <c r="PXA77" s="153"/>
      <c r="PXB77" s="106"/>
      <c r="PXF77" s="154"/>
      <c r="PXG77" s="25"/>
      <c r="PXH77" s="147"/>
      <c r="PXI77" s="148"/>
      <c r="PXJ77" s="149"/>
      <c r="PXK77" s="150"/>
      <c r="PXL77" s="151"/>
      <c r="PXM77" s="151"/>
      <c r="PXN77" s="152"/>
      <c r="PXO77" s="152"/>
      <c r="PXP77" s="153"/>
      <c r="PXQ77" s="153"/>
      <c r="PXR77" s="153"/>
      <c r="PXS77" s="106"/>
      <c r="PXW77" s="154"/>
      <c r="PXX77" s="25"/>
      <c r="PXY77" s="147"/>
      <c r="PXZ77" s="148"/>
      <c r="PYA77" s="149"/>
      <c r="PYB77" s="150"/>
      <c r="PYC77" s="151"/>
      <c r="PYD77" s="151"/>
      <c r="PYE77" s="152"/>
      <c r="PYF77" s="152"/>
      <c r="PYG77" s="153"/>
      <c r="PYH77" s="153"/>
      <c r="PYI77" s="153"/>
      <c r="PYJ77" s="106"/>
      <c r="PYN77" s="154"/>
      <c r="PYO77" s="25"/>
      <c r="PYP77" s="147"/>
      <c r="PYQ77" s="148"/>
      <c r="PYR77" s="149"/>
      <c r="PYS77" s="150"/>
      <c r="PYT77" s="151"/>
      <c r="PYU77" s="151"/>
      <c r="PYV77" s="152"/>
      <c r="PYW77" s="152"/>
      <c r="PYX77" s="153"/>
      <c r="PYY77" s="153"/>
      <c r="PYZ77" s="153"/>
      <c r="PZA77" s="106"/>
      <c r="PZE77" s="154"/>
      <c r="PZF77" s="25"/>
      <c r="PZG77" s="147"/>
      <c r="PZH77" s="148"/>
      <c r="PZI77" s="149"/>
      <c r="PZJ77" s="150"/>
      <c r="PZK77" s="151"/>
      <c r="PZL77" s="151"/>
      <c r="PZM77" s="152"/>
      <c r="PZN77" s="152"/>
      <c r="PZO77" s="153"/>
      <c r="PZP77" s="153"/>
      <c r="PZQ77" s="153"/>
      <c r="PZR77" s="106"/>
      <c r="PZV77" s="154"/>
      <c r="PZW77" s="25"/>
      <c r="PZX77" s="147"/>
      <c r="PZY77" s="148"/>
      <c r="PZZ77" s="149"/>
      <c r="QAA77" s="150"/>
      <c r="QAB77" s="151"/>
      <c r="QAC77" s="151"/>
      <c r="QAD77" s="152"/>
      <c r="QAE77" s="152"/>
      <c r="QAF77" s="153"/>
      <c r="QAG77" s="153"/>
      <c r="QAH77" s="153"/>
      <c r="QAI77" s="106"/>
      <c r="QAM77" s="154"/>
      <c r="QAN77" s="25"/>
      <c r="QAO77" s="147"/>
      <c r="QAP77" s="148"/>
      <c r="QAQ77" s="149"/>
      <c r="QAR77" s="150"/>
      <c r="QAS77" s="151"/>
      <c r="QAT77" s="151"/>
      <c r="QAU77" s="152"/>
      <c r="QAV77" s="152"/>
      <c r="QAW77" s="153"/>
      <c r="QAX77" s="153"/>
      <c r="QAY77" s="153"/>
      <c r="QAZ77" s="106"/>
      <c r="QBD77" s="154"/>
      <c r="QBE77" s="25"/>
      <c r="QBF77" s="147"/>
      <c r="QBG77" s="148"/>
      <c r="QBH77" s="149"/>
      <c r="QBI77" s="150"/>
      <c r="QBJ77" s="151"/>
      <c r="QBK77" s="151"/>
      <c r="QBL77" s="152"/>
      <c r="QBM77" s="152"/>
      <c r="QBN77" s="153"/>
      <c r="QBO77" s="153"/>
      <c r="QBP77" s="153"/>
      <c r="QBQ77" s="106"/>
      <c r="QBU77" s="154"/>
      <c r="QBV77" s="25"/>
      <c r="QBW77" s="147"/>
      <c r="QBX77" s="148"/>
      <c r="QBY77" s="149"/>
      <c r="QBZ77" s="150"/>
      <c r="QCA77" s="151"/>
      <c r="QCB77" s="151"/>
      <c r="QCC77" s="152"/>
      <c r="QCD77" s="152"/>
      <c r="QCE77" s="153"/>
      <c r="QCF77" s="153"/>
      <c r="QCG77" s="153"/>
      <c r="QCH77" s="106"/>
      <c r="QCL77" s="154"/>
      <c r="QCM77" s="25"/>
      <c r="QCN77" s="147"/>
      <c r="QCO77" s="148"/>
      <c r="QCP77" s="149"/>
      <c r="QCQ77" s="150"/>
      <c r="QCR77" s="151"/>
      <c r="QCS77" s="151"/>
      <c r="QCT77" s="152"/>
      <c r="QCU77" s="152"/>
      <c r="QCV77" s="153"/>
      <c r="QCW77" s="153"/>
      <c r="QCX77" s="153"/>
      <c r="QCY77" s="106"/>
      <c r="QDC77" s="154"/>
      <c r="QDD77" s="25"/>
      <c r="QDE77" s="147"/>
      <c r="QDF77" s="148"/>
      <c r="QDG77" s="149"/>
      <c r="QDH77" s="150"/>
      <c r="QDI77" s="151"/>
      <c r="QDJ77" s="151"/>
      <c r="QDK77" s="152"/>
      <c r="QDL77" s="152"/>
      <c r="QDM77" s="153"/>
      <c r="QDN77" s="153"/>
      <c r="QDO77" s="153"/>
      <c r="QDP77" s="106"/>
      <c r="QDT77" s="154"/>
      <c r="QDU77" s="25"/>
      <c r="QDV77" s="147"/>
      <c r="QDW77" s="148"/>
      <c r="QDX77" s="149"/>
      <c r="QDY77" s="150"/>
      <c r="QDZ77" s="151"/>
      <c r="QEA77" s="151"/>
      <c r="QEB77" s="152"/>
      <c r="QEC77" s="152"/>
      <c r="QED77" s="153"/>
      <c r="QEE77" s="153"/>
      <c r="QEF77" s="153"/>
      <c r="QEG77" s="106"/>
      <c r="QEK77" s="154"/>
      <c r="QEL77" s="25"/>
      <c r="QEM77" s="147"/>
      <c r="QEN77" s="148"/>
      <c r="QEO77" s="149"/>
      <c r="QEP77" s="150"/>
      <c r="QEQ77" s="151"/>
      <c r="QER77" s="151"/>
      <c r="QES77" s="152"/>
      <c r="QET77" s="152"/>
      <c r="QEU77" s="153"/>
      <c r="QEV77" s="153"/>
      <c r="QEW77" s="153"/>
      <c r="QEX77" s="106"/>
      <c r="QFB77" s="154"/>
      <c r="QFC77" s="25"/>
      <c r="QFD77" s="147"/>
      <c r="QFE77" s="148"/>
      <c r="QFF77" s="149"/>
      <c r="QFG77" s="150"/>
      <c r="QFH77" s="151"/>
      <c r="QFI77" s="151"/>
      <c r="QFJ77" s="152"/>
      <c r="QFK77" s="152"/>
      <c r="QFL77" s="153"/>
      <c r="QFM77" s="153"/>
      <c r="QFN77" s="153"/>
      <c r="QFO77" s="106"/>
      <c r="QFS77" s="154"/>
      <c r="QFT77" s="25"/>
      <c r="QFU77" s="147"/>
      <c r="QFV77" s="148"/>
      <c r="QFW77" s="149"/>
      <c r="QFX77" s="150"/>
      <c r="QFY77" s="151"/>
      <c r="QFZ77" s="151"/>
      <c r="QGA77" s="152"/>
      <c r="QGB77" s="152"/>
      <c r="QGC77" s="153"/>
      <c r="QGD77" s="153"/>
      <c r="QGE77" s="153"/>
      <c r="QGF77" s="106"/>
      <c r="QGJ77" s="154"/>
      <c r="QGK77" s="25"/>
      <c r="QGL77" s="147"/>
      <c r="QGM77" s="148"/>
      <c r="QGN77" s="149"/>
      <c r="QGO77" s="150"/>
      <c r="QGP77" s="151"/>
      <c r="QGQ77" s="151"/>
      <c r="QGR77" s="152"/>
      <c r="QGS77" s="152"/>
      <c r="QGT77" s="153"/>
      <c r="QGU77" s="153"/>
      <c r="QGV77" s="153"/>
      <c r="QGW77" s="106"/>
      <c r="QHA77" s="154"/>
      <c r="QHB77" s="25"/>
      <c r="QHC77" s="147"/>
      <c r="QHD77" s="148"/>
      <c r="QHE77" s="149"/>
      <c r="QHF77" s="150"/>
      <c r="QHG77" s="151"/>
      <c r="QHH77" s="151"/>
      <c r="QHI77" s="152"/>
      <c r="QHJ77" s="152"/>
      <c r="QHK77" s="153"/>
      <c r="QHL77" s="153"/>
      <c r="QHM77" s="153"/>
      <c r="QHN77" s="106"/>
      <c r="QHR77" s="154"/>
      <c r="QHS77" s="25"/>
      <c r="QHT77" s="147"/>
      <c r="QHU77" s="148"/>
      <c r="QHV77" s="149"/>
      <c r="QHW77" s="150"/>
      <c r="QHX77" s="151"/>
      <c r="QHY77" s="151"/>
      <c r="QHZ77" s="152"/>
      <c r="QIA77" s="152"/>
      <c r="QIB77" s="153"/>
      <c r="QIC77" s="153"/>
      <c r="QID77" s="153"/>
      <c r="QIE77" s="106"/>
      <c r="QII77" s="154"/>
      <c r="QIJ77" s="25"/>
      <c r="QIK77" s="147"/>
      <c r="QIL77" s="148"/>
      <c r="QIM77" s="149"/>
      <c r="QIN77" s="150"/>
      <c r="QIO77" s="151"/>
      <c r="QIP77" s="151"/>
      <c r="QIQ77" s="152"/>
      <c r="QIR77" s="152"/>
      <c r="QIS77" s="153"/>
      <c r="QIT77" s="153"/>
      <c r="QIU77" s="153"/>
      <c r="QIV77" s="106"/>
      <c r="QIZ77" s="154"/>
      <c r="QJA77" s="25"/>
      <c r="QJB77" s="147"/>
      <c r="QJC77" s="148"/>
      <c r="QJD77" s="149"/>
      <c r="QJE77" s="150"/>
      <c r="QJF77" s="151"/>
      <c r="QJG77" s="151"/>
      <c r="QJH77" s="152"/>
      <c r="QJI77" s="152"/>
      <c r="QJJ77" s="153"/>
      <c r="QJK77" s="153"/>
      <c r="QJL77" s="153"/>
      <c r="QJM77" s="106"/>
      <c r="QJQ77" s="154"/>
      <c r="QJR77" s="25"/>
      <c r="QJS77" s="147"/>
      <c r="QJT77" s="148"/>
      <c r="QJU77" s="149"/>
      <c r="QJV77" s="150"/>
      <c r="QJW77" s="151"/>
      <c r="QJX77" s="151"/>
      <c r="QJY77" s="152"/>
      <c r="QJZ77" s="152"/>
      <c r="QKA77" s="153"/>
      <c r="QKB77" s="153"/>
      <c r="QKC77" s="153"/>
      <c r="QKD77" s="106"/>
      <c r="QKH77" s="154"/>
      <c r="QKI77" s="25"/>
      <c r="QKJ77" s="147"/>
      <c r="QKK77" s="148"/>
      <c r="QKL77" s="149"/>
      <c r="QKM77" s="150"/>
      <c r="QKN77" s="151"/>
      <c r="QKO77" s="151"/>
      <c r="QKP77" s="152"/>
      <c r="QKQ77" s="152"/>
      <c r="QKR77" s="153"/>
      <c r="QKS77" s="153"/>
      <c r="QKT77" s="153"/>
      <c r="QKU77" s="106"/>
      <c r="QKY77" s="154"/>
      <c r="QKZ77" s="25"/>
      <c r="QLA77" s="147"/>
      <c r="QLB77" s="148"/>
      <c r="QLC77" s="149"/>
      <c r="QLD77" s="150"/>
      <c r="QLE77" s="151"/>
      <c r="QLF77" s="151"/>
      <c r="QLG77" s="152"/>
      <c r="QLH77" s="152"/>
      <c r="QLI77" s="153"/>
      <c r="QLJ77" s="153"/>
      <c r="QLK77" s="153"/>
      <c r="QLL77" s="106"/>
      <c r="QLP77" s="154"/>
      <c r="QLQ77" s="25"/>
      <c r="QLR77" s="147"/>
      <c r="QLS77" s="148"/>
      <c r="QLT77" s="149"/>
      <c r="QLU77" s="150"/>
      <c r="QLV77" s="151"/>
      <c r="QLW77" s="151"/>
      <c r="QLX77" s="152"/>
      <c r="QLY77" s="152"/>
      <c r="QLZ77" s="153"/>
      <c r="QMA77" s="153"/>
      <c r="QMB77" s="153"/>
      <c r="QMC77" s="106"/>
      <c r="QMG77" s="154"/>
      <c r="QMH77" s="25"/>
      <c r="QMI77" s="147"/>
      <c r="QMJ77" s="148"/>
      <c r="QMK77" s="149"/>
      <c r="QML77" s="150"/>
      <c r="QMM77" s="151"/>
      <c r="QMN77" s="151"/>
      <c r="QMO77" s="152"/>
      <c r="QMP77" s="152"/>
      <c r="QMQ77" s="153"/>
      <c r="QMR77" s="153"/>
      <c r="QMS77" s="153"/>
      <c r="QMT77" s="106"/>
      <c r="QMX77" s="154"/>
      <c r="QMY77" s="25"/>
      <c r="QMZ77" s="147"/>
      <c r="QNA77" s="148"/>
      <c r="QNB77" s="149"/>
      <c r="QNC77" s="150"/>
      <c r="QND77" s="151"/>
      <c r="QNE77" s="151"/>
      <c r="QNF77" s="152"/>
      <c r="QNG77" s="152"/>
      <c r="QNH77" s="153"/>
      <c r="QNI77" s="153"/>
      <c r="QNJ77" s="153"/>
      <c r="QNK77" s="106"/>
      <c r="QNO77" s="154"/>
      <c r="QNP77" s="25"/>
      <c r="QNQ77" s="147"/>
      <c r="QNR77" s="148"/>
      <c r="QNS77" s="149"/>
      <c r="QNT77" s="150"/>
      <c r="QNU77" s="151"/>
      <c r="QNV77" s="151"/>
      <c r="QNW77" s="152"/>
      <c r="QNX77" s="152"/>
      <c r="QNY77" s="153"/>
      <c r="QNZ77" s="153"/>
      <c r="QOA77" s="153"/>
      <c r="QOB77" s="106"/>
      <c r="QOF77" s="154"/>
      <c r="QOG77" s="25"/>
      <c r="QOH77" s="147"/>
      <c r="QOI77" s="148"/>
      <c r="QOJ77" s="149"/>
      <c r="QOK77" s="150"/>
      <c r="QOL77" s="151"/>
      <c r="QOM77" s="151"/>
      <c r="QON77" s="152"/>
      <c r="QOO77" s="152"/>
      <c r="QOP77" s="153"/>
      <c r="QOQ77" s="153"/>
      <c r="QOR77" s="153"/>
      <c r="QOS77" s="106"/>
      <c r="QOW77" s="154"/>
      <c r="QOX77" s="25"/>
      <c r="QOY77" s="147"/>
      <c r="QOZ77" s="148"/>
      <c r="QPA77" s="149"/>
      <c r="QPB77" s="150"/>
      <c r="QPC77" s="151"/>
      <c r="QPD77" s="151"/>
      <c r="QPE77" s="152"/>
      <c r="QPF77" s="152"/>
      <c r="QPG77" s="153"/>
      <c r="QPH77" s="153"/>
      <c r="QPI77" s="153"/>
      <c r="QPJ77" s="106"/>
      <c r="QPN77" s="154"/>
      <c r="QPO77" s="25"/>
      <c r="QPP77" s="147"/>
      <c r="QPQ77" s="148"/>
      <c r="QPR77" s="149"/>
      <c r="QPS77" s="150"/>
      <c r="QPT77" s="151"/>
      <c r="QPU77" s="151"/>
      <c r="QPV77" s="152"/>
      <c r="QPW77" s="152"/>
      <c r="QPX77" s="153"/>
      <c r="QPY77" s="153"/>
      <c r="QPZ77" s="153"/>
      <c r="QQA77" s="106"/>
      <c r="QQE77" s="154"/>
      <c r="QQF77" s="25"/>
      <c r="QQG77" s="147"/>
      <c r="QQH77" s="148"/>
      <c r="QQI77" s="149"/>
      <c r="QQJ77" s="150"/>
      <c r="QQK77" s="151"/>
      <c r="QQL77" s="151"/>
      <c r="QQM77" s="152"/>
      <c r="QQN77" s="152"/>
      <c r="QQO77" s="153"/>
      <c r="QQP77" s="153"/>
      <c r="QQQ77" s="153"/>
      <c r="QQR77" s="106"/>
      <c r="QQV77" s="154"/>
      <c r="QQW77" s="25"/>
      <c r="QQX77" s="147"/>
      <c r="QQY77" s="148"/>
      <c r="QQZ77" s="149"/>
      <c r="QRA77" s="150"/>
      <c r="QRB77" s="151"/>
      <c r="QRC77" s="151"/>
      <c r="QRD77" s="152"/>
      <c r="QRE77" s="152"/>
      <c r="QRF77" s="153"/>
      <c r="QRG77" s="153"/>
      <c r="QRH77" s="153"/>
      <c r="QRI77" s="106"/>
      <c r="QRM77" s="154"/>
      <c r="QRN77" s="25"/>
      <c r="QRO77" s="147"/>
      <c r="QRP77" s="148"/>
      <c r="QRQ77" s="149"/>
      <c r="QRR77" s="150"/>
      <c r="QRS77" s="151"/>
      <c r="QRT77" s="151"/>
      <c r="QRU77" s="152"/>
      <c r="QRV77" s="152"/>
      <c r="QRW77" s="153"/>
      <c r="QRX77" s="153"/>
      <c r="QRY77" s="153"/>
      <c r="QRZ77" s="106"/>
      <c r="QSD77" s="154"/>
      <c r="QSE77" s="25"/>
      <c r="QSF77" s="147"/>
      <c r="QSG77" s="148"/>
      <c r="QSH77" s="149"/>
      <c r="QSI77" s="150"/>
      <c r="QSJ77" s="151"/>
      <c r="QSK77" s="151"/>
      <c r="QSL77" s="152"/>
      <c r="QSM77" s="152"/>
      <c r="QSN77" s="153"/>
      <c r="QSO77" s="153"/>
      <c r="QSP77" s="153"/>
      <c r="QSQ77" s="106"/>
      <c r="QSU77" s="154"/>
      <c r="QSV77" s="25"/>
      <c r="QSW77" s="147"/>
      <c r="QSX77" s="148"/>
      <c r="QSY77" s="149"/>
      <c r="QSZ77" s="150"/>
      <c r="QTA77" s="151"/>
      <c r="QTB77" s="151"/>
      <c r="QTC77" s="152"/>
      <c r="QTD77" s="152"/>
      <c r="QTE77" s="153"/>
      <c r="QTF77" s="153"/>
      <c r="QTG77" s="153"/>
      <c r="QTH77" s="106"/>
      <c r="QTL77" s="154"/>
      <c r="QTM77" s="25"/>
      <c r="QTN77" s="147"/>
      <c r="QTO77" s="148"/>
      <c r="QTP77" s="149"/>
      <c r="QTQ77" s="150"/>
      <c r="QTR77" s="151"/>
      <c r="QTS77" s="151"/>
      <c r="QTT77" s="152"/>
      <c r="QTU77" s="152"/>
      <c r="QTV77" s="153"/>
      <c r="QTW77" s="153"/>
      <c r="QTX77" s="153"/>
      <c r="QTY77" s="106"/>
      <c r="QUC77" s="154"/>
      <c r="QUD77" s="25"/>
      <c r="QUE77" s="147"/>
      <c r="QUF77" s="148"/>
      <c r="QUG77" s="149"/>
      <c r="QUH77" s="150"/>
      <c r="QUI77" s="151"/>
      <c r="QUJ77" s="151"/>
      <c r="QUK77" s="152"/>
      <c r="QUL77" s="152"/>
      <c r="QUM77" s="153"/>
      <c r="QUN77" s="153"/>
      <c r="QUO77" s="153"/>
      <c r="QUP77" s="106"/>
      <c r="QUT77" s="154"/>
      <c r="QUU77" s="25"/>
      <c r="QUV77" s="147"/>
      <c r="QUW77" s="148"/>
      <c r="QUX77" s="149"/>
      <c r="QUY77" s="150"/>
      <c r="QUZ77" s="151"/>
      <c r="QVA77" s="151"/>
      <c r="QVB77" s="152"/>
      <c r="QVC77" s="152"/>
      <c r="QVD77" s="153"/>
      <c r="QVE77" s="153"/>
      <c r="QVF77" s="153"/>
      <c r="QVG77" s="106"/>
      <c r="QVK77" s="154"/>
      <c r="QVL77" s="25"/>
      <c r="QVM77" s="147"/>
      <c r="QVN77" s="148"/>
      <c r="QVO77" s="149"/>
      <c r="QVP77" s="150"/>
      <c r="QVQ77" s="151"/>
      <c r="QVR77" s="151"/>
      <c r="QVS77" s="152"/>
      <c r="QVT77" s="152"/>
      <c r="QVU77" s="153"/>
      <c r="QVV77" s="153"/>
      <c r="QVW77" s="153"/>
      <c r="QVX77" s="106"/>
      <c r="QWB77" s="154"/>
      <c r="QWC77" s="25"/>
      <c r="QWD77" s="147"/>
      <c r="QWE77" s="148"/>
      <c r="QWF77" s="149"/>
      <c r="QWG77" s="150"/>
      <c r="QWH77" s="151"/>
      <c r="QWI77" s="151"/>
      <c r="QWJ77" s="152"/>
      <c r="QWK77" s="152"/>
      <c r="QWL77" s="153"/>
      <c r="QWM77" s="153"/>
      <c r="QWN77" s="153"/>
      <c r="QWO77" s="106"/>
      <c r="QWS77" s="154"/>
      <c r="QWT77" s="25"/>
      <c r="QWU77" s="147"/>
      <c r="QWV77" s="148"/>
      <c r="QWW77" s="149"/>
      <c r="QWX77" s="150"/>
      <c r="QWY77" s="151"/>
      <c r="QWZ77" s="151"/>
      <c r="QXA77" s="152"/>
      <c r="QXB77" s="152"/>
      <c r="QXC77" s="153"/>
      <c r="QXD77" s="153"/>
      <c r="QXE77" s="153"/>
      <c r="QXF77" s="106"/>
      <c r="QXJ77" s="154"/>
      <c r="QXK77" s="25"/>
      <c r="QXL77" s="147"/>
      <c r="QXM77" s="148"/>
      <c r="QXN77" s="149"/>
      <c r="QXO77" s="150"/>
      <c r="QXP77" s="151"/>
      <c r="QXQ77" s="151"/>
      <c r="QXR77" s="152"/>
      <c r="QXS77" s="152"/>
      <c r="QXT77" s="153"/>
      <c r="QXU77" s="153"/>
      <c r="QXV77" s="153"/>
      <c r="QXW77" s="106"/>
      <c r="QYA77" s="154"/>
      <c r="QYB77" s="25"/>
      <c r="QYC77" s="147"/>
      <c r="QYD77" s="148"/>
      <c r="QYE77" s="149"/>
      <c r="QYF77" s="150"/>
      <c r="QYG77" s="151"/>
      <c r="QYH77" s="151"/>
      <c r="QYI77" s="152"/>
      <c r="QYJ77" s="152"/>
      <c r="QYK77" s="153"/>
      <c r="QYL77" s="153"/>
      <c r="QYM77" s="153"/>
      <c r="QYN77" s="106"/>
      <c r="QYR77" s="154"/>
      <c r="QYS77" s="25"/>
      <c r="QYT77" s="147"/>
      <c r="QYU77" s="148"/>
      <c r="QYV77" s="149"/>
      <c r="QYW77" s="150"/>
      <c r="QYX77" s="151"/>
      <c r="QYY77" s="151"/>
      <c r="QYZ77" s="152"/>
      <c r="QZA77" s="152"/>
      <c r="QZB77" s="153"/>
      <c r="QZC77" s="153"/>
      <c r="QZD77" s="153"/>
      <c r="QZE77" s="106"/>
      <c r="QZI77" s="154"/>
      <c r="QZJ77" s="25"/>
      <c r="QZK77" s="147"/>
      <c r="QZL77" s="148"/>
      <c r="QZM77" s="149"/>
      <c r="QZN77" s="150"/>
      <c r="QZO77" s="151"/>
      <c r="QZP77" s="151"/>
      <c r="QZQ77" s="152"/>
      <c r="QZR77" s="152"/>
      <c r="QZS77" s="153"/>
      <c r="QZT77" s="153"/>
      <c r="QZU77" s="153"/>
      <c r="QZV77" s="106"/>
      <c r="QZZ77" s="154"/>
      <c r="RAA77" s="25"/>
      <c r="RAB77" s="147"/>
      <c r="RAC77" s="148"/>
      <c r="RAD77" s="149"/>
      <c r="RAE77" s="150"/>
      <c r="RAF77" s="151"/>
      <c r="RAG77" s="151"/>
      <c r="RAH77" s="152"/>
      <c r="RAI77" s="152"/>
      <c r="RAJ77" s="153"/>
      <c r="RAK77" s="153"/>
      <c r="RAL77" s="153"/>
      <c r="RAM77" s="106"/>
      <c r="RAQ77" s="154"/>
      <c r="RAR77" s="25"/>
      <c r="RAS77" s="147"/>
      <c r="RAT77" s="148"/>
      <c r="RAU77" s="149"/>
      <c r="RAV77" s="150"/>
      <c r="RAW77" s="151"/>
      <c r="RAX77" s="151"/>
      <c r="RAY77" s="152"/>
      <c r="RAZ77" s="152"/>
      <c r="RBA77" s="153"/>
      <c r="RBB77" s="153"/>
      <c r="RBC77" s="153"/>
      <c r="RBD77" s="106"/>
      <c r="RBH77" s="154"/>
      <c r="RBI77" s="25"/>
      <c r="RBJ77" s="147"/>
      <c r="RBK77" s="148"/>
      <c r="RBL77" s="149"/>
      <c r="RBM77" s="150"/>
      <c r="RBN77" s="151"/>
      <c r="RBO77" s="151"/>
      <c r="RBP77" s="152"/>
      <c r="RBQ77" s="152"/>
      <c r="RBR77" s="153"/>
      <c r="RBS77" s="153"/>
      <c r="RBT77" s="153"/>
      <c r="RBU77" s="106"/>
      <c r="RBY77" s="154"/>
      <c r="RBZ77" s="25"/>
      <c r="RCA77" s="147"/>
      <c r="RCB77" s="148"/>
      <c r="RCC77" s="149"/>
      <c r="RCD77" s="150"/>
      <c r="RCE77" s="151"/>
      <c r="RCF77" s="151"/>
      <c r="RCG77" s="152"/>
      <c r="RCH77" s="152"/>
      <c r="RCI77" s="153"/>
      <c r="RCJ77" s="153"/>
      <c r="RCK77" s="153"/>
      <c r="RCL77" s="106"/>
      <c r="RCP77" s="154"/>
      <c r="RCQ77" s="25"/>
      <c r="RCR77" s="147"/>
      <c r="RCS77" s="148"/>
      <c r="RCT77" s="149"/>
      <c r="RCU77" s="150"/>
      <c r="RCV77" s="151"/>
      <c r="RCW77" s="151"/>
      <c r="RCX77" s="152"/>
      <c r="RCY77" s="152"/>
      <c r="RCZ77" s="153"/>
      <c r="RDA77" s="153"/>
      <c r="RDB77" s="153"/>
      <c r="RDC77" s="106"/>
      <c r="RDG77" s="154"/>
      <c r="RDH77" s="25"/>
      <c r="RDI77" s="147"/>
      <c r="RDJ77" s="148"/>
      <c r="RDK77" s="149"/>
      <c r="RDL77" s="150"/>
      <c r="RDM77" s="151"/>
      <c r="RDN77" s="151"/>
      <c r="RDO77" s="152"/>
      <c r="RDP77" s="152"/>
      <c r="RDQ77" s="153"/>
      <c r="RDR77" s="153"/>
      <c r="RDS77" s="153"/>
      <c r="RDT77" s="106"/>
      <c r="RDX77" s="154"/>
      <c r="RDY77" s="25"/>
      <c r="RDZ77" s="147"/>
      <c r="REA77" s="148"/>
      <c r="REB77" s="149"/>
      <c r="REC77" s="150"/>
      <c r="RED77" s="151"/>
      <c r="REE77" s="151"/>
      <c r="REF77" s="152"/>
      <c r="REG77" s="152"/>
      <c r="REH77" s="153"/>
      <c r="REI77" s="153"/>
      <c r="REJ77" s="153"/>
      <c r="REK77" s="106"/>
      <c r="REO77" s="154"/>
      <c r="REP77" s="25"/>
      <c r="REQ77" s="147"/>
      <c r="RER77" s="148"/>
      <c r="RES77" s="149"/>
      <c r="RET77" s="150"/>
      <c r="REU77" s="151"/>
      <c r="REV77" s="151"/>
      <c r="REW77" s="152"/>
      <c r="REX77" s="152"/>
      <c r="REY77" s="153"/>
      <c r="REZ77" s="153"/>
      <c r="RFA77" s="153"/>
      <c r="RFB77" s="106"/>
      <c r="RFF77" s="154"/>
      <c r="RFG77" s="25"/>
      <c r="RFH77" s="147"/>
      <c r="RFI77" s="148"/>
      <c r="RFJ77" s="149"/>
      <c r="RFK77" s="150"/>
      <c r="RFL77" s="151"/>
      <c r="RFM77" s="151"/>
      <c r="RFN77" s="152"/>
      <c r="RFO77" s="152"/>
      <c r="RFP77" s="153"/>
      <c r="RFQ77" s="153"/>
      <c r="RFR77" s="153"/>
      <c r="RFS77" s="106"/>
      <c r="RFW77" s="154"/>
      <c r="RFX77" s="25"/>
      <c r="RFY77" s="147"/>
      <c r="RFZ77" s="148"/>
      <c r="RGA77" s="149"/>
      <c r="RGB77" s="150"/>
      <c r="RGC77" s="151"/>
      <c r="RGD77" s="151"/>
      <c r="RGE77" s="152"/>
      <c r="RGF77" s="152"/>
      <c r="RGG77" s="153"/>
      <c r="RGH77" s="153"/>
      <c r="RGI77" s="153"/>
      <c r="RGJ77" s="106"/>
      <c r="RGN77" s="154"/>
      <c r="RGO77" s="25"/>
      <c r="RGP77" s="147"/>
      <c r="RGQ77" s="148"/>
      <c r="RGR77" s="149"/>
      <c r="RGS77" s="150"/>
      <c r="RGT77" s="151"/>
      <c r="RGU77" s="151"/>
      <c r="RGV77" s="152"/>
      <c r="RGW77" s="152"/>
      <c r="RGX77" s="153"/>
      <c r="RGY77" s="153"/>
      <c r="RGZ77" s="153"/>
      <c r="RHA77" s="106"/>
      <c r="RHE77" s="154"/>
      <c r="RHF77" s="25"/>
      <c r="RHG77" s="147"/>
      <c r="RHH77" s="148"/>
      <c r="RHI77" s="149"/>
      <c r="RHJ77" s="150"/>
      <c r="RHK77" s="151"/>
      <c r="RHL77" s="151"/>
      <c r="RHM77" s="152"/>
      <c r="RHN77" s="152"/>
      <c r="RHO77" s="153"/>
      <c r="RHP77" s="153"/>
      <c r="RHQ77" s="153"/>
      <c r="RHR77" s="106"/>
      <c r="RHV77" s="154"/>
      <c r="RHW77" s="25"/>
      <c r="RHX77" s="147"/>
      <c r="RHY77" s="148"/>
      <c r="RHZ77" s="149"/>
      <c r="RIA77" s="150"/>
      <c r="RIB77" s="151"/>
      <c r="RIC77" s="151"/>
      <c r="RID77" s="152"/>
      <c r="RIE77" s="152"/>
      <c r="RIF77" s="153"/>
      <c r="RIG77" s="153"/>
      <c r="RIH77" s="153"/>
      <c r="RII77" s="106"/>
      <c r="RIM77" s="154"/>
      <c r="RIN77" s="25"/>
      <c r="RIO77" s="147"/>
      <c r="RIP77" s="148"/>
      <c r="RIQ77" s="149"/>
      <c r="RIR77" s="150"/>
      <c r="RIS77" s="151"/>
      <c r="RIT77" s="151"/>
      <c r="RIU77" s="152"/>
      <c r="RIV77" s="152"/>
      <c r="RIW77" s="153"/>
      <c r="RIX77" s="153"/>
      <c r="RIY77" s="153"/>
      <c r="RIZ77" s="106"/>
      <c r="RJD77" s="154"/>
      <c r="RJE77" s="25"/>
      <c r="RJF77" s="147"/>
      <c r="RJG77" s="148"/>
      <c r="RJH77" s="149"/>
      <c r="RJI77" s="150"/>
      <c r="RJJ77" s="151"/>
      <c r="RJK77" s="151"/>
      <c r="RJL77" s="152"/>
      <c r="RJM77" s="152"/>
      <c r="RJN77" s="153"/>
      <c r="RJO77" s="153"/>
      <c r="RJP77" s="153"/>
      <c r="RJQ77" s="106"/>
      <c r="RJU77" s="154"/>
      <c r="RJV77" s="25"/>
      <c r="RJW77" s="147"/>
      <c r="RJX77" s="148"/>
      <c r="RJY77" s="149"/>
      <c r="RJZ77" s="150"/>
      <c r="RKA77" s="151"/>
      <c r="RKB77" s="151"/>
      <c r="RKC77" s="152"/>
      <c r="RKD77" s="152"/>
      <c r="RKE77" s="153"/>
      <c r="RKF77" s="153"/>
      <c r="RKG77" s="153"/>
      <c r="RKH77" s="106"/>
      <c r="RKL77" s="154"/>
      <c r="RKM77" s="25"/>
      <c r="RKN77" s="147"/>
      <c r="RKO77" s="148"/>
      <c r="RKP77" s="149"/>
      <c r="RKQ77" s="150"/>
      <c r="RKR77" s="151"/>
      <c r="RKS77" s="151"/>
      <c r="RKT77" s="152"/>
      <c r="RKU77" s="152"/>
      <c r="RKV77" s="153"/>
      <c r="RKW77" s="153"/>
      <c r="RKX77" s="153"/>
      <c r="RKY77" s="106"/>
      <c r="RLC77" s="154"/>
      <c r="RLD77" s="25"/>
      <c r="RLE77" s="147"/>
      <c r="RLF77" s="148"/>
      <c r="RLG77" s="149"/>
      <c r="RLH77" s="150"/>
      <c r="RLI77" s="151"/>
      <c r="RLJ77" s="151"/>
      <c r="RLK77" s="152"/>
      <c r="RLL77" s="152"/>
      <c r="RLM77" s="153"/>
      <c r="RLN77" s="153"/>
      <c r="RLO77" s="153"/>
      <c r="RLP77" s="106"/>
      <c r="RLT77" s="154"/>
      <c r="RLU77" s="25"/>
      <c r="RLV77" s="147"/>
      <c r="RLW77" s="148"/>
      <c r="RLX77" s="149"/>
      <c r="RLY77" s="150"/>
      <c r="RLZ77" s="151"/>
      <c r="RMA77" s="151"/>
      <c r="RMB77" s="152"/>
      <c r="RMC77" s="152"/>
      <c r="RMD77" s="153"/>
      <c r="RME77" s="153"/>
      <c r="RMF77" s="153"/>
      <c r="RMG77" s="106"/>
      <c r="RMK77" s="154"/>
      <c r="RML77" s="25"/>
      <c r="RMM77" s="147"/>
      <c r="RMN77" s="148"/>
      <c r="RMO77" s="149"/>
      <c r="RMP77" s="150"/>
      <c r="RMQ77" s="151"/>
      <c r="RMR77" s="151"/>
      <c r="RMS77" s="152"/>
      <c r="RMT77" s="152"/>
      <c r="RMU77" s="153"/>
      <c r="RMV77" s="153"/>
      <c r="RMW77" s="153"/>
      <c r="RMX77" s="106"/>
      <c r="RNB77" s="154"/>
      <c r="RNC77" s="25"/>
      <c r="RND77" s="147"/>
      <c r="RNE77" s="148"/>
      <c r="RNF77" s="149"/>
      <c r="RNG77" s="150"/>
      <c r="RNH77" s="151"/>
      <c r="RNI77" s="151"/>
      <c r="RNJ77" s="152"/>
      <c r="RNK77" s="152"/>
      <c r="RNL77" s="153"/>
      <c r="RNM77" s="153"/>
      <c r="RNN77" s="153"/>
      <c r="RNO77" s="106"/>
      <c r="RNS77" s="154"/>
      <c r="RNT77" s="25"/>
      <c r="RNU77" s="147"/>
      <c r="RNV77" s="148"/>
      <c r="RNW77" s="149"/>
      <c r="RNX77" s="150"/>
      <c r="RNY77" s="151"/>
      <c r="RNZ77" s="151"/>
      <c r="ROA77" s="152"/>
      <c r="ROB77" s="152"/>
      <c r="ROC77" s="153"/>
      <c r="ROD77" s="153"/>
      <c r="ROE77" s="153"/>
      <c r="ROF77" s="106"/>
      <c r="ROJ77" s="154"/>
      <c r="ROK77" s="25"/>
      <c r="ROL77" s="147"/>
      <c r="ROM77" s="148"/>
      <c r="RON77" s="149"/>
      <c r="ROO77" s="150"/>
      <c r="ROP77" s="151"/>
      <c r="ROQ77" s="151"/>
      <c r="ROR77" s="152"/>
      <c r="ROS77" s="152"/>
      <c r="ROT77" s="153"/>
      <c r="ROU77" s="153"/>
      <c r="ROV77" s="153"/>
      <c r="ROW77" s="106"/>
      <c r="RPA77" s="154"/>
      <c r="RPB77" s="25"/>
      <c r="RPC77" s="147"/>
      <c r="RPD77" s="148"/>
      <c r="RPE77" s="149"/>
      <c r="RPF77" s="150"/>
      <c r="RPG77" s="151"/>
      <c r="RPH77" s="151"/>
      <c r="RPI77" s="152"/>
      <c r="RPJ77" s="152"/>
      <c r="RPK77" s="153"/>
      <c r="RPL77" s="153"/>
      <c r="RPM77" s="153"/>
      <c r="RPN77" s="106"/>
      <c r="RPR77" s="154"/>
      <c r="RPS77" s="25"/>
      <c r="RPT77" s="147"/>
      <c r="RPU77" s="148"/>
      <c r="RPV77" s="149"/>
      <c r="RPW77" s="150"/>
      <c r="RPX77" s="151"/>
      <c r="RPY77" s="151"/>
      <c r="RPZ77" s="152"/>
      <c r="RQA77" s="152"/>
      <c r="RQB77" s="153"/>
      <c r="RQC77" s="153"/>
      <c r="RQD77" s="153"/>
      <c r="RQE77" s="106"/>
      <c r="RQI77" s="154"/>
      <c r="RQJ77" s="25"/>
      <c r="RQK77" s="147"/>
      <c r="RQL77" s="148"/>
      <c r="RQM77" s="149"/>
      <c r="RQN77" s="150"/>
      <c r="RQO77" s="151"/>
      <c r="RQP77" s="151"/>
      <c r="RQQ77" s="152"/>
      <c r="RQR77" s="152"/>
      <c r="RQS77" s="153"/>
      <c r="RQT77" s="153"/>
      <c r="RQU77" s="153"/>
      <c r="RQV77" s="106"/>
      <c r="RQZ77" s="154"/>
      <c r="RRA77" s="25"/>
      <c r="RRB77" s="147"/>
      <c r="RRC77" s="148"/>
      <c r="RRD77" s="149"/>
      <c r="RRE77" s="150"/>
      <c r="RRF77" s="151"/>
      <c r="RRG77" s="151"/>
      <c r="RRH77" s="152"/>
      <c r="RRI77" s="152"/>
      <c r="RRJ77" s="153"/>
      <c r="RRK77" s="153"/>
      <c r="RRL77" s="153"/>
      <c r="RRM77" s="106"/>
      <c r="RRQ77" s="154"/>
      <c r="RRR77" s="25"/>
      <c r="RRS77" s="147"/>
      <c r="RRT77" s="148"/>
      <c r="RRU77" s="149"/>
      <c r="RRV77" s="150"/>
      <c r="RRW77" s="151"/>
      <c r="RRX77" s="151"/>
      <c r="RRY77" s="152"/>
      <c r="RRZ77" s="152"/>
      <c r="RSA77" s="153"/>
      <c r="RSB77" s="153"/>
      <c r="RSC77" s="153"/>
      <c r="RSD77" s="106"/>
      <c r="RSH77" s="154"/>
      <c r="RSI77" s="25"/>
      <c r="RSJ77" s="147"/>
      <c r="RSK77" s="148"/>
      <c r="RSL77" s="149"/>
      <c r="RSM77" s="150"/>
      <c r="RSN77" s="151"/>
      <c r="RSO77" s="151"/>
      <c r="RSP77" s="152"/>
      <c r="RSQ77" s="152"/>
      <c r="RSR77" s="153"/>
      <c r="RSS77" s="153"/>
      <c r="RST77" s="153"/>
      <c r="RSU77" s="106"/>
      <c r="RSY77" s="154"/>
      <c r="RSZ77" s="25"/>
      <c r="RTA77" s="147"/>
      <c r="RTB77" s="148"/>
      <c r="RTC77" s="149"/>
      <c r="RTD77" s="150"/>
      <c r="RTE77" s="151"/>
      <c r="RTF77" s="151"/>
      <c r="RTG77" s="152"/>
      <c r="RTH77" s="152"/>
      <c r="RTI77" s="153"/>
      <c r="RTJ77" s="153"/>
      <c r="RTK77" s="153"/>
      <c r="RTL77" s="106"/>
      <c r="RTP77" s="154"/>
      <c r="RTQ77" s="25"/>
      <c r="RTR77" s="147"/>
      <c r="RTS77" s="148"/>
      <c r="RTT77" s="149"/>
      <c r="RTU77" s="150"/>
      <c r="RTV77" s="151"/>
      <c r="RTW77" s="151"/>
      <c r="RTX77" s="152"/>
      <c r="RTY77" s="152"/>
      <c r="RTZ77" s="153"/>
      <c r="RUA77" s="153"/>
      <c r="RUB77" s="153"/>
      <c r="RUC77" s="106"/>
      <c r="RUG77" s="154"/>
      <c r="RUH77" s="25"/>
      <c r="RUI77" s="147"/>
      <c r="RUJ77" s="148"/>
      <c r="RUK77" s="149"/>
      <c r="RUL77" s="150"/>
      <c r="RUM77" s="151"/>
      <c r="RUN77" s="151"/>
      <c r="RUO77" s="152"/>
      <c r="RUP77" s="152"/>
      <c r="RUQ77" s="153"/>
      <c r="RUR77" s="153"/>
      <c r="RUS77" s="153"/>
      <c r="RUT77" s="106"/>
      <c r="RUX77" s="154"/>
      <c r="RUY77" s="25"/>
      <c r="RUZ77" s="147"/>
      <c r="RVA77" s="148"/>
      <c r="RVB77" s="149"/>
      <c r="RVC77" s="150"/>
      <c r="RVD77" s="151"/>
      <c r="RVE77" s="151"/>
      <c r="RVF77" s="152"/>
      <c r="RVG77" s="152"/>
      <c r="RVH77" s="153"/>
      <c r="RVI77" s="153"/>
      <c r="RVJ77" s="153"/>
      <c r="RVK77" s="106"/>
      <c r="RVO77" s="154"/>
      <c r="RVP77" s="25"/>
      <c r="RVQ77" s="147"/>
      <c r="RVR77" s="148"/>
      <c r="RVS77" s="149"/>
      <c r="RVT77" s="150"/>
      <c r="RVU77" s="151"/>
      <c r="RVV77" s="151"/>
      <c r="RVW77" s="152"/>
      <c r="RVX77" s="152"/>
      <c r="RVY77" s="153"/>
      <c r="RVZ77" s="153"/>
      <c r="RWA77" s="153"/>
      <c r="RWB77" s="106"/>
      <c r="RWF77" s="154"/>
      <c r="RWG77" s="25"/>
      <c r="RWH77" s="147"/>
      <c r="RWI77" s="148"/>
      <c r="RWJ77" s="149"/>
      <c r="RWK77" s="150"/>
      <c r="RWL77" s="151"/>
      <c r="RWM77" s="151"/>
      <c r="RWN77" s="152"/>
      <c r="RWO77" s="152"/>
      <c r="RWP77" s="153"/>
      <c r="RWQ77" s="153"/>
      <c r="RWR77" s="153"/>
      <c r="RWS77" s="106"/>
      <c r="RWW77" s="154"/>
      <c r="RWX77" s="25"/>
      <c r="RWY77" s="147"/>
      <c r="RWZ77" s="148"/>
      <c r="RXA77" s="149"/>
      <c r="RXB77" s="150"/>
      <c r="RXC77" s="151"/>
      <c r="RXD77" s="151"/>
      <c r="RXE77" s="152"/>
      <c r="RXF77" s="152"/>
      <c r="RXG77" s="153"/>
      <c r="RXH77" s="153"/>
      <c r="RXI77" s="153"/>
      <c r="RXJ77" s="106"/>
      <c r="RXN77" s="154"/>
      <c r="RXO77" s="25"/>
      <c r="RXP77" s="147"/>
      <c r="RXQ77" s="148"/>
      <c r="RXR77" s="149"/>
      <c r="RXS77" s="150"/>
      <c r="RXT77" s="151"/>
      <c r="RXU77" s="151"/>
      <c r="RXV77" s="152"/>
      <c r="RXW77" s="152"/>
      <c r="RXX77" s="153"/>
      <c r="RXY77" s="153"/>
      <c r="RXZ77" s="153"/>
      <c r="RYA77" s="106"/>
      <c r="RYE77" s="154"/>
      <c r="RYF77" s="25"/>
      <c r="RYG77" s="147"/>
      <c r="RYH77" s="148"/>
      <c r="RYI77" s="149"/>
      <c r="RYJ77" s="150"/>
      <c r="RYK77" s="151"/>
      <c r="RYL77" s="151"/>
      <c r="RYM77" s="152"/>
      <c r="RYN77" s="152"/>
      <c r="RYO77" s="153"/>
      <c r="RYP77" s="153"/>
      <c r="RYQ77" s="153"/>
      <c r="RYR77" s="106"/>
      <c r="RYV77" s="154"/>
      <c r="RYW77" s="25"/>
      <c r="RYX77" s="147"/>
      <c r="RYY77" s="148"/>
      <c r="RYZ77" s="149"/>
      <c r="RZA77" s="150"/>
      <c r="RZB77" s="151"/>
      <c r="RZC77" s="151"/>
      <c r="RZD77" s="152"/>
      <c r="RZE77" s="152"/>
      <c r="RZF77" s="153"/>
      <c r="RZG77" s="153"/>
      <c r="RZH77" s="153"/>
      <c r="RZI77" s="106"/>
      <c r="RZM77" s="154"/>
      <c r="RZN77" s="25"/>
      <c r="RZO77" s="147"/>
      <c r="RZP77" s="148"/>
      <c r="RZQ77" s="149"/>
      <c r="RZR77" s="150"/>
      <c r="RZS77" s="151"/>
      <c r="RZT77" s="151"/>
      <c r="RZU77" s="152"/>
      <c r="RZV77" s="152"/>
      <c r="RZW77" s="153"/>
      <c r="RZX77" s="153"/>
      <c r="RZY77" s="153"/>
      <c r="RZZ77" s="106"/>
      <c r="SAD77" s="154"/>
      <c r="SAE77" s="25"/>
      <c r="SAF77" s="147"/>
      <c r="SAG77" s="148"/>
      <c r="SAH77" s="149"/>
      <c r="SAI77" s="150"/>
      <c r="SAJ77" s="151"/>
      <c r="SAK77" s="151"/>
      <c r="SAL77" s="152"/>
      <c r="SAM77" s="152"/>
      <c r="SAN77" s="153"/>
      <c r="SAO77" s="153"/>
      <c r="SAP77" s="153"/>
      <c r="SAQ77" s="106"/>
      <c r="SAU77" s="154"/>
      <c r="SAV77" s="25"/>
      <c r="SAW77" s="147"/>
      <c r="SAX77" s="148"/>
      <c r="SAY77" s="149"/>
      <c r="SAZ77" s="150"/>
      <c r="SBA77" s="151"/>
      <c r="SBB77" s="151"/>
      <c r="SBC77" s="152"/>
      <c r="SBD77" s="152"/>
      <c r="SBE77" s="153"/>
      <c r="SBF77" s="153"/>
      <c r="SBG77" s="153"/>
      <c r="SBH77" s="106"/>
      <c r="SBL77" s="154"/>
      <c r="SBM77" s="25"/>
      <c r="SBN77" s="147"/>
      <c r="SBO77" s="148"/>
      <c r="SBP77" s="149"/>
      <c r="SBQ77" s="150"/>
      <c r="SBR77" s="151"/>
      <c r="SBS77" s="151"/>
      <c r="SBT77" s="152"/>
      <c r="SBU77" s="152"/>
      <c r="SBV77" s="153"/>
      <c r="SBW77" s="153"/>
      <c r="SBX77" s="153"/>
      <c r="SBY77" s="106"/>
      <c r="SCC77" s="154"/>
      <c r="SCD77" s="25"/>
      <c r="SCE77" s="147"/>
      <c r="SCF77" s="148"/>
      <c r="SCG77" s="149"/>
      <c r="SCH77" s="150"/>
      <c r="SCI77" s="151"/>
      <c r="SCJ77" s="151"/>
      <c r="SCK77" s="152"/>
      <c r="SCL77" s="152"/>
      <c r="SCM77" s="153"/>
      <c r="SCN77" s="153"/>
      <c r="SCO77" s="153"/>
      <c r="SCP77" s="106"/>
      <c r="SCT77" s="154"/>
      <c r="SCU77" s="25"/>
      <c r="SCV77" s="147"/>
      <c r="SCW77" s="148"/>
      <c r="SCX77" s="149"/>
      <c r="SCY77" s="150"/>
      <c r="SCZ77" s="151"/>
      <c r="SDA77" s="151"/>
      <c r="SDB77" s="152"/>
      <c r="SDC77" s="152"/>
      <c r="SDD77" s="153"/>
      <c r="SDE77" s="153"/>
      <c r="SDF77" s="153"/>
      <c r="SDG77" s="106"/>
      <c r="SDK77" s="154"/>
      <c r="SDL77" s="25"/>
      <c r="SDM77" s="147"/>
      <c r="SDN77" s="148"/>
      <c r="SDO77" s="149"/>
      <c r="SDP77" s="150"/>
      <c r="SDQ77" s="151"/>
      <c r="SDR77" s="151"/>
      <c r="SDS77" s="152"/>
      <c r="SDT77" s="152"/>
      <c r="SDU77" s="153"/>
      <c r="SDV77" s="153"/>
      <c r="SDW77" s="153"/>
      <c r="SDX77" s="106"/>
      <c r="SEB77" s="154"/>
      <c r="SEC77" s="25"/>
      <c r="SED77" s="147"/>
      <c r="SEE77" s="148"/>
      <c r="SEF77" s="149"/>
      <c r="SEG77" s="150"/>
      <c r="SEH77" s="151"/>
      <c r="SEI77" s="151"/>
      <c r="SEJ77" s="152"/>
      <c r="SEK77" s="152"/>
      <c r="SEL77" s="153"/>
      <c r="SEM77" s="153"/>
      <c r="SEN77" s="153"/>
      <c r="SEO77" s="106"/>
      <c r="SES77" s="154"/>
      <c r="SET77" s="25"/>
      <c r="SEU77" s="147"/>
      <c r="SEV77" s="148"/>
      <c r="SEW77" s="149"/>
      <c r="SEX77" s="150"/>
      <c r="SEY77" s="151"/>
      <c r="SEZ77" s="151"/>
      <c r="SFA77" s="152"/>
      <c r="SFB77" s="152"/>
      <c r="SFC77" s="153"/>
      <c r="SFD77" s="153"/>
      <c r="SFE77" s="153"/>
      <c r="SFF77" s="106"/>
      <c r="SFJ77" s="154"/>
      <c r="SFK77" s="25"/>
      <c r="SFL77" s="147"/>
      <c r="SFM77" s="148"/>
      <c r="SFN77" s="149"/>
      <c r="SFO77" s="150"/>
      <c r="SFP77" s="151"/>
      <c r="SFQ77" s="151"/>
      <c r="SFR77" s="152"/>
      <c r="SFS77" s="152"/>
      <c r="SFT77" s="153"/>
      <c r="SFU77" s="153"/>
      <c r="SFV77" s="153"/>
      <c r="SFW77" s="106"/>
      <c r="SGA77" s="154"/>
      <c r="SGB77" s="25"/>
      <c r="SGC77" s="147"/>
      <c r="SGD77" s="148"/>
      <c r="SGE77" s="149"/>
      <c r="SGF77" s="150"/>
      <c r="SGG77" s="151"/>
      <c r="SGH77" s="151"/>
      <c r="SGI77" s="152"/>
      <c r="SGJ77" s="152"/>
      <c r="SGK77" s="153"/>
      <c r="SGL77" s="153"/>
      <c r="SGM77" s="153"/>
      <c r="SGN77" s="106"/>
      <c r="SGR77" s="154"/>
      <c r="SGS77" s="25"/>
      <c r="SGT77" s="147"/>
      <c r="SGU77" s="148"/>
      <c r="SGV77" s="149"/>
      <c r="SGW77" s="150"/>
      <c r="SGX77" s="151"/>
      <c r="SGY77" s="151"/>
      <c r="SGZ77" s="152"/>
      <c r="SHA77" s="152"/>
      <c r="SHB77" s="153"/>
      <c r="SHC77" s="153"/>
      <c r="SHD77" s="153"/>
      <c r="SHE77" s="106"/>
      <c r="SHI77" s="154"/>
      <c r="SHJ77" s="25"/>
      <c r="SHK77" s="147"/>
      <c r="SHL77" s="148"/>
      <c r="SHM77" s="149"/>
      <c r="SHN77" s="150"/>
      <c r="SHO77" s="151"/>
      <c r="SHP77" s="151"/>
      <c r="SHQ77" s="152"/>
      <c r="SHR77" s="152"/>
      <c r="SHS77" s="153"/>
      <c r="SHT77" s="153"/>
      <c r="SHU77" s="153"/>
      <c r="SHV77" s="106"/>
      <c r="SHZ77" s="154"/>
      <c r="SIA77" s="25"/>
      <c r="SIB77" s="147"/>
      <c r="SIC77" s="148"/>
      <c r="SID77" s="149"/>
      <c r="SIE77" s="150"/>
      <c r="SIF77" s="151"/>
      <c r="SIG77" s="151"/>
      <c r="SIH77" s="152"/>
      <c r="SII77" s="152"/>
      <c r="SIJ77" s="153"/>
      <c r="SIK77" s="153"/>
      <c r="SIL77" s="153"/>
      <c r="SIM77" s="106"/>
      <c r="SIQ77" s="154"/>
      <c r="SIR77" s="25"/>
      <c r="SIS77" s="147"/>
      <c r="SIT77" s="148"/>
      <c r="SIU77" s="149"/>
      <c r="SIV77" s="150"/>
      <c r="SIW77" s="151"/>
      <c r="SIX77" s="151"/>
      <c r="SIY77" s="152"/>
      <c r="SIZ77" s="152"/>
      <c r="SJA77" s="153"/>
      <c r="SJB77" s="153"/>
      <c r="SJC77" s="153"/>
      <c r="SJD77" s="106"/>
      <c r="SJH77" s="154"/>
      <c r="SJI77" s="25"/>
      <c r="SJJ77" s="147"/>
      <c r="SJK77" s="148"/>
      <c r="SJL77" s="149"/>
      <c r="SJM77" s="150"/>
      <c r="SJN77" s="151"/>
      <c r="SJO77" s="151"/>
      <c r="SJP77" s="152"/>
      <c r="SJQ77" s="152"/>
      <c r="SJR77" s="153"/>
      <c r="SJS77" s="153"/>
      <c r="SJT77" s="153"/>
      <c r="SJU77" s="106"/>
      <c r="SJY77" s="154"/>
      <c r="SJZ77" s="25"/>
      <c r="SKA77" s="147"/>
      <c r="SKB77" s="148"/>
      <c r="SKC77" s="149"/>
      <c r="SKD77" s="150"/>
      <c r="SKE77" s="151"/>
      <c r="SKF77" s="151"/>
      <c r="SKG77" s="152"/>
      <c r="SKH77" s="152"/>
      <c r="SKI77" s="153"/>
      <c r="SKJ77" s="153"/>
      <c r="SKK77" s="153"/>
      <c r="SKL77" s="106"/>
      <c r="SKP77" s="154"/>
      <c r="SKQ77" s="25"/>
      <c r="SKR77" s="147"/>
      <c r="SKS77" s="148"/>
      <c r="SKT77" s="149"/>
      <c r="SKU77" s="150"/>
      <c r="SKV77" s="151"/>
      <c r="SKW77" s="151"/>
      <c r="SKX77" s="152"/>
      <c r="SKY77" s="152"/>
      <c r="SKZ77" s="153"/>
      <c r="SLA77" s="153"/>
      <c r="SLB77" s="153"/>
      <c r="SLC77" s="106"/>
      <c r="SLG77" s="154"/>
      <c r="SLH77" s="25"/>
      <c r="SLI77" s="147"/>
      <c r="SLJ77" s="148"/>
      <c r="SLK77" s="149"/>
      <c r="SLL77" s="150"/>
      <c r="SLM77" s="151"/>
      <c r="SLN77" s="151"/>
      <c r="SLO77" s="152"/>
      <c r="SLP77" s="152"/>
      <c r="SLQ77" s="153"/>
      <c r="SLR77" s="153"/>
      <c r="SLS77" s="153"/>
      <c r="SLT77" s="106"/>
      <c r="SLX77" s="154"/>
      <c r="SLY77" s="25"/>
      <c r="SLZ77" s="147"/>
      <c r="SMA77" s="148"/>
      <c r="SMB77" s="149"/>
      <c r="SMC77" s="150"/>
      <c r="SMD77" s="151"/>
      <c r="SME77" s="151"/>
      <c r="SMF77" s="152"/>
      <c r="SMG77" s="152"/>
      <c r="SMH77" s="153"/>
      <c r="SMI77" s="153"/>
      <c r="SMJ77" s="153"/>
      <c r="SMK77" s="106"/>
      <c r="SMO77" s="154"/>
      <c r="SMP77" s="25"/>
      <c r="SMQ77" s="147"/>
      <c r="SMR77" s="148"/>
      <c r="SMS77" s="149"/>
      <c r="SMT77" s="150"/>
      <c r="SMU77" s="151"/>
      <c r="SMV77" s="151"/>
      <c r="SMW77" s="152"/>
      <c r="SMX77" s="152"/>
      <c r="SMY77" s="153"/>
      <c r="SMZ77" s="153"/>
      <c r="SNA77" s="153"/>
      <c r="SNB77" s="106"/>
      <c r="SNF77" s="154"/>
      <c r="SNG77" s="25"/>
      <c r="SNH77" s="147"/>
      <c r="SNI77" s="148"/>
      <c r="SNJ77" s="149"/>
      <c r="SNK77" s="150"/>
      <c r="SNL77" s="151"/>
      <c r="SNM77" s="151"/>
      <c r="SNN77" s="152"/>
      <c r="SNO77" s="152"/>
      <c r="SNP77" s="153"/>
      <c r="SNQ77" s="153"/>
      <c r="SNR77" s="153"/>
      <c r="SNS77" s="106"/>
      <c r="SNW77" s="154"/>
      <c r="SNX77" s="25"/>
      <c r="SNY77" s="147"/>
      <c r="SNZ77" s="148"/>
      <c r="SOA77" s="149"/>
      <c r="SOB77" s="150"/>
      <c r="SOC77" s="151"/>
      <c r="SOD77" s="151"/>
      <c r="SOE77" s="152"/>
      <c r="SOF77" s="152"/>
      <c r="SOG77" s="153"/>
      <c r="SOH77" s="153"/>
      <c r="SOI77" s="153"/>
      <c r="SOJ77" s="106"/>
      <c r="SON77" s="154"/>
      <c r="SOO77" s="25"/>
      <c r="SOP77" s="147"/>
      <c r="SOQ77" s="148"/>
      <c r="SOR77" s="149"/>
      <c r="SOS77" s="150"/>
      <c r="SOT77" s="151"/>
      <c r="SOU77" s="151"/>
      <c r="SOV77" s="152"/>
      <c r="SOW77" s="152"/>
      <c r="SOX77" s="153"/>
      <c r="SOY77" s="153"/>
      <c r="SOZ77" s="153"/>
      <c r="SPA77" s="106"/>
      <c r="SPE77" s="154"/>
      <c r="SPF77" s="25"/>
      <c r="SPG77" s="147"/>
      <c r="SPH77" s="148"/>
      <c r="SPI77" s="149"/>
      <c r="SPJ77" s="150"/>
      <c r="SPK77" s="151"/>
      <c r="SPL77" s="151"/>
      <c r="SPM77" s="152"/>
      <c r="SPN77" s="152"/>
      <c r="SPO77" s="153"/>
      <c r="SPP77" s="153"/>
      <c r="SPQ77" s="153"/>
      <c r="SPR77" s="106"/>
      <c r="SPV77" s="154"/>
      <c r="SPW77" s="25"/>
      <c r="SPX77" s="147"/>
      <c r="SPY77" s="148"/>
      <c r="SPZ77" s="149"/>
      <c r="SQA77" s="150"/>
      <c r="SQB77" s="151"/>
      <c r="SQC77" s="151"/>
      <c r="SQD77" s="152"/>
      <c r="SQE77" s="152"/>
      <c r="SQF77" s="153"/>
      <c r="SQG77" s="153"/>
      <c r="SQH77" s="153"/>
      <c r="SQI77" s="106"/>
      <c r="SQM77" s="154"/>
      <c r="SQN77" s="25"/>
      <c r="SQO77" s="147"/>
      <c r="SQP77" s="148"/>
      <c r="SQQ77" s="149"/>
      <c r="SQR77" s="150"/>
      <c r="SQS77" s="151"/>
      <c r="SQT77" s="151"/>
      <c r="SQU77" s="152"/>
      <c r="SQV77" s="152"/>
      <c r="SQW77" s="153"/>
      <c r="SQX77" s="153"/>
      <c r="SQY77" s="153"/>
      <c r="SQZ77" s="106"/>
      <c r="SRD77" s="154"/>
      <c r="SRE77" s="25"/>
      <c r="SRF77" s="147"/>
      <c r="SRG77" s="148"/>
      <c r="SRH77" s="149"/>
      <c r="SRI77" s="150"/>
      <c r="SRJ77" s="151"/>
      <c r="SRK77" s="151"/>
      <c r="SRL77" s="152"/>
      <c r="SRM77" s="152"/>
      <c r="SRN77" s="153"/>
      <c r="SRO77" s="153"/>
      <c r="SRP77" s="153"/>
      <c r="SRQ77" s="106"/>
      <c r="SRU77" s="154"/>
      <c r="SRV77" s="25"/>
      <c r="SRW77" s="147"/>
      <c r="SRX77" s="148"/>
      <c r="SRY77" s="149"/>
      <c r="SRZ77" s="150"/>
      <c r="SSA77" s="151"/>
      <c r="SSB77" s="151"/>
      <c r="SSC77" s="152"/>
      <c r="SSD77" s="152"/>
      <c r="SSE77" s="153"/>
      <c r="SSF77" s="153"/>
      <c r="SSG77" s="153"/>
      <c r="SSH77" s="106"/>
      <c r="SSL77" s="154"/>
      <c r="SSM77" s="25"/>
      <c r="SSN77" s="147"/>
      <c r="SSO77" s="148"/>
      <c r="SSP77" s="149"/>
      <c r="SSQ77" s="150"/>
      <c r="SSR77" s="151"/>
      <c r="SSS77" s="151"/>
      <c r="SST77" s="152"/>
      <c r="SSU77" s="152"/>
      <c r="SSV77" s="153"/>
      <c r="SSW77" s="153"/>
      <c r="SSX77" s="153"/>
      <c r="SSY77" s="106"/>
      <c r="STC77" s="154"/>
      <c r="STD77" s="25"/>
      <c r="STE77" s="147"/>
      <c r="STF77" s="148"/>
      <c r="STG77" s="149"/>
      <c r="STH77" s="150"/>
      <c r="STI77" s="151"/>
      <c r="STJ77" s="151"/>
      <c r="STK77" s="152"/>
      <c r="STL77" s="152"/>
      <c r="STM77" s="153"/>
      <c r="STN77" s="153"/>
      <c r="STO77" s="153"/>
      <c r="STP77" s="106"/>
      <c r="STT77" s="154"/>
      <c r="STU77" s="25"/>
      <c r="STV77" s="147"/>
      <c r="STW77" s="148"/>
      <c r="STX77" s="149"/>
      <c r="STY77" s="150"/>
      <c r="STZ77" s="151"/>
      <c r="SUA77" s="151"/>
      <c r="SUB77" s="152"/>
      <c r="SUC77" s="152"/>
      <c r="SUD77" s="153"/>
      <c r="SUE77" s="153"/>
      <c r="SUF77" s="153"/>
      <c r="SUG77" s="106"/>
      <c r="SUK77" s="154"/>
      <c r="SUL77" s="25"/>
      <c r="SUM77" s="147"/>
      <c r="SUN77" s="148"/>
      <c r="SUO77" s="149"/>
      <c r="SUP77" s="150"/>
      <c r="SUQ77" s="151"/>
      <c r="SUR77" s="151"/>
      <c r="SUS77" s="152"/>
      <c r="SUT77" s="152"/>
      <c r="SUU77" s="153"/>
      <c r="SUV77" s="153"/>
      <c r="SUW77" s="153"/>
      <c r="SUX77" s="106"/>
      <c r="SVB77" s="154"/>
      <c r="SVC77" s="25"/>
      <c r="SVD77" s="147"/>
      <c r="SVE77" s="148"/>
      <c r="SVF77" s="149"/>
      <c r="SVG77" s="150"/>
      <c r="SVH77" s="151"/>
      <c r="SVI77" s="151"/>
      <c r="SVJ77" s="152"/>
      <c r="SVK77" s="152"/>
      <c r="SVL77" s="153"/>
      <c r="SVM77" s="153"/>
      <c r="SVN77" s="153"/>
      <c r="SVO77" s="106"/>
      <c r="SVS77" s="154"/>
      <c r="SVT77" s="25"/>
      <c r="SVU77" s="147"/>
      <c r="SVV77" s="148"/>
      <c r="SVW77" s="149"/>
      <c r="SVX77" s="150"/>
      <c r="SVY77" s="151"/>
      <c r="SVZ77" s="151"/>
      <c r="SWA77" s="152"/>
      <c r="SWB77" s="152"/>
      <c r="SWC77" s="153"/>
      <c r="SWD77" s="153"/>
      <c r="SWE77" s="153"/>
      <c r="SWF77" s="106"/>
      <c r="SWJ77" s="154"/>
      <c r="SWK77" s="25"/>
      <c r="SWL77" s="147"/>
      <c r="SWM77" s="148"/>
      <c r="SWN77" s="149"/>
      <c r="SWO77" s="150"/>
      <c r="SWP77" s="151"/>
      <c r="SWQ77" s="151"/>
      <c r="SWR77" s="152"/>
      <c r="SWS77" s="152"/>
      <c r="SWT77" s="153"/>
      <c r="SWU77" s="153"/>
      <c r="SWV77" s="153"/>
      <c r="SWW77" s="106"/>
      <c r="SXA77" s="154"/>
      <c r="SXB77" s="25"/>
      <c r="SXC77" s="147"/>
      <c r="SXD77" s="148"/>
      <c r="SXE77" s="149"/>
      <c r="SXF77" s="150"/>
      <c r="SXG77" s="151"/>
      <c r="SXH77" s="151"/>
      <c r="SXI77" s="152"/>
      <c r="SXJ77" s="152"/>
      <c r="SXK77" s="153"/>
      <c r="SXL77" s="153"/>
      <c r="SXM77" s="153"/>
      <c r="SXN77" s="106"/>
      <c r="SXR77" s="154"/>
      <c r="SXS77" s="25"/>
      <c r="SXT77" s="147"/>
      <c r="SXU77" s="148"/>
      <c r="SXV77" s="149"/>
      <c r="SXW77" s="150"/>
      <c r="SXX77" s="151"/>
      <c r="SXY77" s="151"/>
      <c r="SXZ77" s="152"/>
      <c r="SYA77" s="152"/>
      <c r="SYB77" s="153"/>
      <c r="SYC77" s="153"/>
      <c r="SYD77" s="153"/>
      <c r="SYE77" s="106"/>
      <c r="SYI77" s="154"/>
      <c r="SYJ77" s="25"/>
      <c r="SYK77" s="147"/>
      <c r="SYL77" s="148"/>
      <c r="SYM77" s="149"/>
      <c r="SYN77" s="150"/>
      <c r="SYO77" s="151"/>
      <c r="SYP77" s="151"/>
      <c r="SYQ77" s="152"/>
      <c r="SYR77" s="152"/>
      <c r="SYS77" s="153"/>
      <c r="SYT77" s="153"/>
      <c r="SYU77" s="153"/>
      <c r="SYV77" s="106"/>
      <c r="SYZ77" s="154"/>
      <c r="SZA77" s="25"/>
      <c r="SZB77" s="147"/>
      <c r="SZC77" s="148"/>
      <c r="SZD77" s="149"/>
      <c r="SZE77" s="150"/>
      <c r="SZF77" s="151"/>
      <c r="SZG77" s="151"/>
      <c r="SZH77" s="152"/>
      <c r="SZI77" s="152"/>
      <c r="SZJ77" s="153"/>
      <c r="SZK77" s="153"/>
      <c r="SZL77" s="153"/>
      <c r="SZM77" s="106"/>
      <c r="SZQ77" s="154"/>
      <c r="SZR77" s="25"/>
      <c r="SZS77" s="147"/>
      <c r="SZT77" s="148"/>
      <c r="SZU77" s="149"/>
      <c r="SZV77" s="150"/>
      <c r="SZW77" s="151"/>
      <c r="SZX77" s="151"/>
      <c r="SZY77" s="152"/>
      <c r="SZZ77" s="152"/>
      <c r="TAA77" s="153"/>
      <c r="TAB77" s="153"/>
      <c r="TAC77" s="153"/>
      <c r="TAD77" s="106"/>
      <c r="TAH77" s="154"/>
      <c r="TAI77" s="25"/>
      <c r="TAJ77" s="147"/>
      <c r="TAK77" s="148"/>
      <c r="TAL77" s="149"/>
      <c r="TAM77" s="150"/>
      <c r="TAN77" s="151"/>
      <c r="TAO77" s="151"/>
      <c r="TAP77" s="152"/>
      <c r="TAQ77" s="152"/>
      <c r="TAR77" s="153"/>
      <c r="TAS77" s="153"/>
      <c r="TAT77" s="153"/>
      <c r="TAU77" s="106"/>
      <c r="TAY77" s="154"/>
      <c r="TAZ77" s="25"/>
      <c r="TBA77" s="147"/>
      <c r="TBB77" s="148"/>
      <c r="TBC77" s="149"/>
      <c r="TBD77" s="150"/>
      <c r="TBE77" s="151"/>
      <c r="TBF77" s="151"/>
      <c r="TBG77" s="152"/>
      <c r="TBH77" s="152"/>
      <c r="TBI77" s="153"/>
      <c r="TBJ77" s="153"/>
      <c r="TBK77" s="153"/>
      <c r="TBL77" s="106"/>
      <c r="TBP77" s="154"/>
      <c r="TBQ77" s="25"/>
      <c r="TBR77" s="147"/>
      <c r="TBS77" s="148"/>
      <c r="TBT77" s="149"/>
      <c r="TBU77" s="150"/>
      <c r="TBV77" s="151"/>
      <c r="TBW77" s="151"/>
      <c r="TBX77" s="152"/>
      <c r="TBY77" s="152"/>
      <c r="TBZ77" s="153"/>
      <c r="TCA77" s="153"/>
      <c r="TCB77" s="153"/>
      <c r="TCC77" s="106"/>
      <c r="TCG77" s="154"/>
      <c r="TCH77" s="25"/>
      <c r="TCI77" s="147"/>
      <c r="TCJ77" s="148"/>
      <c r="TCK77" s="149"/>
      <c r="TCL77" s="150"/>
      <c r="TCM77" s="151"/>
      <c r="TCN77" s="151"/>
      <c r="TCO77" s="152"/>
      <c r="TCP77" s="152"/>
      <c r="TCQ77" s="153"/>
      <c r="TCR77" s="153"/>
      <c r="TCS77" s="153"/>
      <c r="TCT77" s="106"/>
      <c r="TCX77" s="154"/>
      <c r="TCY77" s="25"/>
      <c r="TCZ77" s="147"/>
      <c r="TDA77" s="148"/>
      <c r="TDB77" s="149"/>
      <c r="TDC77" s="150"/>
      <c r="TDD77" s="151"/>
      <c r="TDE77" s="151"/>
      <c r="TDF77" s="152"/>
      <c r="TDG77" s="152"/>
      <c r="TDH77" s="153"/>
      <c r="TDI77" s="153"/>
      <c r="TDJ77" s="153"/>
      <c r="TDK77" s="106"/>
      <c r="TDO77" s="154"/>
      <c r="TDP77" s="25"/>
      <c r="TDQ77" s="147"/>
      <c r="TDR77" s="148"/>
      <c r="TDS77" s="149"/>
      <c r="TDT77" s="150"/>
      <c r="TDU77" s="151"/>
      <c r="TDV77" s="151"/>
      <c r="TDW77" s="152"/>
      <c r="TDX77" s="152"/>
      <c r="TDY77" s="153"/>
      <c r="TDZ77" s="153"/>
      <c r="TEA77" s="153"/>
      <c r="TEB77" s="106"/>
      <c r="TEF77" s="154"/>
      <c r="TEG77" s="25"/>
      <c r="TEH77" s="147"/>
      <c r="TEI77" s="148"/>
      <c r="TEJ77" s="149"/>
      <c r="TEK77" s="150"/>
      <c r="TEL77" s="151"/>
      <c r="TEM77" s="151"/>
      <c r="TEN77" s="152"/>
      <c r="TEO77" s="152"/>
      <c r="TEP77" s="153"/>
      <c r="TEQ77" s="153"/>
      <c r="TER77" s="153"/>
      <c r="TES77" s="106"/>
      <c r="TEW77" s="154"/>
      <c r="TEX77" s="25"/>
      <c r="TEY77" s="147"/>
      <c r="TEZ77" s="148"/>
      <c r="TFA77" s="149"/>
      <c r="TFB77" s="150"/>
      <c r="TFC77" s="151"/>
      <c r="TFD77" s="151"/>
      <c r="TFE77" s="152"/>
      <c r="TFF77" s="152"/>
      <c r="TFG77" s="153"/>
      <c r="TFH77" s="153"/>
      <c r="TFI77" s="153"/>
      <c r="TFJ77" s="106"/>
      <c r="TFN77" s="154"/>
      <c r="TFO77" s="25"/>
      <c r="TFP77" s="147"/>
      <c r="TFQ77" s="148"/>
      <c r="TFR77" s="149"/>
      <c r="TFS77" s="150"/>
      <c r="TFT77" s="151"/>
      <c r="TFU77" s="151"/>
      <c r="TFV77" s="152"/>
      <c r="TFW77" s="152"/>
      <c r="TFX77" s="153"/>
      <c r="TFY77" s="153"/>
      <c r="TFZ77" s="153"/>
      <c r="TGA77" s="106"/>
      <c r="TGE77" s="154"/>
      <c r="TGF77" s="25"/>
      <c r="TGG77" s="147"/>
      <c r="TGH77" s="148"/>
      <c r="TGI77" s="149"/>
      <c r="TGJ77" s="150"/>
      <c r="TGK77" s="151"/>
      <c r="TGL77" s="151"/>
      <c r="TGM77" s="152"/>
      <c r="TGN77" s="152"/>
      <c r="TGO77" s="153"/>
      <c r="TGP77" s="153"/>
      <c r="TGQ77" s="153"/>
      <c r="TGR77" s="106"/>
      <c r="TGV77" s="154"/>
      <c r="TGW77" s="25"/>
      <c r="TGX77" s="147"/>
      <c r="TGY77" s="148"/>
      <c r="TGZ77" s="149"/>
      <c r="THA77" s="150"/>
      <c r="THB77" s="151"/>
      <c r="THC77" s="151"/>
      <c r="THD77" s="152"/>
      <c r="THE77" s="152"/>
      <c r="THF77" s="153"/>
      <c r="THG77" s="153"/>
      <c r="THH77" s="153"/>
      <c r="THI77" s="106"/>
      <c r="THM77" s="154"/>
      <c r="THN77" s="25"/>
      <c r="THO77" s="147"/>
      <c r="THP77" s="148"/>
      <c r="THQ77" s="149"/>
      <c r="THR77" s="150"/>
      <c r="THS77" s="151"/>
      <c r="THT77" s="151"/>
      <c r="THU77" s="152"/>
      <c r="THV77" s="152"/>
      <c r="THW77" s="153"/>
      <c r="THX77" s="153"/>
      <c r="THY77" s="153"/>
      <c r="THZ77" s="106"/>
      <c r="TID77" s="154"/>
      <c r="TIE77" s="25"/>
      <c r="TIF77" s="147"/>
      <c r="TIG77" s="148"/>
      <c r="TIH77" s="149"/>
      <c r="TII77" s="150"/>
      <c r="TIJ77" s="151"/>
      <c r="TIK77" s="151"/>
      <c r="TIL77" s="152"/>
      <c r="TIM77" s="152"/>
      <c r="TIN77" s="153"/>
      <c r="TIO77" s="153"/>
      <c r="TIP77" s="153"/>
      <c r="TIQ77" s="106"/>
      <c r="TIU77" s="154"/>
      <c r="TIV77" s="25"/>
      <c r="TIW77" s="147"/>
      <c r="TIX77" s="148"/>
      <c r="TIY77" s="149"/>
      <c r="TIZ77" s="150"/>
      <c r="TJA77" s="151"/>
      <c r="TJB77" s="151"/>
      <c r="TJC77" s="152"/>
      <c r="TJD77" s="152"/>
      <c r="TJE77" s="153"/>
      <c r="TJF77" s="153"/>
      <c r="TJG77" s="153"/>
      <c r="TJH77" s="106"/>
      <c r="TJL77" s="154"/>
      <c r="TJM77" s="25"/>
      <c r="TJN77" s="147"/>
      <c r="TJO77" s="148"/>
      <c r="TJP77" s="149"/>
      <c r="TJQ77" s="150"/>
      <c r="TJR77" s="151"/>
      <c r="TJS77" s="151"/>
      <c r="TJT77" s="152"/>
      <c r="TJU77" s="152"/>
      <c r="TJV77" s="153"/>
      <c r="TJW77" s="153"/>
      <c r="TJX77" s="153"/>
      <c r="TJY77" s="106"/>
      <c r="TKC77" s="154"/>
      <c r="TKD77" s="25"/>
      <c r="TKE77" s="147"/>
      <c r="TKF77" s="148"/>
      <c r="TKG77" s="149"/>
      <c r="TKH77" s="150"/>
      <c r="TKI77" s="151"/>
      <c r="TKJ77" s="151"/>
      <c r="TKK77" s="152"/>
      <c r="TKL77" s="152"/>
      <c r="TKM77" s="153"/>
      <c r="TKN77" s="153"/>
      <c r="TKO77" s="153"/>
      <c r="TKP77" s="106"/>
      <c r="TKT77" s="154"/>
      <c r="TKU77" s="25"/>
      <c r="TKV77" s="147"/>
      <c r="TKW77" s="148"/>
      <c r="TKX77" s="149"/>
      <c r="TKY77" s="150"/>
      <c r="TKZ77" s="151"/>
      <c r="TLA77" s="151"/>
      <c r="TLB77" s="152"/>
      <c r="TLC77" s="152"/>
      <c r="TLD77" s="153"/>
      <c r="TLE77" s="153"/>
      <c r="TLF77" s="153"/>
      <c r="TLG77" s="106"/>
      <c r="TLK77" s="154"/>
      <c r="TLL77" s="25"/>
      <c r="TLM77" s="147"/>
      <c r="TLN77" s="148"/>
      <c r="TLO77" s="149"/>
      <c r="TLP77" s="150"/>
      <c r="TLQ77" s="151"/>
      <c r="TLR77" s="151"/>
      <c r="TLS77" s="152"/>
      <c r="TLT77" s="152"/>
      <c r="TLU77" s="153"/>
      <c r="TLV77" s="153"/>
      <c r="TLW77" s="153"/>
      <c r="TLX77" s="106"/>
      <c r="TMB77" s="154"/>
      <c r="TMC77" s="25"/>
      <c r="TMD77" s="147"/>
      <c r="TME77" s="148"/>
      <c r="TMF77" s="149"/>
      <c r="TMG77" s="150"/>
      <c r="TMH77" s="151"/>
      <c r="TMI77" s="151"/>
      <c r="TMJ77" s="152"/>
      <c r="TMK77" s="152"/>
      <c r="TML77" s="153"/>
      <c r="TMM77" s="153"/>
      <c r="TMN77" s="153"/>
      <c r="TMO77" s="106"/>
      <c r="TMS77" s="154"/>
      <c r="TMT77" s="25"/>
      <c r="TMU77" s="147"/>
      <c r="TMV77" s="148"/>
      <c r="TMW77" s="149"/>
      <c r="TMX77" s="150"/>
      <c r="TMY77" s="151"/>
      <c r="TMZ77" s="151"/>
      <c r="TNA77" s="152"/>
      <c r="TNB77" s="152"/>
      <c r="TNC77" s="153"/>
      <c r="TND77" s="153"/>
      <c r="TNE77" s="153"/>
      <c r="TNF77" s="106"/>
      <c r="TNJ77" s="154"/>
      <c r="TNK77" s="25"/>
      <c r="TNL77" s="147"/>
      <c r="TNM77" s="148"/>
      <c r="TNN77" s="149"/>
      <c r="TNO77" s="150"/>
      <c r="TNP77" s="151"/>
      <c r="TNQ77" s="151"/>
      <c r="TNR77" s="152"/>
      <c r="TNS77" s="152"/>
      <c r="TNT77" s="153"/>
      <c r="TNU77" s="153"/>
      <c r="TNV77" s="153"/>
      <c r="TNW77" s="106"/>
      <c r="TOA77" s="154"/>
      <c r="TOB77" s="25"/>
      <c r="TOC77" s="147"/>
      <c r="TOD77" s="148"/>
      <c r="TOE77" s="149"/>
      <c r="TOF77" s="150"/>
      <c r="TOG77" s="151"/>
      <c r="TOH77" s="151"/>
      <c r="TOI77" s="152"/>
      <c r="TOJ77" s="152"/>
      <c r="TOK77" s="153"/>
      <c r="TOL77" s="153"/>
      <c r="TOM77" s="153"/>
      <c r="TON77" s="106"/>
      <c r="TOR77" s="154"/>
      <c r="TOS77" s="25"/>
      <c r="TOT77" s="147"/>
      <c r="TOU77" s="148"/>
      <c r="TOV77" s="149"/>
      <c r="TOW77" s="150"/>
      <c r="TOX77" s="151"/>
      <c r="TOY77" s="151"/>
      <c r="TOZ77" s="152"/>
      <c r="TPA77" s="152"/>
      <c r="TPB77" s="153"/>
      <c r="TPC77" s="153"/>
      <c r="TPD77" s="153"/>
      <c r="TPE77" s="106"/>
      <c r="TPI77" s="154"/>
      <c r="TPJ77" s="25"/>
      <c r="TPK77" s="147"/>
      <c r="TPL77" s="148"/>
      <c r="TPM77" s="149"/>
      <c r="TPN77" s="150"/>
      <c r="TPO77" s="151"/>
      <c r="TPP77" s="151"/>
      <c r="TPQ77" s="152"/>
      <c r="TPR77" s="152"/>
      <c r="TPS77" s="153"/>
      <c r="TPT77" s="153"/>
      <c r="TPU77" s="153"/>
      <c r="TPV77" s="106"/>
      <c r="TPZ77" s="154"/>
      <c r="TQA77" s="25"/>
      <c r="TQB77" s="147"/>
      <c r="TQC77" s="148"/>
      <c r="TQD77" s="149"/>
      <c r="TQE77" s="150"/>
      <c r="TQF77" s="151"/>
      <c r="TQG77" s="151"/>
      <c r="TQH77" s="152"/>
      <c r="TQI77" s="152"/>
      <c r="TQJ77" s="153"/>
      <c r="TQK77" s="153"/>
      <c r="TQL77" s="153"/>
      <c r="TQM77" s="106"/>
      <c r="TQQ77" s="154"/>
      <c r="TQR77" s="25"/>
      <c r="TQS77" s="147"/>
      <c r="TQT77" s="148"/>
      <c r="TQU77" s="149"/>
      <c r="TQV77" s="150"/>
      <c r="TQW77" s="151"/>
      <c r="TQX77" s="151"/>
      <c r="TQY77" s="152"/>
      <c r="TQZ77" s="152"/>
      <c r="TRA77" s="153"/>
      <c r="TRB77" s="153"/>
      <c r="TRC77" s="153"/>
      <c r="TRD77" s="106"/>
      <c r="TRH77" s="154"/>
      <c r="TRI77" s="25"/>
      <c r="TRJ77" s="147"/>
      <c r="TRK77" s="148"/>
      <c r="TRL77" s="149"/>
      <c r="TRM77" s="150"/>
      <c r="TRN77" s="151"/>
      <c r="TRO77" s="151"/>
      <c r="TRP77" s="152"/>
      <c r="TRQ77" s="152"/>
      <c r="TRR77" s="153"/>
      <c r="TRS77" s="153"/>
      <c r="TRT77" s="153"/>
      <c r="TRU77" s="106"/>
      <c r="TRY77" s="154"/>
      <c r="TRZ77" s="25"/>
      <c r="TSA77" s="147"/>
      <c r="TSB77" s="148"/>
      <c r="TSC77" s="149"/>
      <c r="TSD77" s="150"/>
      <c r="TSE77" s="151"/>
      <c r="TSF77" s="151"/>
      <c r="TSG77" s="152"/>
      <c r="TSH77" s="152"/>
      <c r="TSI77" s="153"/>
      <c r="TSJ77" s="153"/>
      <c r="TSK77" s="153"/>
      <c r="TSL77" s="106"/>
      <c r="TSP77" s="154"/>
      <c r="TSQ77" s="25"/>
      <c r="TSR77" s="147"/>
      <c r="TSS77" s="148"/>
      <c r="TST77" s="149"/>
      <c r="TSU77" s="150"/>
      <c r="TSV77" s="151"/>
      <c r="TSW77" s="151"/>
      <c r="TSX77" s="152"/>
      <c r="TSY77" s="152"/>
      <c r="TSZ77" s="153"/>
      <c r="TTA77" s="153"/>
      <c r="TTB77" s="153"/>
      <c r="TTC77" s="106"/>
      <c r="TTG77" s="154"/>
      <c r="TTH77" s="25"/>
      <c r="TTI77" s="147"/>
      <c r="TTJ77" s="148"/>
      <c r="TTK77" s="149"/>
      <c r="TTL77" s="150"/>
      <c r="TTM77" s="151"/>
      <c r="TTN77" s="151"/>
      <c r="TTO77" s="152"/>
      <c r="TTP77" s="152"/>
      <c r="TTQ77" s="153"/>
      <c r="TTR77" s="153"/>
      <c r="TTS77" s="153"/>
      <c r="TTT77" s="106"/>
      <c r="TTX77" s="154"/>
      <c r="TTY77" s="25"/>
      <c r="TTZ77" s="147"/>
      <c r="TUA77" s="148"/>
      <c r="TUB77" s="149"/>
      <c r="TUC77" s="150"/>
      <c r="TUD77" s="151"/>
      <c r="TUE77" s="151"/>
      <c r="TUF77" s="152"/>
      <c r="TUG77" s="152"/>
      <c r="TUH77" s="153"/>
      <c r="TUI77" s="153"/>
      <c r="TUJ77" s="153"/>
      <c r="TUK77" s="106"/>
      <c r="TUO77" s="154"/>
      <c r="TUP77" s="25"/>
      <c r="TUQ77" s="147"/>
      <c r="TUR77" s="148"/>
      <c r="TUS77" s="149"/>
      <c r="TUT77" s="150"/>
      <c r="TUU77" s="151"/>
      <c r="TUV77" s="151"/>
      <c r="TUW77" s="152"/>
      <c r="TUX77" s="152"/>
      <c r="TUY77" s="153"/>
      <c r="TUZ77" s="153"/>
      <c r="TVA77" s="153"/>
      <c r="TVB77" s="106"/>
      <c r="TVF77" s="154"/>
      <c r="TVG77" s="25"/>
      <c r="TVH77" s="147"/>
      <c r="TVI77" s="148"/>
      <c r="TVJ77" s="149"/>
      <c r="TVK77" s="150"/>
      <c r="TVL77" s="151"/>
      <c r="TVM77" s="151"/>
      <c r="TVN77" s="152"/>
      <c r="TVO77" s="152"/>
      <c r="TVP77" s="153"/>
      <c r="TVQ77" s="153"/>
      <c r="TVR77" s="153"/>
      <c r="TVS77" s="106"/>
      <c r="TVW77" s="154"/>
      <c r="TVX77" s="25"/>
      <c r="TVY77" s="147"/>
      <c r="TVZ77" s="148"/>
      <c r="TWA77" s="149"/>
      <c r="TWB77" s="150"/>
      <c r="TWC77" s="151"/>
      <c r="TWD77" s="151"/>
      <c r="TWE77" s="152"/>
      <c r="TWF77" s="152"/>
      <c r="TWG77" s="153"/>
      <c r="TWH77" s="153"/>
      <c r="TWI77" s="153"/>
      <c r="TWJ77" s="106"/>
      <c r="TWN77" s="154"/>
      <c r="TWO77" s="25"/>
      <c r="TWP77" s="147"/>
      <c r="TWQ77" s="148"/>
      <c r="TWR77" s="149"/>
      <c r="TWS77" s="150"/>
      <c r="TWT77" s="151"/>
      <c r="TWU77" s="151"/>
      <c r="TWV77" s="152"/>
      <c r="TWW77" s="152"/>
      <c r="TWX77" s="153"/>
      <c r="TWY77" s="153"/>
      <c r="TWZ77" s="153"/>
      <c r="TXA77" s="106"/>
      <c r="TXE77" s="154"/>
      <c r="TXF77" s="25"/>
      <c r="TXG77" s="147"/>
      <c r="TXH77" s="148"/>
      <c r="TXI77" s="149"/>
      <c r="TXJ77" s="150"/>
      <c r="TXK77" s="151"/>
      <c r="TXL77" s="151"/>
      <c r="TXM77" s="152"/>
      <c r="TXN77" s="152"/>
      <c r="TXO77" s="153"/>
      <c r="TXP77" s="153"/>
      <c r="TXQ77" s="153"/>
      <c r="TXR77" s="106"/>
      <c r="TXV77" s="154"/>
      <c r="TXW77" s="25"/>
      <c r="TXX77" s="147"/>
      <c r="TXY77" s="148"/>
      <c r="TXZ77" s="149"/>
      <c r="TYA77" s="150"/>
      <c r="TYB77" s="151"/>
      <c r="TYC77" s="151"/>
      <c r="TYD77" s="152"/>
      <c r="TYE77" s="152"/>
      <c r="TYF77" s="153"/>
      <c r="TYG77" s="153"/>
      <c r="TYH77" s="153"/>
      <c r="TYI77" s="106"/>
      <c r="TYM77" s="154"/>
      <c r="TYN77" s="25"/>
      <c r="TYO77" s="147"/>
      <c r="TYP77" s="148"/>
      <c r="TYQ77" s="149"/>
      <c r="TYR77" s="150"/>
      <c r="TYS77" s="151"/>
      <c r="TYT77" s="151"/>
      <c r="TYU77" s="152"/>
      <c r="TYV77" s="152"/>
      <c r="TYW77" s="153"/>
      <c r="TYX77" s="153"/>
      <c r="TYY77" s="153"/>
      <c r="TYZ77" s="106"/>
      <c r="TZD77" s="154"/>
      <c r="TZE77" s="25"/>
      <c r="TZF77" s="147"/>
      <c r="TZG77" s="148"/>
      <c r="TZH77" s="149"/>
      <c r="TZI77" s="150"/>
      <c r="TZJ77" s="151"/>
      <c r="TZK77" s="151"/>
      <c r="TZL77" s="152"/>
      <c r="TZM77" s="152"/>
      <c r="TZN77" s="153"/>
      <c r="TZO77" s="153"/>
      <c r="TZP77" s="153"/>
      <c r="TZQ77" s="106"/>
      <c r="TZU77" s="154"/>
      <c r="TZV77" s="25"/>
      <c r="TZW77" s="147"/>
      <c r="TZX77" s="148"/>
      <c r="TZY77" s="149"/>
      <c r="TZZ77" s="150"/>
      <c r="UAA77" s="151"/>
      <c r="UAB77" s="151"/>
      <c r="UAC77" s="152"/>
      <c r="UAD77" s="152"/>
      <c r="UAE77" s="153"/>
      <c r="UAF77" s="153"/>
      <c r="UAG77" s="153"/>
      <c r="UAH77" s="106"/>
      <c r="UAL77" s="154"/>
      <c r="UAM77" s="25"/>
      <c r="UAN77" s="147"/>
      <c r="UAO77" s="148"/>
      <c r="UAP77" s="149"/>
      <c r="UAQ77" s="150"/>
      <c r="UAR77" s="151"/>
      <c r="UAS77" s="151"/>
      <c r="UAT77" s="152"/>
      <c r="UAU77" s="152"/>
      <c r="UAV77" s="153"/>
      <c r="UAW77" s="153"/>
      <c r="UAX77" s="153"/>
      <c r="UAY77" s="106"/>
      <c r="UBC77" s="154"/>
      <c r="UBD77" s="25"/>
      <c r="UBE77" s="147"/>
      <c r="UBF77" s="148"/>
      <c r="UBG77" s="149"/>
      <c r="UBH77" s="150"/>
      <c r="UBI77" s="151"/>
      <c r="UBJ77" s="151"/>
      <c r="UBK77" s="152"/>
      <c r="UBL77" s="152"/>
      <c r="UBM77" s="153"/>
      <c r="UBN77" s="153"/>
      <c r="UBO77" s="153"/>
      <c r="UBP77" s="106"/>
      <c r="UBT77" s="154"/>
      <c r="UBU77" s="25"/>
      <c r="UBV77" s="147"/>
      <c r="UBW77" s="148"/>
      <c r="UBX77" s="149"/>
      <c r="UBY77" s="150"/>
      <c r="UBZ77" s="151"/>
      <c r="UCA77" s="151"/>
      <c r="UCB77" s="152"/>
      <c r="UCC77" s="152"/>
      <c r="UCD77" s="153"/>
      <c r="UCE77" s="153"/>
      <c r="UCF77" s="153"/>
      <c r="UCG77" s="106"/>
      <c r="UCK77" s="154"/>
      <c r="UCL77" s="25"/>
      <c r="UCM77" s="147"/>
      <c r="UCN77" s="148"/>
      <c r="UCO77" s="149"/>
      <c r="UCP77" s="150"/>
      <c r="UCQ77" s="151"/>
      <c r="UCR77" s="151"/>
      <c r="UCS77" s="152"/>
      <c r="UCT77" s="152"/>
      <c r="UCU77" s="153"/>
      <c r="UCV77" s="153"/>
      <c r="UCW77" s="153"/>
      <c r="UCX77" s="106"/>
      <c r="UDB77" s="154"/>
      <c r="UDC77" s="25"/>
      <c r="UDD77" s="147"/>
      <c r="UDE77" s="148"/>
      <c r="UDF77" s="149"/>
      <c r="UDG77" s="150"/>
      <c r="UDH77" s="151"/>
      <c r="UDI77" s="151"/>
      <c r="UDJ77" s="152"/>
      <c r="UDK77" s="152"/>
      <c r="UDL77" s="153"/>
      <c r="UDM77" s="153"/>
      <c r="UDN77" s="153"/>
      <c r="UDO77" s="106"/>
      <c r="UDS77" s="154"/>
      <c r="UDT77" s="25"/>
      <c r="UDU77" s="147"/>
      <c r="UDV77" s="148"/>
      <c r="UDW77" s="149"/>
      <c r="UDX77" s="150"/>
      <c r="UDY77" s="151"/>
      <c r="UDZ77" s="151"/>
      <c r="UEA77" s="152"/>
      <c r="UEB77" s="152"/>
      <c r="UEC77" s="153"/>
      <c r="UED77" s="153"/>
      <c r="UEE77" s="153"/>
      <c r="UEF77" s="106"/>
      <c r="UEJ77" s="154"/>
      <c r="UEK77" s="25"/>
      <c r="UEL77" s="147"/>
      <c r="UEM77" s="148"/>
      <c r="UEN77" s="149"/>
      <c r="UEO77" s="150"/>
      <c r="UEP77" s="151"/>
      <c r="UEQ77" s="151"/>
      <c r="UER77" s="152"/>
      <c r="UES77" s="152"/>
      <c r="UET77" s="153"/>
      <c r="UEU77" s="153"/>
      <c r="UEV77" s="153"/>
      <c r="UEW77" s="106"/>
      <c r="UFA77" s="154"/>
      <c r="UFB77" s="25"/>
      <c r="UFC77" s="147"/>
      <c r="UFD77" s="148"/>
      <c r="UFE77" s="149"/>
      <c r="UFF77" s="150"/>
      <c r="UFG77" s="151"/>
      <c r="UFH77" s="151"/>
      <c r="UFI77" s="152"/>
      <c r="UFJ77" s="152"/>
      <c r="UFK77" s="153"/>
      <c r="UFL77" s="153"/>
      <c r="UFM77" s="153"/>
      <c r="UFN77" s="106"/>
      <c r="UFR77" s="154"/>
      <c r="UFS77" s="25"/>
      <c r="UFT77" s="147"/>
      <c r="UFU77" s="148"/>
      <c r="UFV77" s="149"/>
      <c r="UFW77" s="150"/>
      <c r="UFX77" s="151"/>
      <c r="UFY77" s="151"/>
      <c r="UFZ77" s="152"/>
      <c r="UGA77" s="152"/>
      <c r="UGB77" s="153"/>
      <c r="UGC77" s="153"/>
      <c r="UGD77" s="153"/>
      <c r="UGE77" s="106"/>
      <c r="UGI77" s="154"/>
      <c r="UGJ77" s="25"/>
      <c r="UGK77" s="147"/>
      <c r="UGL77" s="148"/>
      <c r="UGM77" s="149"/>
      <c r="UGN77" s="150"/>
      <c r="UGO77" s="151"/>
      <c r="UGP77" s="151"/>
      <c r="UGQ77" s="152"/>
      <c r="UGR77" s="152"/>
      <c r="UGS77" s="153"/>
      <c r="UGT77" s="153"/>
      <c r="UGU77" s="153"/>
      <c r="UGV77" s="106"/>
      <c r="UGZ77" s="154"/>
      <c r="UHA77" s="25"/>
      <c r="UHB77" s="147"/>
      <c r="UHC77" s="148"/>
      <c r="UHD77" s="149"/>
      <c r="UHE77" s="150"/>
      <c r="UHF77" s="151"/>
      <c r="UHG77" s="151"/>
      <c r="UHH77" s="152"/>
      <c r="UHI77" s="152"/>
      <c r="UHJ77" s="153"/>
      <c r="UHK77" s="153"/>
      <c r="UHL77" s="153"/>
      <c r="UHM77" s="106"/>
      <c r="UHQ77" s="154"/>
      <c r="UHR77" s="25"/>
      <c r="UHS77" s="147"/>
      <c r="UHT77" s="148"/>
      <c r="UHU77" s="149"/>
      <c r="UHV77" s="150"/>
      <c r="UHW77" s="151"/>
      <c r="UHX77" s="151"/>
      <c r="UHY77" s="152"/>
      <c r="UHZ77" s="152"/>
      <c r="UIA77" s="153"/>
      <c r="UIB77" s="153"/>
      <c r="UIC77" s="153"/>
      <c r="UID77" s="106"/>
      <c r="UIH77" s="154"/>
      <c r="UII77" s="25"/>
      <c r="UIJ77" s="147"/>
      <c r="UIK77" s="148"/>
      <c r="UIL77" s="149"/>
      <c r="UIM77" s="150"/>
      <c r="UIN77" s="151"/>
      <c r="UIO77" s="151"/>
      <c r="UIP77" s="152"/>
      <c r="UIQ77" s="152"/>
      <c r="UIR77" s="153"/>
      <c r="UIS77" s="153"/>
      <c r="UIT77" s="153"/>
      <c r="UIU77" s="106"/>
      <c r="UIY77" s="154"/>
      <c r="UIZ77" s="25"/>
      <c r="UJA77" s="147"/>
      <c r="UJB77" s="148"/>
      <c r="UJC77" s="149"/>
      <c r="UJD77" s="150"/>
      <c r="UJE77" s="151"/>
      <c r="UJF77" s="151"/>
      <c r="UJG77" s="152"/>
      <c r="UJH77" s="152"/>
      <c r="UJI77" s="153"/>
      <c r="UJJ77" s="153"/>
      <c r="UJK77" s="153"/>
      <c r="UJL77" s="106"/>
      <c r="UJP77" s="154"/>
      <c r="UJQ77" s="25"/>
      <c r="UJR77" s="147"/>
      <c r="UJS77" s="148"/>
      <c r="UJT77" s="149"/>
      <c r="UJU77" s="150"/>
      <c r="UJV77" s="151"/>
      <c r="UJW77" s="151"/>
      <c r="UJX77" s="152"/>
      <c r="UJY77" s="152"/>
      <c r="UJZ77" s="153"/>
      <c r="UKA77" s="153"/>
      <c r="UKB77" s="153"/>
      <c r="UKC77" s="106"/>
      <c r="UKG77" s="154"/>
      <c r="UKH77" s="25"/>
      <c r="UKI77" s="147"/>
      <c r="UKJ77" s="148"/>
      <c r="UKK77" s="149"/>
      <c r="UKL77" s="150"/>
      <c r="UKM77" s="151"/>
      <c r="UKN77" s="151"/>
      <c r="UKO77" s="152"/>
      <c r="UKP77" s="152"/>
      <c r="UKQ77" s="153"/>
      <c r="UKR77" s="153"/>
      <c r="UKS77" s="153"/>
      <c r="UKT77" s="106"/>
      <c r="UKX77" s="154"/>
      <c r="UKY77" s="25"/>
      <c r="UKZ77" s="147"/>
      <c r="ULA77" s="148"/>
      <c r="ULB77" s="149"/>
      <c r="ULC77" s="150"/>
      <c r="ULD77" s="151"/>
      <c r="ULE77" s="151"/>
      <c r="ULF77" s="152"/>
      <c r="ULG77" s="152"/>
      <c r="ULH77" s="153"/>
      <c r="ULI77" s="153"/>
      <c r="ULJ77" s="153"/>
      <c r="ULK77" s="106"/>
      <c r="ULO77" s="154"/>
      <c r="ULP77" s="25"/>
      <c r="ULQ77" s="147"/>
      <c r="ULR77" s="148"/>
      <c r="ULS77" s="149"/>
      <c r="ULT77" s="150"/>
      <c r="ULU77" s="151"/>
      <c r="ULV77" s="151"/>
      <c r="ULW77" s="152"/>
      <c r="ULX77" s="152"/>
      <c r="ULY77" s="153"/>
      <c r="ULZ77" s="153"/>
      <c r="UMA77" s="153"/>
      <c r="UMB77" s="106"/>
      <c r="UMF77" s="154"/>
      <c r="UMG77" s="25"/>
      <c r="UMH77" s="147"/>
      <c r="UMI77" s="148"/>
      <c r="UMJ77" s="149"/>
      <c r="UMK77" s="150"/>
      <c r="UML77" s="151"/>
      <c r="UMM77" s="151"/>
      <c r="UMN77" s="152"/>
      <c r="UMO77" s="152"/>
      <c r="UMP77" s="153"/>
      <c r="UMQ77" s="153"/>
      <c r="UMR77" s="153"/>
      <c r="UMS77" s="106"/>
      <c r="UMW77" s="154"/>
      <c r="UMX77" s="25"/>
      <c r="UMY77" s="147"/>
      <c r="UMZ77" s="148"/>
      <c r="UNA77" s="149"/>
      <c r="UNB77" s="150"/>
      <c r="UNC77" s="151"/>
      <c r="UND77" s="151"/>
      <c r="UNE77" s="152"/>
      <c r="UNF77" s="152"/>
      <c r="UNG77" s="153"/>
      <c r="UNH77" s="153"/>
      <c r="UNI77" s="153"/>
      <c r="UNJ77" s="106"/>
      <c r="UNN77" s="154"/>
      <c r="UNO77" s="25"/>
      <c r="UNP77" s="147"/>
      <c r="UNQ77" s="148"/>
      <c r="UNR77" s="149"/>
      <c r="UNS77" s="150"/>
      <c r="UNT77" s="151"/>
      <c r="UNU77" s="151"/>
      <c r="UNV77" s="152"/>
      <c r="UNW77" s="152"/>
      <c r="UNX77" s="153"/>
      <c r="UNY77" s="153"/>
      <c r="UNZ77" s="153"/>
      <c r="UOA77" s="106"/>
      <c r="UOE77" s="154"/>
      <c r="UOF77" s="25"/>
      <c r="UOG77" s="147"/>
      <c r="UOH77" s="148"/>
      <c r="UOI77" s="149"/>
      <c r="UOJ77" s="150"/>
      <c r="UOK77" s="151"/>
      <c r="UOL77" s="151"/>
      <c r="UOM77" s="152"/>
      <c r="UON77" s="152"/>
      <c r="UOO77" s="153"/>
      <c r="UOP77" s="153"/>
      <c r="UOQ77" s="153"/>
      <c r="UOR77" s="106"/>
      <c r="UOV77" s="154"/>
      <c r="UOW77" s="25"/>
      <c r="UOX77" s="147"/>
      <c r="UOY77" s="148"/>
      <c r="UOZ77" s="149"/>
      <c r="UPA77" s="150"/>
      <c r="UPB77" s="151"/>
      <c r="UPC77" s="151"/>
      <c r="UPD77" s="152"/>
      <c r="UPE77" s="152"/>
      <c r="UPF77" s="153"/>
      <c r="UPG77" s="153"/>
      <c r="UPH77" s="153"/>
      <c r="UPI77" s="106"/>
      <c r="UPM77" s="154"/>
      <c r="UPN77" s="25"/>
      <c r="UPO77" s="147"/>
      <c r="UPP77" s="148"/>
      <c r="UPQ77" s="149"/>
      <c r="UPR77" s="150"/>
      <c r="UPS77" s="151"/>
      <c r="UPT77" s="151"/>
      <c r="UPU77" s="152"/>
      <c r="UPV77" s="152"/>
      <c r="UPW77" s="153"/>
      <c r="UPX77" s="153"/>
      <c r="UPY77" s="153"/>
      <c r="UPZ77" s="106"/>
      <c r="UQD77" s="154"/>
      <c r="UQE77" s="25"/>
      <c r="UQF77" s="147"/>
      <c r="UQG77" s="148"/>
      <c r="UQH77" s="149"/>
      <c r="UQI77" s="150"/>
      <c r="UQJ77" s="151"/>
      <c r="UQK77" s="151"/>
      <c r="UQL77" s="152"/>
      <c r="UQM77" s="152"/>
      <c r="UQN77" s="153"/>
      <c r="UQO77" s="153"/>
      <c r="UQP77" s="153"/>
      <c r="UQQ77" s="106"/>
      <c r="UQU77" s="154"/>
      <c r="UQV77" s="25"/>
      <c r="UQW77" s="147"/>
      <c r="UQX77" s="148"/>
      <c r="UQY77" s="149"/>
      <c r="UQZ77" s="150"/>
      <c r="URA77" s="151"/>
      <c r="URB77" s="151"/>
      <c r="URC77" s="152"/>
      <c r="URD77" s="152"/>
      <c r="URE77" s="153"/>
      <c r="URF77" s="153"/>
      <c r="URG77" s="153"/>
      <c r="URH77" s="106"/>
      <c r="URL77" s="154"/>
      <c r="URM77" s="25"/>
      <c r="URN77" s="147"/>
      <c r="URO77" s="148"/>
      <c r="URP77" s="149"/>
      <c r="URQ77" s="150"/>
      <c r="URR77" s="151"/>
      <c r="URS77" s="151"/>
      <c r="URT77" s="152"/>
      <c r="URU77" s="152"/>
      <c r="URV77" s="153"/>
      <c r="URW77" s="153"/>
      <c r="URX77" s="153"/>
      <c r="URY77" s="106"/>
      <c r="USC77" s="154"/>
      <c r="USD77" s="25"/>
      <c r="USE77" s="147"/>
      <c r="USF77" s="148"/>
      <c r="USG77" s="149"/>
      <c r="USH77" s="150"/>
      <c r="USI77" s="151"/>
      <c r="USJ77" s="151"/>
      <c r="USK77" s="152"/>
      <c r="USL77" s="152"/>
      <c r="USM77" s="153"/>
      <c r="USN77" s="153"/>
      <c r="USO77" s="153"/>
      <c r="USP77" s="106"/>
      <c r="UST77" s="154"/>
      <c r="USU77" s="25"/>
      <c r="USV77" s="147"/>
      <c r="USW77" s="148"/>
      <c r="USX77" s="149"/>
      <c r="USY77" s="150"/>
      <c r="USZ77" s="151"/>
      <c r="UTA77" s="151"/>
      <c r="UTB77" s="152"/>
      <c r="UTC77" s="152"/>
      <c r="UTD77" s="153"/>
      <c r="UTE77" s="153"/>
      <c r="UTF77" s="153"/>
      <c r="UTG77" s="106"/>
      <c r="UTK77" s="154"/>
      <c r="UTL77" s="25"/>
      <c r="UTM77" s="147"/>
      <c r="UTN77" s="148"/>
      <c r="UTO77" s="149"/>
      <c r="UTP77" s="150"/>
      <c r="UTQ77" s="151"/>
      <c r="UTR77" s="151"/>
      <c r="UTS77" s="152"/>
      <c r="UTT77" s="152"/>
      <c r="UTU77" s="153"/>
      <c r="UTV77" s="153"/>
      <c r="UTW77" s="153"/>
      <c r="UTX77" s="106"/>
      <c r="UUB77" s="154"/>
      <c r="UUC77" s="25"/>
      <c r="UUD77" s="147"/>
      <c r="UUE77" s="148"/>
      <c r="UUF77" s="149"/>
      <c r="UUG77" s="150"/>
      <c r="UUH77" s="151"/>
      <c r="UUI77" s="151"/>
      <c r="UUJ77" s="152"/>
      <c r="UUK77" s="152"/>
      <c r="UUL77" s="153"/>
      <c r="UUM77" s="153"/>
      <c r="UUN77" s="153"/>
      <c r="UUO77" s="106"/>
      <c r="UUS77" s="154"/>
      <c r="UUT77" s="25"/>
      <c r="UUU77" s="147"/>
      <c r="UUV77" s="148"/>
      <c r="UUW77" s="149"/>
      <c r="UUX77" s="150"/>
      <c r="UUY77" s="151"/>
      <c r="UUZ77" s="151"/>
      <c r="UVA77" s="152"/>
      <c r="UVB77" s="152"/>
      <c r="UVC77" s="153"/>
      <c r="UVD77" s="153"/>
      <c r="UVE77" s="153"/>
      <c r="UVF77" s="106"/>
      <c r="UVJ77" s="154"/>
      <c r="UVK77" s="25"/>
      <c r="UVL77" s="147"/>
      <c r="UVM77" s="148"/>
      <c r="UVN77" s="149"/>
      <c r="UVO77" s="150"/>
      <c r="UVP77" s="151"/>
      <c r="UVQ77" s="151"/>
      <c r="UVR77" s="152"/>
      <c r="UVS77" s="152"/>
      <c r="UVT77" s="153"/>
      <c r="UVU77" s="153"/>
      <c r="UVV77" s="153"/>
      <c r="UVW77" s="106"/>
      <c r="UWA77" s="154"/>
      <c r="UWB77" s="25"/>
      <c r="UWC77" s="147"/>
      <c r="UWD77" s="148"/>
      <c r="UWE77" s="149"/>
      <c r="UWF77" s="150"/>
      <c r="UWG77" s="151"/>
      <c r="UWH77" s="151"/>
      <c r="UWI77" s="152"/>
      <c r="UWJ77" s="152"/>
      <c r="UWK77" s="153"/>
      <c r="UWL77" s="153"/>
      <c r="UWM77" s="153"/>
      <c r="UWN77" s="106"/>
      <c r="UWR77" s="154"/>
      <c r="UWS77" s="25"/>
      <c r="UWT77" s="147"/>
      <c r="UWU77" s="148"/>
      <c r="UWV77" s="149"/>
      <c r="UWW77" s="150"/>
      <c r="UWX77" s="151"/>
      <c r="UWY77" s="151"/>
      <c r="UWZ77" s="152"/>
      <c r="UXA77" s="152"/>
      <c r="UXB77" s="153"/>
      <c r="UXC77" s="153"/>
      <c r="UXD77" s="153"/>
      <c r="UXE77" s="106"/>
      <c r="UXI77" s="154"/>
      <c r="UXJ77" s="25"/>
      <c r="UXK77" s="147"/>
      <c r="UXL77" s="148"/>
      <c r="UXM77" s="149"/>
      <c r="UXN77" s="150"/>
      <c r="UXO77" s="151"/>
      <c r="UXP77" s="151"/>
      <c r="UXQ77" s="152"/>
      <c r="UXR77" s="152"/>
      <c r="UXS77" s="153"/>
      <c r="UXT77" s="153"/>
      <c r="UXU77" s="153"/>
      <c r="UXV77" s="106"/>
      <c r="UXZ77" s="154"/>
      <c r="UYA77" s="25"/>
      <c r="UYB77" s="147"/>
      <c r="UYC77" s="148"/>
      <c r="UYD77" s="149"/>
      <c r="UYE77" s="150"/>
      <c r="UYF77" s="151"/>
      <c r="UYG77" s="151"/>
      <c r="UYH77" s="152"/>
      <c r="UYI77" s="152"/>
      <c r="UYJ77" s="153"/>
      <c r="UYK77" s="153"/>
      <c r="UYL77" s="153"/>
      <c r="UYM77" s="106"/>
      <c r="UYQ77" s="154"/>
      <c r="UYR77" s="25"/>
      <c r="UYS77" s="147"/>
      <c r="UYT77" s="148"/>
      <c r="UYU77" s="149"/>
      <c r="UYV77" s="150"/>
      <c r="UYW77" s="151"/>
      <c r="UYX77" s="151"/>
      <c r="UYY77" s="152"/>
      <c r="UYZ77" s="152"/>
      <c r="UZA77" s="153"/>
      <c r="UZB77" s="153"/>
      <c r="UZC77" s="153"/>
      <c r="UZD77" s="106"/>
      <c r="UZH77" s="154"/>
      <c r="UZI77" s="25"/>
      <c r="UZJ77" s="147"/>
      <c r="UZK77" s="148"/>
      <c r="UZL77" s="149"/>
      <c r="UZM77" s="150"/>
      <c r="UZN77" s="151"/>
      <c r="UZO77" s="151"/>
      <c r="UZP77" s="152"/>
      <c r="UZQ77" s="152"/>
      <c r="UZR77" s="153"/>
      <c r="UZS77" s="153"/>
      <c r="UZT77" s="153"/>
      <c r="UZU77" s="106"/>
      <c r="UZY77" s="154"/>
      <c r="UZZ77" s="25"/>
      <c r="VAA77" s="147"/>
      <c r="VAB77" s="148"/>
      <c r="VAC77" s="149"/>
      <c r="VAD77" s="150"/>
      <c r="VAE77" s="151"/>
      <c r="VAF77" s="151"/>
      <c r="VAG77" s="152"/>
      <c r="VAH77" s="152"/>
      <c r="VAI77" s="153"/>
      <c r="VAJ77" s="153"/>
      <c r="VAK77" s="153"/>
      <c r="VAL77" s="106"/>
      <c r="VAP77" s="154"/>
      <c r="VAQ77" s="25"/>
      <c r="VAR77" s="147"/>
      <c r="VAS77" s="148"/>
      <c r="VAT77" s="149"/>
      <c r="VAU77" s="150"/>
      <c r="VAV77" s="151"/>
      <c r="VAW77" s="151"/>
      <c r="VAX77" s="152"/>
      <c r="VAY77" s="152"/>
      <c r="VAZ77" s="153"/>
      <c r="VBA77" s="153"/>
      <c r="VBB77" s="153"/>
      <c r="VBC77" s="106"/>
      <c r="VBG77" s="154"/>
      <c r="VBH77" s="25"/>
      <c r="VBI77" s="147"/>
      <c r="VBJ77" s="148"/>
      <c r="VBK77" s="149"/>
      <c r="VBL77" s="150"/>
      <c r="VBM77" s="151"/>
      <c r="VBN77" s="151"/>
      <c r="VBO77" s="152"/>
      <c r="VBP77" s="152"/>
      <c r="VBQ77" s="153"/>
      <c r="VBR77" s="153"/>
      <c r="VBS77" s="153"/>
      <c r="VBT77" s="106"/>
      <c r="VBX77" s="154"/>
      <c r="VBY77" s="25"/>
      <c r="VBZ77" s="147"/>
      <c r="VCA77" s="148"/>
      <c r="VCB77" s="149"/>
      <c r="VCC77" s="150"/>
      <c r="VCD77" s="151"/>
      <c r="VCE77" s="151"/>
      <c r="VCF77" s="152"/>
      <c r="VCG77" s="152"/>
      <c r="VCH77" s="153"/>
      <c r="VCI77" s="153"/>
      <c r="VCJ77" s="153"/>
      <c r="VCK77" s="106"/>
      <c r="VCO77" s="154"/>
      <c r="VCP77" s="25"/>
      <c r="VCQ77" s="147"/>
      <c r="VCR77" s="148"/>
      <c r="VCS77" s="149"/>
      <c r="VCT77" s="150"/>
      <c r="VCU77" s="151"/>
      <c r="VCV77" s="151"/>
      <c r="VCW77" s="152"/>
      <c r="VCX77" s="152"/>
      <c r="VCY77" s="153"/>
      <c r="VCZ77" s="153"/>
      <c r="VDA77" s="153"/>
      <c r="VDB77" s="106"/>
      <c r="VDF77" s="154"/>
      <c r="VDG77" s="25"/>
      <c r="VDH77" s="147"/>
      <c r="VDI77" s="148"/>
      <c r="VDJ77" s="149"/>
      <c r="VDK77" s="150"/>
      <c r="VDL77" s="151"/>
      <c r="VDM77" s="151"/>
      <c r="VDN77" s="152"/>
      <c r="VDO77" s="152"/>
      <c r="VDP77" s="153"/>
      <c r="VDQ77" s="153"/>
      <c r="VDR77" s="153"/>
      <c r="VDS77" s="106"/>
      <c r="VDW77" s="154"/>
      <c r="VDX77" s="25"/>
      <c r="VDY77" s="147"/>
      <c r="VDZ77" s="148"/>
      <c r="VEA77" s="149"/>
      <c r="VEB77" s="150"/>
      <c r="VEC77" s="151"/>
      <c r="VED77" s="151"/>
      <c r="VEE77" s="152"/>
      <c r="VEF77" s="152"/>
      <c r="VEG77" s="153"/>
      <c r="VEH77" s="153"/>
      <c r="VEI77" s="153"/>
      <c r="VEJ77" s="106"/>
      <c r="VEN77" s="154"/>
      <c r="VEO77" s="25"/>
      <c r="VEP77" s="147"/>
      <c r="VEQ77" s="148"/>
      <c r="VER77" s="149"/>
      <c r="VES77" s="150"/>
      <c r="VET77" s="151"/>
      <c r="VEU77" s="151"/>
      <c r="VEV77" s="152"/>
      <c r="VEW77" s="152"/>
      <c r="VEX77" s="153"/>
      <c r="VEY77" s="153"/>
      <c r="VEZ77" s="153"/>
      <c r="VFA77" s="106"/>
      <c r="VFE77" s="154"/>
      <c r="VFF77" s="25"/>
      <c r="VFG77" s="147"/>
      <c r="VFH77" s="148"/>
      <c r="VFI77" s="149"/>
      <c r="VFJ77" s="150"/>
      <c r="VFK77" s="151"/>
      <c r="VFL77" s="151"/>
      <c r="VFM77" s="152"/>
      <c r="VFN77" s="152"/>
      <c r="VFO77" s="153"/>
      <c r="VFP77" s="153"/>
      <c r="VFQ77" s="153"/>
      <c r="VFR77" s="106"/>
      <c r="VFV77" s="154"/>
      <c r="VFW77" s="25"/>
      <c r="VFX77" s="147"/>
      <c r="VFY77" s="148"/>
      <c r="VFZ77" s="149"/>
      <c r="VGA77" s="150"/>
      <c r="VGB77" s="151"/>
      <c r="VGC77" s="151"/>
      <c r="VGD77" s="152"/>
      <c r="VGE77" s="152"/>
      <c r="VGF77" s="153"/>
      <c r="VGG77" s="153"/>
      <c r="VGH77" s="153"/>
      <c r="VGI77" s="106"/>
      <c r="VGM77" s="154"/>
      <c r="VGN77" s="25"/>
      <c r="VGO77" s="147"/>
      <c r="VGP77" s="148"/>
      <c r="VGQ77" s="149"/>
      <c r="VGR77" s="150"/>
      <c r="VGS77" s="151"/>
      <c r="VGT77" s="151"/>
      <c r="VGU77" s="152"/>
      <c r="VGV77" s="152"/>
      <c r="VGW77" s="153"/>
      <c r="VGX77" s="153"/>
      <c r="VGY77" s="153"/>
      <c r="VGZ77" s="106"/>
      <c r="VHD77" s="154"/>
      <c r="VHE77" s="25"/>
      <c r="VHF77" s="147"/>
      <c r="VHG77" s="148"/>
      <c r="VHH77" s="149"/>
      <c r="VHI77" s="150"/>
      <c r="VHJ77" s="151"/>
      <c r="VHK77" s="151"/>
      <c r="VHL77" s="152"/>
      <c r="VHM77" s="152"/>
      <c r="VHN77" s="153"/>
      <c r="VHO77" s="153"/>
      <c r="VHP77" s="153"/>
      <c r="VHQ77" s="106"/>
      <c r="VHU77" s="154"/>
      <c r="VHV77" s="25"/>
      <c r="VHW77" s="147"/>
      <c r="VHX77" s="148"/>
      <c r="VHY77" s="149"/>
      <c r="VHZ77" s="150"/>
      <c r="VIA77" s="151"/>
      <c r="VIB77" s="151"/>
      <c r="VIC77" s="152"/>
      <c r="VID77" s="152"/>
      <c r="VIE77" s="153"/>
      <c r="VIF77" s="153"/>
      <c r="VIG77" s="153"/>
      <c r="VIH77" s="106"/>
      <c r="VIL77" s="154"/>
      <c r="VIM77" s="25"/>
      <c r="VIN77" s="147"/>
      <c r="VIO77" s="148"/>
      <c r="VIP77" s="149"/>
      <c r="VIQ77" s="150"/>
      <c r="VIR77" s="151"/>
      <c r="VIS77" s="151"/>
      <c r="VIT77" s="152"/>
      <c r="VIU77" s="152"/>
      <c r="VIV77" s="153"/>
      <c r="VIW77" s="153"/>
      <c r="VIX77" s="153"/>
      <c r="VIY77" s="106"/>
      <c r="VJC77" s="154"/>
      <c r="VJD77" s="25"/>
      <c r="VJE77" s="147"/>
      <c r="VJF77" s="148"/>
      <c r="VJG77" s="149"/>
      <c r="VJH77" s="150"/>
      <c r="VJI77" s="151"/>
      <c r="VJJ77" s="151"/>
      <c r="VJK77" s="152"/>
      <c r="VJL77" s="152"/>
      <c r="VJM77" s="153"/>
      <c r="VJN77" s="153"/>
      <c r="VJO77" s="153"/>
      <c r="VJP77" s="106"/>
      <c r="VJT77" s="154"/>
      <c r="VJU77" s="25"/>
      <c r="VJV77" s="147"/>
      <c r="VJW77" s="148"/>
      <c r="VJX77" s="149"/>
      <c r="VJY77" s="150"/>
      <c r="VJZ77" s="151"/>
      <c r="VKA77" s="151"/>
      <c r="VKB77" s="152"/>
      <c r="VKC77" s="152"/>
      <c r="VKD77" s="153"/>
      <c r="VKE77" s="153"/>
      <c r="VKF77" s="153"/>
      <c r="VKG77" s="106"/>
      <c r="VKK77" s="154"/>
      <c r="VKL77" s="25"/>
      <c r="VKM77" s="147"/>
      <c r="VKN77" s="148"/>
      <c r="VKO77" s="149"/>
      <c r="VKP77" s="150"/>
      <c r="VKQ77" s="151"/>
      <c r="VKR77" s="151"/>
      <c r="VKS77" s="152"/>
      <c r="VKT77" s="152"/>
      <c r="VKU77" s="153"/>
      <c r="VKV77" s="153"/>
      <c r="VKW77" s="153"/>
      <c r="VKX77" s="106"/>
      <c r="VLB77" s="154"/>
      <c r="VLC77" s="25"/>
      <c r="VLD77" s="147"/>
      <c r="VLE77" s="148"/>
      <c r="VLF77" s="149"/>
      <c r="VLG77" s="150"/>
      <c r="VLH77" s="151"/>
      <c r="VLI77" s="151"/>
      <c r="VLJ77" s="152"/>
      <c r="VLK77" s="152"/>
      <c r="VLL77" s="153"/>
      <c r="VLM77" s="153"/>
      <c r="VLN77" s="153"/>
      <c r="VLO77" s="106"/>
      <c r="VLS77" s="154"/>
      <c r="VLT77" s="25"/>
      <c r="VLU77" s="147"/>
      <c r="VLV77" s="148"/>
      <c r="VLW77" s="149"/>
      <c r="VLX77" s="150"/>
      <c r="VLY77" s="151"/>
      <c r="VLZ77" s="151"/>
      <c r="VMA77" s="152"/>
      <c r="VMB77" s="152"/>
      <c r="VMC77" s="153"/>
      <c r="VMD77" s="153"/>
      <c r="VME77" s="153"/>
      <c r="VMF77" s="106"/>
      <c r="VMJ77" s="154"/>
      <c r="VMK77" s="25"/>
      <c r="VML77" s="147"/>
      <c r="VMM77" s="148"/>
      <c r="VMN77" s="149"/>
      <c r="VMO77" s="150"/>
      <c r="VMP77" s="151"/>
      <c r="VMQ77" s="151"/>
      <c r="VMR77" s="152"/>
      <c r="VMS77" s="152"/>
      <c r="VMT77" s="153"/>
      <c r="VMU77" s="153"/>
      <c r="VMV77" s="153"/>
      <c r="VMW77" s="106"/>
      <c r="VNA77" s="154"/>
      <c r="VNB77" s="25"/>
      <c r="VNC77" s="147"/>
      <c r="VND77" s="148"/>
      <c r="VNE77" s="149"/>
      <c r="VNF77" s="150"/>
      <c r="VNG77" s="151"/>
      <c r="VNH77" s="151"/>
      <c r="VNI77" s="152"/>
      <c r="VNJ77" s="152"/>
      <c r="VNK77" s="153"/>
      <c r="VNL77" s="153"/>
      <c r="VNM77" s="153"/>
      <c r="VNN77" s="106"/>
      <c r="VNR77" s="154"/>
      <c r="VNS77" s="25"/>
      <c r="VNT77" s="147"/>
      <c r="VNU77" s="148"/>
      <c r="VNV77" s="149"/>
      <c r="VNW77" s="150"/>
      <c r="VNX77" s="151"/>
      <c r="VNY77" s="151"/>
      <c r="VNZ77" s="152"/>
      <c r="VOA77" s="152"/>
      <c r="VOB77" s="153"/>
      <c r="VOC77" s="153"/>
      <c r="VOD77" s="153"/>
      <c r="VOE77" s="106"/>
      <c r="VOI77" s="154"/>
      <c r="VOJ77" s="25"/>
      <c r="VOK77" s="147"/>
      <c r="VOL77" s="148"/>
      <c r="VOM77" s="149"/>
      <c r="VON77" s="150"/>
      <c r="VOO77" s="151"/>
      <c r="VOP77" s="151"/>
      <c r="VOQ77" s="152"/>
      <c r="VOR77" s="152"/>
      <c r="VOS77" s="153"/>
      <c r="VOT77" s="153"/>
      <c r="VOU77" s="153"/>
      <c r="VOV77" s="106"/>
      <c r="VOZ77" s="154"/>
      <c r="VPA77" s="25"/>
      <c r="VPB77" s="147"/>
      <c r="VPC77" s="148"/>
      <c r="VPD77" s="149"/>
      <c r="VPE77" s="150"/>
      <c r="VPF77" s="151"/>
      <c r="VPG77" s="151"/>
      <c r="VPH77" s="152"/>
      <c r="VPI77" s="152"/>
      <c r="VPJ77" s="153"/>
      <c r="VPK77" s="153"/>
      <c r="VPL77" s="153"/>
      <c r="VPM77" s="106"/>
      <c r="VPQ77" s="154"/>
      <c r="VPR77" s="25"/>
      <c r="VPS77" s="147"/>
      <c r="VPT77" s="148"/>
      <c r="VPU77" s="149"/>
      <c r="VPV77" s="150"/>
      <c r="VPW77" s="151"/>
      <c r="VPX77" s="151"/>
      <c r="VPY77" s="152"/>
      <c r="VPZ77" s="152"/>
      <c r="VQA77" s="153"/>
      <c r="VQB77" s="153"/>
      <c r="VQC77" s="153"/>
      <c r="VQD77" s="106"/>
      <c r="VQH77" s="154"/>
      <c r="VQI77" s="25"/>
      <c r="VQJ77" s="147"/>
      <c r="VQK77" s="148"/>
      <c r="VQL77" s="149"/>
      <c r="VQM77" s="150"/>
      <c r="VQN77" s="151"/>
      <c r="VQO77" s="151"/>
      <c r="VQP77" s="152"/>
      <c r="VQQ77" s="152"/>
      <c r="VQR77" s="153"/>
      <c r="VQS77" s="153"/>
      <c r="VQT77" s="153"/>
      <c r="VQU77" s="106"/>
      <c r="VQY77" s="154"/>
      <c r="VQZ77" s="25"/>
      <c r="VRA77" s="147"/>
      <c r="VRB77" s="148"/>
      <c r="VRC77" s="149"/>
      <c r="VRD77" s="150"/>
      <c r="VRE77" s="151"/>
      <c r="VRF77" s="151"/>
      <c r="VRG77" s="152"/>
      <c r="VRH77" s="152"/>
      <c r="VRI77" s="153"/>
      <c r="VRJ77" s="153"/>
      <c r="VRK77" s="153"/>
      <c r="VRL77" s="106"/>
      <c r="VRP77" s="154"/>
      <c r="VRQ77" s="25"/>
      <c r="VRR77" s="147"/>
      <c r="VRS77" s="148"/>
      <c r="VRT77" s="149"/>
      <c r="VRU77" s="150"/>
      <c r="VRV77" s="151"/>
      <c r="VRW77" s="151"/>
      <c r="VRX77" s="152"/>
      <c r="VRY77" s="152"/>
      <c r="VRZ77" s="153"/>
      <c r="VSA77" s="153"/>
      <c r="VSB77" s="153"/>
      <c r="VSC77" s="106"/>
      <c r="VSG77" s="154"/>
      <c r="VSH77" s="25"/>
      <c r="VSI77" s="147"/>
      <c r="VSJ77" s="148"/>
      <c r="VSK77" s="149"/>
      <c r="VSL77" s="150"/>
      <c r="VSM77" s="151"/>
      <c r="VSN77" s="151"/>
      <c r="VSO77" s="152"/>
      <c r="VSP77" s="152"/>
      <c r="VSQ77" s="153"/>
      <c r="VSR77" s="153"/>
      <c r="VSS77" s="153"/>
      <c r="VST77" s="106"/>
      <c r="VSX77" s="154"/>
      <c r="VSY77" s="25"/>
      <c r="VSZ77" s="147"/>
      <c r="VTA77" s="148"/>
      <c r="VTB77" s="149"/>
      <c r="VTC77" s="150"/>
      <c r="VTD77" s="151"/>
      <c r="VTE77" s="151"/>
      <c r="VTF77" s="152"/>
      <c r="VTG77" s="152"/>
      <c r="VTH77" s="153"/>
      <c r="VTI77" s="153"/>
      <c r="VTJ77" s="153"/>
      <c r="VTK77" s="106"/>
      <c r="VTO77" s="154"/>
      <c r="VTP77" s="25"/>
      <c r="VTQ77" s="147"/>
      <c r="VTR77" s="148"/>
      <c r="VTS77" s="149"/>
      <c r="VTT77" s="150"/>
      <c r="VTU77" s="151"/>
      <c r="VTV77" s="151"/>
      <c r="VTW77" s="152"/>
      <c r="VTX77" s="152"/>
      <c r="VTY77" s="153"/>
      <c r="VTZ77" s="153"/>
      <c r="VUA77" s="153"/>
      <c r="VUB77" s="106"/>
      <c r="VUF77" s="154"/>
      <c r="VUG77" s="25"/>
      <c r="VUH77" s="147"/>
      <c r="VUI77" s="148"/>
      <c r="VUJ77" s="149"/>
      <c r="VUK77" s="150"/>
      <c r="VUL77" s="151"/>
      <c r="VUM77" s="151"/>
      <c r="VUN77" s="152"/>
      <c r="VUO77" s="152"/>
      <c r="VUP77" s="153"/>
      <c r="VUQ77" s="153"/>
      <c r="VUR77" s="153"/>
      <c r="VUS77" s="106"/>
      <c r="VUW77" s="154"/>
      <c r="VUX77" s="25"/>
      <c r="VUY77" s="147"/>
      <c r="VUZ77" s="148"/>
      <c r="VVA77" s="149"/>
      <c r="VVB77" s="150"/>
      <c r="VVC77" s="151"/>
      <c r="VVD77" s="151"/>
      <c r="VVE77" s="152"/>
      <c r="VVF77" s="152"/>
      <c r="VVG77" s="153"/>
      <c r="VVH77" s="153"/>
      <c r="VVI77" s="153"/>
      <c r="VVJ77" s="106"/>
      <c r="VVN77" s="154"/>
      <c r="VVO77" s="25"/>
      <c r="VVP77" s="147"/>
      <c r="VVQ77" s="148"/>
      <c r="VVR77" s="149"/>
      <c r="VVS77" s="150"/>
      <c r="VVT77" s="151"/>
      <c r="VVU77" s="151"/>
      <c r="VVV77" s="152"/>
      <c r="VVW77" s="152"/>
      <c r="VVX77" s="153"/>
      <c r="VVY77" s="153"/>
      <c r="VVZ77" s="153"/>
      <c r="VWA77" s="106"/>
      <c r="VWE77" s="154"/>
      <c r="VWF77" s="25"/>
      <c r="VWG77" s="147"/>
      <c r="VWH77" s="148"/>
      <c r="VWI77" s="149"/>
      <c r="VWJ77" s="150"/>
      <c r="VWK77" s="151"/>
      <c r="VWL77" s="151"/>
      <c r="VWM77" s="152"/>
      <c r="VWN77" s="152"/>
      <c r="VWO77" s="153"/>
      <c r="VWP77" s="153"/>
      <c r="VWQ77" s="153"/>
      <c r="VWR77" s="106"/>
      <c r="VWV77" s="154"/>
      <c r="VWW77" s="25"/>
      <c r="VWX77" s="147"/>
      <c r="VWY77" s="148"/>
      <c r="VWZ77" s="149"/>
      <c r="VXA77" s="150"/>
      <c r="VXB77" s="151"/>
      <c r="VXC77" s="151"/>
      <c r="VXD77" s="152"/>
      <c r="VXE77" s="152"/>
      <c r="VXF77" s="153"/>
      <c r="VXG77" s="153"/>
      <c r="VXH77" s="153"/>
      <c r="VXI77" s="106"/>
      <c r="VXM77" s="154"/>
      <c r="VXN77" s="25"/>
      <c r="VXO77" s="147"/>
      <c r="VXP77" s="148"/>
      <c r="VXQ77" s="149"/>
      <c r="VXR77" s="150"/>
      <c r="VXS77" s="151"/>
      <c r="VXT77" s="151"/>
      <c r="VXU77" s="152"/>
      <c r="VXV77" s="152"/>
      <c r="VXW77" s="153"/>
      <c r="VXX77" s="153"/>
      <c r="VXY77" s="153"/>
      <c r="VXZ77" s="106"/>
      <c r="VYD77" s="154"/>
      <c r="VYE77" s="25"/>
      <c r="VYF77" s="147"/>
      <c r="VYG77" s="148"/>
      <c r="VYH77" s="149"/>
      <c r="VYI77" s="150"/>
      <c r="VYJ77" s="151"/>
      <c r="VYK77" s="151"/>
      <c r="VYL77" s="152"/>
      <c r="VYM77" s="152"/>
      <c r="VYN77" s="153"/>
      <c r="VYO77" s="153"/>
      <c r="VYP77" s="153"/>
      <c r="VYQ77" s="106"/>
      <c r="VYU77" s="154"/>
      <c r="VYV77" s="25"/>
      <c r="VYW77" s="147"/>
      <c r="VYX77" s="148"/>
      <c r="VYY77" s="149"/>
      <c r="VYZ77" s="150"/>
      <c r="VZA77" s="151"/>
      <c r="VZB77" s="151"/>
      <c r="VZC77" s="152"/>
      <c r="VZD77" s="152"/>
      <c r="VZE77" s="153"/>
      <c r="VZF77" s="153"/>
      <c r="VZG77" s="153"/>
      <c r="VZH77" s="106"/>
      <c r="VZL77" s="154"/>
      <c r="VZM77" s="25"/>
      <c r="VZN77" s="147"/>
      <c r="VZO77" s="148"/>
      <c r="VZP77" s="149"/>
      <c r="VZQ77" s="150"/>
      <c r="VZR77" s="151"/>
      <c r="VZS77" s="151"/>
      <c r="VZT77" s="152"/>
      <c r="VZU77" s="152"/>
      <c r="VZV77" s="153"/>
      <c r="VZW77" s="153"/>
      <c r="VZX77" s="153"/>
      <c r="VZY77" s="106"/>
      <c r="WAC77" s="154"/>
      <c r="WAD77" s="25"/>
      <c r="WAE77" s="147"/>
      <c r="WAF77" s="148"/>
      <c r="WAG77" s="149"/>
      <c r="WAH77" s="150"/>
      <c r="WAI77" s="151"/>
      <c r="WAJ77" s="151"/>
      <c r="WAK77" s="152"/>
      <c r="WAL77" s="152"/>
      <c r="WAM77" s="153"/>
      <c r="WAN77" s="153"/>
      <c r="WAO77" s="153"/>
      <c r="WAP77" s="106"/>
      <c r="WAT77" s="154"/>
      <c r="WAU77" s="25"/>
      <c r="WAV77" s="147"/>
      <c r="WAW77" s="148"/>
      <c r="WAX77" s="149"/>
      <c r="WAY77" s="150"/>
      <c r="WAZ77" s="151"/>
      <c r="WBA77" s="151"/>
      <c r="WBB77" s="152"/>
      <c r="WBC77" s="152"/>
      <c r="WBD77" s="153"/>
      <c r="WBE77" s="153"/>
      <c r="WBF77" s="153"/>
      <c r="WBG77" s="106"/>
      <c r="WBK77" s="154"/>
      <c r="WBL77" s="25"/>
      <c r="WBM77" s="147"/>
      <c r="WBN77" s="148"/>
      <c r="WBO77" s="149"/>
      <c r="WBP77" s="150"/>
      <c r="WBQ77" s="151"/>
      <c r="WBR77" s="151"/>
      <c r="WBS77" s="152"/>
      <c r="WBT77" s="152"/>
      <c r="WBU77" s="153"/>
      <c r="WBV77" s="153"/>
      <c r="WBW77" s="153"/>
      <c r="WBX77" s="106"/>
      <c r="WCB77" s="154"/>
      <c r="WCC77" s="25"/>
      <c r="WCD77" s="147"/>
      <c r="WCE77" s="148"/>
      <c r="WCF77" s="149"/>
      <c r="WCG77" s="150"/>
      <c r="WCH77" s="151"/>
      <c r="WCI77" s="151"/>
      <c r="WCJ77" s="152"/>
      <c r="WCK77" s="152"/>
      <c r="WCL77" s="153"/>
      <c r="WCM77" s="153"/>
      <c r="WCN77" s="153"/>
      <c r="WCO77" s="106"/>
      <c r="WCS77" s="154"/>
      <c r="WCT77" s="25"/>
      <c r="WCU77" s="147"/>
      <c r="WCV77" s="148"/>
      <c r="WCW77" s="149"/>
      <c r="WCX77" s="150"/>
      <c r="WCY77" s="151"/>
      <c r="WCZ77" s="151"/>
      <c r="WDA77" s="152"/>
      <c r="WDB77" s="152"/>
      <c r="WDC77" s="153"/>
      <c r="WDD77" s="153"/>
      <c r="WDE77" s="153"/>
      <c r="WDF77" s="106"/>
      <c r="WDJ77" s="154"/>
      <c r="WDK77" s="25"/>
      <c r="WDL77" s="147"/>
      <c r="WDM77" s="148"/>
      <c r="WDN77" s="149"/>
      <c r="WDO77" s="150"/>
      <c r="WDP77" s="151"/>
      <c r="WDQ77" s="151"/>
      <c r="WDR77" s="152"/>
      <c r="WDS77" s="152"/>
      <c r="WDT77" s="153"/>
      <c r="WDU77" s="153"/>
      <c r="WDV77" s="153"/>
      <c r="WDW77" s="106"/>
      <c r="WEA77" s="154"/>
      <c r="WEB77" s="25"/>
      <c r="WEC77" s="147"/>
      <c r="WED77" s="148"/>
      <c r="WEE77" s="149"/>
      <c r="WEF77" s="150"/>
      <c r="WEG77" s="151"/>
      <c r="WEH77" s="151"/>
      <c r="WEI77" s="152"/>
      <c r="WEJ77" s="152"/>
      <c r="WEK77" s="153"/>
      <c r="WEL77" s="153"/>
      <c r="WEM77" s="153"/>
      <c r="WEN77" s="106"/>
      <c r="WER77" s="154"/>
      <c r="WES77" s="25"/>
      <c r="WET77" s="147"/>
      <c r="WEU77" s="148"/>
      <c r="WEV77" s="149"/>
      <c r="WEW77" s="150"/>
      <c r="WEX77" s="151"/>
      <c r="WEY77" s="151"/>
      <c r="WEZ77" s="152"/>
      <c r="WFA77" s="152"/>
      <c r="WFB77" s="153"/>
      <c r="WFC77" s="153"/>
      <c r="WFD77" s="153"/>
      <c r="WFE77" s="106"/>
      <c r="WFI77" s="154"/>
      <c r="WFJ77" s="25"/>
      <c r="WFK77" s="147"/>
      <c r="WFL77" s="148"/>
      <c r="WFM77" s="149"/>
      <c r="WFN77" s="150"/>
      <c r="WFO77" s="151"/>
      <c r="WFP77" s="151"/>
      <c r="WFQ77" s="152"/>
      <c r="WFR77" s="152"/>
      <c r="WFS77" s="153"/>
      <c r="WFT77" s="153"/>
      <c r="WFU77" s="153"/>
      <c r="WFV77" s="106"/>
      <c r="WFZ77" s="154"/>
      <c r="WGA77" s="25"/>
      <c r="WGB77" s="147"/>
      <c r="WGC77" s="148"/>
      <c r="WGD77" s="149"/>
      <c r="WGE77" s="150"/>
      <c r="WGF77" s="151"/>
      <c r="WGG77" s="151"/>
      <c r="WGH77" s="152"/>
      <c r="WGI77" s="152"/>
      <c r="WGJ77" s="153"/>
      <c r="WGK77" s="153"/>
      <c r="WGL77" s="153"/>
      <c r="WGM77" s="106"/>
      <c r="WGQ77" s="154"/>
      <c r="WGR77" s="25"/>
      <c r="WGS77" s="147"/>
      <c r="WGT77" s="148"/>
      <c r="WGU77" s="149"/>
      <c r="WGV77" s="150"/>
      <c r="WGW77" s="151"/>
      <c r="WGX77" s="151"/>
      <c r="WGY77" s="152"/>
      <c r="WGZ77" s="152"/>
      <c r="WHA77" s="153"/>
      <c r="WHB77" s="153"/>
      <c r="WHC77" s="153"/>
      <c r="WHD77" s="106"/>
      <c r="WHH77" s="154"/>
      <c r="WHI77" s="25"/>
      <c r="WHJ77" s="147"/>
      <c r="WHK77" s="148"/>
      <c r="WHL77" s="149"/>
      <c r="WHM77" s="150"/>
      <c r="WHN77" s="151"/>
      <c r="WHO77" s="151"/>
      <c r="WHP77" s="152"/>
      <c r="WHQ77" s="152"/>
      <c r="WHR77" s="153"/>
      <c r="WHS77" s="153"/>
      <c r="WHT77" s="153"/>
      <c r="WHU77" s="106"/>
      <c r="WHY77" s="154"/>
      <c r="WHZ77" s="25"/>
      <c r="WIA77" s="147"/>
      <c r="WIB77" s="148"/>
      <c r="WIC77" s="149"/>
      <c r="WID77" s="150"/>
      <c r="WIE77" s="151"/>
      <c r="WIF77" s="151"/>
      <c r="WIG77" s="152"/>
      <c r="WIH77" s="152"/>
      <c r="WII77" s="153"/>
      <c r="WIJ77" s="153"/>
      <c r="WIK77" s="153"/>
      <c r="WIL77" s="106"/>
      <c r="WIP77" s="154"/>
      <c r="WIQ77" s="25"/>
      <c r="WIR77" s="147"/>
      <c r="WIS77" s="148"/>
      <c r="WIT77" s="149"/>
      <c r="WIU77" s="150"/>
      <c r="WIV77" s="151"/>
      <c r="WIW77" s="151"/>
      <c r="WIX77" s="152"/>
      <c r="WIY77" s="152"/>
      <c r="WIZ77" s="153"/>
      <c r="WJA77" s="153"/>
      <c r="WJB77" s="153"/>
      <c r="WJC77" s="106"/>
      <c r="WJG77" s="154"/>
      <c r="WJH77" s="25"/>
      <c r="WJI77" s="147"/>
      <c r="WJJ77" s="148"/>
      <c r="WJK77" s="149"/>
      <c r="WJL77" s="150"/>
      <c r="WJM77" s="151"/>
      <c r="WJN77" s="151"/>
      <c r="WJO77" s="152"/>
      <c r="WJP77" s="152"/>
      <c r="WJQ77" s="153"/>
      <c r="WJR77" s="153"/>
      <c r="WJS77" s="153"/>
      <c r="WJT77" s="106"/>
      <c r="WJX77" s="154"/>
      <c r="WJY77" s="25"/>
      <c r="WJZ77" s="147"/>
      <c r="WKA77" s="148"/>
      <c r="WKB77" s="149"/>
      <c r="WKC77" s="150"/>
      <c r="WKD77" s="151"/>
      <c r="WKE77" s="151"/>
      <c r="WKF77" s="152"/>
      <c r="WKG77" s="152"/>
      <c r="WKH77" s="153"/>
      <c r="WKI77" s="153"/>
      <c r="WKJ77" s="153"/>
      <c r="WKK77" s="106"/>
      <c r="WKO77" s="154"/>
      <c r="WKP77" s="25"/>
      <c r="WKQ77" s="147"/>
      <c r="WKR77" s="148"/>
      <c r="WKS77" s="149"/>
      <c r="WKT77" s="150"/>
      <c r="WKU77" s="151"/>
      <c r="WKV77" s="151"/>
      <c r="WKW77" s="152"/>
      <c r="WKX77" s="152"/>
      <c r="WKY77" s="153"/>
      <c r="WKZ77" s="153"/>
      <c r="WLA77" s="153"/>
      <c r="WLB77" s="106"/>
      <c r="WLF77" s="154"/>
      <c r="WLG77" s="25"/>
      <c r="WLH77" s="147"/>
      <c r="WLI77" s="148"/>
      <c r="WLJ77" s="149"/>
      <c r="WLK77" s="150"/>
      <c r="WLL77" s="151"/>
      <c r="WLM77" s="151"/>
      <c r="WLN77" s="152"/>
      <c r="WLO77" s="152"/>
      <c r="WLP77" s="153"/>
      <c r="WLQ77" s="153"/>
      <c r="WLR77" s="153"/>
      <c r="WLS77" s="106"/>
      <c r="WLW77" s="154"/>
      <c r="WLX77" s="25"/>
      <c r="WLY77" s="147"/>
      <c r="WLZ77" s="148"/>
      <c r="WMA77" s="149"/>
      <c r="WMB77" s="150"/>
      <c r="WMC77" s="151"/>
      <c r="WMD77" s="151"/>
      <c r="WME77" s="152"/>
      <c r="WMF77" s="152"/>
      <c r="WMG77" s="153"/>
      <c r="WMH77" s="153"/>
      <c r="WMI77" s="153"/>
      <c r="WMJ77" s="106"/>
      <c r="WMN77" s="154"/>
      <c r="WMO77" s="25"/>
      <c r="WMP77" s="147"/>
      <c r="WMQ77" s="148"/>
      <c r="WMR77" s="149"/>
      <c r="WMS77" s="150"/>
      <c r="WMT77" s="151"/>
      <c r="WMU77" s="151"/>
      <c r="WMV77" s="152"/>
      <c r="WMW77" s="152"/>
      <c r="WMX77" s="153"/>
      <c r="WMY77" s="153"/>
      <c r="WMZ77" s="153"/>
      <c r="WNA77" s="106"/>
      <c r="WNE77" s="154"/>
      <c r="WNF77" s="25"/>
      <c r="WNG77" s="147"/>
      <c r="WNH77" s="148"/>
      <c r="WNI77" s="149"/>
      <c r="WNJ77" s="150"/>
      <c r="WNK77" s="151"/>
      <c r="WNL77" s="151"/>
      <c r="WNM77" s="152"/>
      <c r="WNN77" s="152"/>
      <c r="WNO77" s="153"/>
      <c r="WNP77" s="153"/>
      <c r="WNQ77" s="153"/>
      <c r="WNR77" s="106"/>
      <c r="WNV77" s="154"/>
      <c r="WNW77" s="25"/>
      <c r="WNX77" s="147"/>
      <c r="WNY77" s="148"/>
      <c r="WNZ77" s="149"/>
      <c r="WOA77" s="150"/>
      <c r="WOB77" s="151"/>
      <c r="WOC77" s="151"/>
      <c r="WOD77" s="152"/>
      <c r="WOE77" s="152"/>
      <c r="WOF77" s="153"/>
      <c r="WOG77" s="153"/>
      <c r="WOH77" s="153"/>
      <c r="WOI77" s="106"/>
      <c r="WOM77" s="154"/>
      <c r="WON77" s="25"/>
      <c r="WOO77" s="147"/>
      <c r="WOP77" s="148"/>
      <c r="WOQ77" s="149"/>
      <c r="WOR77" s="150"/>
      <c r="WOS77" s="151"/>
      <c r="WOT77" s="151"/>
      <c r="WOU77" s="152"/>
      <c r="WOV77" s="152"/>
      <c r="WOW77" s="153"/>
      <c r="WOX77" s="153"/>
      <c r="WOY77" s="153"/>
      <c r="WOZ77" s="106"/>
      <c r="WPD77" s="154"/>
      <c r="WPE77" s="25"/>
      <c r="WPF77" s="147"/>
      <c r="WPG77" s="148"/>
      <c r="WPH77" s="149"/>
      <c r="WPI77" s="150"/>
      <c r="WPJ77" s="151"/>
      <c r="WPK77" s="151"/>
      <c r="WPL77" s="152"/>
      <c r="WPM77" s="152"/>
      <c r="WPN77" s="153"/>
      <c r="WPO77" s="153"/>
      <c r="WPP77" s="153"/>
      <c r="WPQ77" s="106"/>
      <c r="WPU77" s="154"/>
      <c r="WPV77" s="25"/>
      <c r="WPW77" s="147"/>
      <c r="WPX77" s="148"/>
      <c r="WPY77" s="149"/>
      <c r="WPZ77" s="150"/>
      <c r="WQA77" s="151"/>
      <c r="WQB77" s="151"/>
      <c r="WQC77" s="152"/>
      <c r="WQD77" s="152"/>
      <c r="WQE77" s="153"/>
      <c r="WQF77" s="153"/>
      <c r="WQG77" s="153"/>
      <c r="WQH77" s="106"/>
      <c r="WQL77" s="154"/>
      <c r="WQM77" s="25"/>
      <c r="WQN77" s="147"/>
      <c r="WQO77" s="148"/>
      <c r="WQP77" s="149"/>
      <c r="WQQ77" s="150"/>
      <c r="WQR77" s="151"/>
      <c r="WQS77" s="151"/>
      <c r="WQT77" s="152"/>
      <c r="WQU77" s="152"/>
      <c r="WQV77" s="153"/>
      <c r="WQW77" s="153"/>
      <c r="WQX77" s="153"/>
      <c r="WQY77" s="106"/>
      <c r="WRC77" s="154"/>
      <c r="WRD77" s="25"/>
      <c r="WRE77" s="147"/>
      <c r="WRF77" s="148"/>
      <c r="WRG77" s="149"/>
      <c r="WRH77" s="150"/>
      <c r="WRI77" s="151"/>
      <c r="WRJ77" s="151"/>
      <c r="WRK77" s="152"/>
      <c r="WRL77" s="152"/>
      <c r="WRM77" s="153"/>
      <c r="WRN77" s="153"/>
      <c r="WRO77" s="153"/>
      <c r="WRP77" s="106"/>
      <c r="WRT77" s="154"/>
      <c r="WRU77" s="25"/>
      <c r="WRV77" s="147"/>
      <c r="WRW77" s="148"/>
      <c r="WRX77" s="149"/>
      <c r="WRY77" s="150"/>
      <c r="WRZ77" s="151"/>
      <c r="WSA77" s="151"/>
      <c r="WSB77" s="152"/>
      <c r="WSC77" s="152"/>
      <c r="WSD77" s="153"/>
      <c r="WSE77" s="153"/>
      <c r="WSF77" s="153"/>
      <c r="WSG77" s="106"/>
      <c r="WSK77" s="154"/>
      <c r="WSL77" s="25"/>
      <c r="WSM77" s="147"/>
      <c r="WSN77" s="148"/>
      <c r="WSO77" s="149"/>
      <c r="WSP77" s="150"/>
      <c r="WSQ77" s="151"/>
      <c r="WSR77" s="151"/>
      <c r="WSS77" s="152"/>
      <c r="WST77" s="152"/>
      <c r="WSU77" s="153"/>
      <c r="WSV77" s="153"/>
      <c r="WSW77" s="153"/>
      <c r="WSX77" s="106"/>
      <c r="WTB77" s="154"/>
      <c r="WTC77" s="25"/>
      <c r="WTD77" s="147"/>
      <c r="WTE77" s="148"/>
      <c r="WTF77" s="149"/>
      <c r="WTG77" s="150"/>
      <c r="WTH77" s="151"/>
      <c r="WTI77" s="151"/>
      <c r="WTJ77" s="152"/>
      <c r="WTK77" s="152"/>
      <c r="WTL77" s="153"/>
      <c r="WTM77" s="153"/>
      <c r="WTN77" s="153"/>
      <c r="WTO77" s="106"/>
      <c r="WTS77" s="154"/>
      <c r="WTT77" s="25"/>
      <c r="WTU77" s="147"/>
      <c r="WTV77" s="148"/>
      <c r="WTW77" s="149"/>
      <c r="WTX77" s="150"/>
      <c r="WTY77" s="151"/>
      <c r="WTZ77" s="151"/>
      <c r="WUA77" s="152"/>
      <c r="WUB77" s="152"/>
      <c r="WUC77" s="153"/>
      <c r="WUD77" s="153"/>
      <c r="WUE77" s="153"/>
      <c r="WUF77" s="106"/>
      <c r="WUJ77" s="154"/>
      <c r="WUK77" s="25"/>
      <c r="WUL77" s="147"/>
      <c r="WUM77" s="148"/>
      <c r="WUN77" s="149"/>
      <c r="WUO77" s="150"/>
      <c r="WUP77" s="151"/>
      <c r="WUQ77" s="151"/>
      <c r="WUR77" s="152"/>
      <c r="WUS77" s="152"/>
      <c r="WUT77" s="153"/>
      <c r="WUU77" s="153"/>
      <c r="WUV77" s="153"/>
      <c r="WUW77" s="106"/>
      <c r="WVA77" s="154"/>
      <c r="WVB77" s="25"/>
      <c r="WVC77" s="147"/>
      <c r="WVD77" s="148"/>
      <c r="WVE77" s="149"/>
      <c r="WVF77" s="150"/>
      <c r="WVG77" s="151"/>
      <c r="WVH77" s="151"/>
      <c r="WVI77" s="152"/>
      <c r="WVJ77" s="152"/>
      <c r="WVK77" s="153"/>
      <c r="WVL77" s="153"/>
      <c r="WVM77" s="153"/>
      <c r="WVN77" s="106"/>
      <c r="WVR77" s="154"/>
      <c r="WVS77" s="25"/>
      <c r="WVT77" s="147"/>
      <c r="WVU77" s="148"/>
      <c r="WVV77" s="149"/>
      <c r="WVW77" s="150"/>
      <c r="WVX77" s="151"/>
      <c r="WVY77" s="151"/>
      <c r="WVZ77" s="152"/>
      <c r="WWA77" s="152"/>
      <c r="WWB77" s="153"/>
      <c r="WWC77" s="153"/>
      <c r="WWD77" s="153"/>
      <c r="WWE77" s="106"/>
      <c r="WWI77" s="154"/>
      <c r="WWJ77" s="25"/>
      <c r="WWK77" s="147"/>
      <c r="WWL77" s="148"/>
      <c r="WWM77" s="149"/>
      <c r="WWN77" s="150"/>
      <c r="WWO77" s="151"/>
      <c r="WWP77" s="151"/>
      <c r="WWQ77" s="152"/>
      <c r="WWR77" s="152"/>
      <c r="WWS77" s="153"/>
      <c r="WWT77" s="153"/>
      <c r="WWU77" s="153"/>
      <c r="WWV77" s="106"/>
      <c r="WWZ77" s="154"/>
      <c r="WXA77" s="25"/>
      <c r="WXB77" s="147"/>
      <c r="WXC77" s="148"/>
      <c r="WXD77" s="149"/>
      <c r="WXE77" s="150"/>
      <c r="WXF77" s="151"/>
      <c r="WXG77" s="151"/>
      <c r="WXH77" s="152"/>
      <c r="WXI77" s="152"/>
      <c r="WXJ77" s="153"/>
      <c r="WXK77" s="153"/>
      <c r="WXL77" s="153"/>
      <c r="WXM77" s="106"/>
      <c r="WXQ77" s="154"/>
      <c r="WXR77" s="25"/>
      <c r="WXS77" s="147"/>
      <c r="WXT77" s="148"/>
      <c r="WXU77" s="149"/>
      <c r="WXV77" s="150"/>
      <c r="WXW77" s="151"/>
      <c r="WXX77" s="151"/>
      <c r="WXY77" s="152"/>
      <c r="WXZ77" s="152"/>
      <c r="WYA77" s="153"/>
      <c r="WYB77" s="153"/>
      <c r="WYC77" s="153"/>
      <c r="WYD77" s="106"/>
      <c r="WYH77" s="154"/>
      <c r="WYI77" s="25"/>
      <c r="WYJ77" s="147"/>
      <c r="WYK77" s="148"/>
      <c r="WYL77" s="149"/>
      <c r="WYM77" s="150"/>
      <c r="WYN77" s="151"/>
      <c r="WYO77" s="151"/>
      <c r="WYP77" s="152"/>
      <c r="WYQ77" s="152"/>
      <c r="WYR77" s="153"/>
      <c r="WYS77" s="153"/>
      <c r="WYT77" s="153"/>
      <c r="WYU77" s="106"/>
      <c r="WYY77" s="154"/>
      <c r="WYZ77" s="25"/>
      <c r="WZA77" s="147"/>
      <c r="WZB77" s="148"/>
      <c r="WZC77" s="149"/>
      <c r="WZD77" s="150"/>
      <c r="WZE77" s="151"/>
      <c r="WZF77" s="151"/>
      <c r="WZG77" s="152"/>
      <c r="WZH77" s="152"/>
      <c r="WZI77" s="153"/>
      <c r="WZJ77" s="153"/>
      <c r="WZK77" s="153"/>
      <c r="WZL77" s="106"/>
      <c r="WZP77" s="154"/>
      <c r="WZQ77" s="25"/>
      <c r="WZR77" s="147"/>
      <c r="WZS77" s="148"/>
      <c r="WZT77" s="149"/>
      <c r="WZU77" s="150"/>
      <c r="WZV77" s="151"/>
      <c r="WZW77" s="151"/>
      <c r="WZX77" s="152"/>
      <c r="WZY77" s="152"/>
      <c r="WZZ77" s="153"/>
      <c r="XAA77" s="153"/>
      <c r="XAB77" s="153"/>
      <c r="XAC77" s="106"/>
      <c r="XAG77" s="154"/>
      <c r="XAH77" s="25"/>
      <c r="XAI77" s="147"/>
      <c r="XAJ77" s="148"/>
      <c r="XAK77" s="149"/>
      <c r="XAL77" s="150"/>
      <c r="XAM77" s="151"/>
      <c r="XAN77" s="151"/>
      <c r="XAO77" s="152"/>
      <c r="XAP77" s="152"/>
      <c r="XAQ77" s="153"/>
      <c r="XAR77" s="153"/>
      <c r="XAS77" s="153"/>
      <c r="XAT77" s="106"/>
      <c r="XAX77" s="154"/>
      <c r="XAY77" s="25"/>
      <c r="XAZ77" s="147"/>
      <c r="XBA77" s="148"/>
      <c r="XBB77" s="149"/>
      <c r="XBC77" s="150"/>
      <c r="XBD77" s="151"/>
      <c r="XBE77" s="151"/>
      <c r="XBF77" s="152"/>
      <c r="XBG77" s="152"/>
      <c r="XBH77" s="153"/>
      <c r="XBI77" s="153"/>
      <c r="XBJ77" s="153"/>
      <c r="XBK77" s="106"/>
      <c r="XBO77" s="154"/>
      <c r="XBP77" s="25"/>
      <c r="XBQ77" s="147"/>
      <c r="XBR77" s="148"/>
      <c r="XBS77" s="149"/>
      <c r="XBT77" s="150"/>
      <c r="XBU77" s="151"/>
      <c r="XBV77" s="151"/>
      <c r="XBW77" s="152"/>
      <c r="XBX77" s="152"/>
      <c r="XBY77" s="153"/>
      <c r="XBZ77" s="153"/>
      <c r="XCA77" s="153"/>
      <c r="XCB77" s="106"/>
      <c r="XCF77" s="154"/>
      <c r="XCG77" s="25"/>
      <c r="XCH77" s="147"/>
      <c r="XCI77" s="148"/>
      <c r="XCJ77" s="149"/>
      <c r="XCK77" s="150"/>
      <c r="XCL77" s="151"/>
      <c r="XCM77" s="151"/>
      <c r="XCN77" s="152"/>
      <c r="XCO77" s="152"/>
      <c r="XCP77" s="153"/>
      <c r="XCQ77" s="153"/>
      <c r="XCR77" s="153"/>
      <c r="XCS77" s="106"/>
      <c r="XCW77" s="154"/>
      <c r="XCX77" s="25"/>
      <c r="XCY77" s="147"/>
      <c r="XCZ77" s="148"/>
      <c r="XDA77" s="149"/>
      <c r="XDB77" s="150"/>
      <c r="XDC77" s="151"/>
      <c r="XDD77" s="151"/>
      <c r="XDE77" s="152"/>
      <c r="XDF77" s="152"/>
      <c r="XDG77" s="153"/>
      <c r="XDH77" s="153"/>
      <c r="XDI77" s="153"/>
      <c r="XDJ77" s="106"/>
      <c r="XDN77" s="154"/>
      <c r="XDO77" s="25"/>
      <c r="XDP77" s="147"/>
      <c r="XDQ77" s="148"/>
      <c r="XDR77" s="149"/>
      <c r="XDS77" s="150"/>
      <c r="XDT77" s="151"/>
      <c r="XDU77" s="151"/>
      <c r="XDV77" s="152"/>
      <c r="XDW77" s="152"/>
      <c r="XDX77" s="153"/>
      <c r="XDY77" s="153"/>
      <c r="XDZ77" s="153"/>
      <c r="XEA77" s="106"/>
      <c r="XEE77" s="154"/>
      <c r="XEF77" s="25"/>
      <c r="XEG77" s="147"/>
      <c r="XEH77" s="148"/>
      <c r="XEI77" s="149"/>
      <c r="XEJ77" s="150"/>
      <c r="XEK77" s="151"/>
      <c r="XEL77" s="151"/>
      <c r="XEM77" s="152"/>
      <c r="XEN77" s="152"/>
      <c r="XEO77" s="153"/>
      <c r="XEP77" s="153"/>
      <c r="XEQ77" s="153"/>
      <c r="XER77" s="106"/>
      <c r="XEV77" s="154"/>
      <c r="XEW77" s="25"/>
      <c r="XEX77" s="147"/>
      <c r="XEY77" s="148"/>
      <c r="XEZ77" s="149"/>
      <c r="XFA77" s="150"/>
      <c r="XFB77" s="151"/>
      <c r="XFC77" s="151"/>
      <c r="XFD77" s="152"/>
    </row>
    <row r="78" spans="1:1021 1025:5118 5122:9215 9219:13312 13316:16384" ht="23.25" customHeight="1" x14ac:dyDescent="0.35">
      <c r="A78" s="31">
        <v>55</v>
      </c>
      <c r="B78" s="136" t="s">
        <v>210</v>
      </c>
      <c r="C78" s="136" t="s">
        <v>285</v>
      </c>
      <c r="D78" s="136" t="s">
        <v>282</v>
      </c>
      <c r="E78" s="137" t="s">
        <v>342</v>
      </c>
      <c r="F78" s="138" t="s">
        <v>220</v>
      </c>
      <c r="G78" s="139">
        <v>38000</v>
      </c>
      <c r="H78" s="140">
        <v>0</v>
      </c>
      <c r="I78" s="141">
        <f>G78*2.87/100</f>
        <v>1090.5999999999999</v>
      </c>
      <c r="J78" s="142">
        <f>G78*7.1/100</f>
        <v>2698</v>
      </c>
      <c r="K78" s="143">
        <f>+G78*1.1%</f>
        <v>418.00000000000006</v>
      </c>
      <c r="L78" s="143">
        <f>G78*3.04/100</f>
        <v>1155.2</v>
      </c>
      <c r="M78" s="144">
        <f>+G78*7.09%</f>
        <v>2694.2000000000003</v>
      </c>
      <c r="N78" s="24">
        <v>1577.45</v>
      </c>
      <c r="O78" s="145">
        <f>H78+I78+L78+N78</f>
        <v>3823.25</v>
      </c>
      <c r="P78" s="145">
        <f>J78+K78+M78</f>
        <v>5810.2000000000007</v>
      </c>
      <c r="Q78" s="145">
        <f>G78-O78</f>
        <v>34176.75</v>
      </c>
    </row>
    <row r="79" spans="1:1021 1025:5118 5122:9215 9219:13312 13316:16384" ht="23.25" customHeight="1" x14ac:dyDescent="0.35">
      <c r="A79" s="31">
        <v>56</v>
      </c>
      <c r="B79" s="32" t="s">
        <v>341</v>
      </c>
      <c r="C79" s="32" t="s">
        <v>285</v>
      </c>
      <c r="D79" s="32" t="s">
        <v>282</v>
      </c>
      <c r="E79" s="32"/>
      <c r="F79" s="13" t="s">
        <v>29</v>
      </c>
      <c r="G79" s="21">
        <v>50000</v>
      </c>
      <c r="H79" s="86">
        <v>1854</v>
      </c>
      <c r="I79" s="16">
        <f>G79*2.87/100</f>
        <v>1435</v>
      </c>
      <c r="J79" s="17">
        <f>G79*7.1/100</f>
        <v>3550</v>
      </c>
      <c r="K79" s="18">
        <f>+G79*1.1%</f>
        <v>550</v>
      </c>
      <c r="L79" s="18">
        <f>G79*3.04/100</f>
        <v>1520</v>
      </c>
      <c r="M79" s="26">
        <f>+G79*7.09%</f>
        <v>3545.0000000000005</v>
      </c>
      <c r="N79" s="26">
        <v>0</v>
      </c>
      <c r="O79" s="20">
        <f>H79+I79+L79+N79</f>
        <v>4809</v>
      </c>
      <c r="P79" s="20">
        <f>J79+K79+M79</f>
        <v>7645</v>
      </c>
      <c r="Q79" s="20">
        <f>G79-O79</f>
        <v>45191</v>
      </c>
    </row>
    <row r="80" spans="1:1021 1025:5118 5122:9215 9219:13312 13316:16384" ht="23.25" customHeight="1" x14ac:dyDescent="0.35">
      <c r="A80" s="31">
        <v>57</v>
      </c>
      <c r="B80" s="32" t="s">
        <v>331</v>
      </c>
      <c r="C80" s="32" t="s">
        <v>285</v>
      </c>
      <c r="D80" s="32" t="s">
        <v>282</v>
      </c>
      <c r="E80" s="32" t="s">
        <v>332</v>
      </c>
      <c r="F80" s="13" t="s">
        <v>29</v>
      </c>
      <c r="G80" s="23">
        <v>50000</v>
      </c>
      <c r="H80" s="15">
        <v>1854</v>
      </c>
      <c r="I80" s="16">
        <f>G80*2.87/100</f>
        <v>1435</v>
      </c>
      <c r="J80" s="17">
        <f>G80*7.1/100</f>
        <v>3550</v>
      </c>
      <c r="K80" s="18">
        <f>+G80*1.1%</f>
        <v>550</v>
      </c>
      <c r="L80" s="18">
        <f>G80*3.04/100</f>
        <v>1520</v>
      </c>
      <c r="M80" s="26">
        <f>+G80*7.09%</f>
        <v>3545.0000000000005</v>
      </c>
      <c r="N80" s="26">
        <v>0</v>
      </c>
      <c r="O80" s="20">
        <f>H80+I80+L80+N80</f>
        <v>4809</v>
      </c>
      <c r="P80" s="20">
        <f>J80+K80+M80</f>
        <v>7645</v>
      </c>
      <c r="Q80" s="20">
        <f>G80-O80</f>
        <v>45191</v>
      </c>
    </row>
    <row r="81" spans="1:17" ht="26.25" customHeight="1" x14ac:dyDescent="0.2">
      <c r="A81" s="193" t="s">
        <v>144</v>
      </c>
      <c r="B81" s="193"/>
      <c r="C81" s="193"/>
      <c r="D81" s="193"/>
      <c r="E81" s="194"/>
      <c r="F81" s="25"/>
      <c r="G81" s="34">
        <f>SUM(G77:G80)</f>
        <v>288000</v>
      </c>
      <c r="H81" s="34">
        <f t="shared" ref="H81:Q81" si="112">SUM(H77:H80)</f>
        <v>27574.62</v>
      </c>
      <c r="I81" s="34">
        <f t="shared" si="112"/>
        <v>8265.6</v>
      </c>
      <c r="J81" s="34">
        <f t="shared" si="112"/>
        <v>20448</v>
      </c>
      <c r="K81" s="34">
        <f t="shared" si="112"/>
        <v>2233.5500000000002</v>
      </c>
      <c r="L81" s="34">
        <f t="shared" si="112"/>
        <v>8755.2000000000007</v>
      </c>
      <c r="M81" s="34">
        <f t="shared" si="112"/>
        <v>20419.2</v>
      </c>
      <c r="N81" s="34">
        <f t="shared" si="112"/>
        <v>1577.45</v>
      </c>
      <c r="O81" s="34">
        <f t="shared" si="112"/>
        <v>46172.869999999995</v>
      </c>
      <c r="P81" s="34">
        <f t="shared" si="112"/>
        <v>43100.75</v>
      </c>
      <c r="Q81" s="34">
        <f t="shared" si="112"/>
        <v>241827.13</v>
      </c>
    </row>
    <row r="82" spans="1:17" ht="16.5" customHeight="1" thickBot="1" x14ac:dyDescent="0.25">
      <c r="A82" s="33"/>
      <c r="B82" s="35"/>
      <c r="C82" s="35"/>
      <c r="D82" s="35"/>
      <c r="E82" s="35"/>
      <c r="F82" s="36"/>
      <c r="G82" s="37"/>
      <c r="H82" s="38"/>
      <c r="I82" s="39"/>
      <c r="J82" s="40"/>
      <c r="K82" s="34"/>
      <c r="L82" s="40"/>
      <c r="M82" s="40"/>
      <c r="N82" s="40"/>
      <c r="O82" s="69"/>
      <c r="P82" s="73"/>
      <c r="Q82" s="73"/>
    </row>
    <row r="83" spans="1:17" ht="35.25" customHeight="1" x14ac:dyDescent="0.2">
      <c r="A83" s="160" t="s">
        <v>26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2"/>
    </row>
    <row r="84" spans="1:17" ht="26.25" customHeight="1" x14ac:dyDescent="0.35">
      <c r="A84" s="31">
        <v>58</v>
      </c>
      <c r="B84" s="12" t="s">
        <v>49</v>
      </c>
      <c r="C84" s="12" t="s">
        <v>285</v>
      </c>
      <c r="D84" s="12" t="s">
        <v>26</v>
      </c>
      <c r="E84" s="12" t="s">
        <v>50</v>
      </c>
      <c r="F84" s="13" t="s">
        <v>29</v>
      </c>
      <c r="G84" s="23">
        <v>210000</v>
      </c>
      <c r="H84" s="15">
        <v>12325.54</v>
      </c>
      <c r="I84" s="16">
        <f>+G84*2.87%</f>
        <v>6027</v>
      </c>
      <c r="J84" s="17">
        <f>G84*7.1/100</f>
        <v>14910</v>
      </c>
      <c r="K84" s="80">
        <f>65050*1.1%</f>
        <v>715.55000000000007</v>
      </c>
      <c r="L84" s="26">
        <f>162625*3.04%</f>
        <v>4943.8</v>
      </c>
      <c r="M84" s="26">
        <f>162625*7.09%</f>
        <v>11530.112500000001</v>
      </c>
      <c r="N84" s="26">
        <v>0</v>
      </c>
      <c r="O84" s="20">
        <f>H84+I84+L84+N84</f>
        <v>23296.34</v>
      </c>
      <c r="P84" s="20">
        <f>J84+K84+M84</f>
        <v>27155.662499999999</v>
      </c>
      <c r="Q84" s="20">
        <f>G84-O84</f>
        <v>186703.66</v>
      </c>
    </row>
    <row r="85" spans="1:17" ht="26.25" customHeight="1" x14ac:dyDescent="0.35">
      <c r="A85" s="31">
        <v>59</v>
      </c>
      <c r="B85" s="12" t="s">
        <v>51</v>
      </c>
      <c r="C85" s="12" t="s">
        <v>285</v>
      </c>
      <c r="D85" s="12" t="s">
        <v>26</v>
      </c>
      <c r="E85" s="12" t="s">
        <v>151</v>
      </c>
      <c r="F85" s="13" t="s">
        <v>32</v>
      </c>
      <c r="G85" s="23">
        <v>150000</v>
      </c>
      <c r="H85" s="15">
        <v>0</v>
      </c>
      <c r="I85" s="16">
        <f>G85*2.87/100</f>
        <v>4305</v>
      </c>
      <c r="J85" s="17">
        <f>G85*7.1/100</f>
        <v>10650</v>
      </c>
      <c r="K85" s="80">
        <f t="shared" ref="K85:K89" si="113">65050*1.1%</f>
        <v>715.55000000000007</v>
      </c>
      <c r="L85" s="26">
        <f>+G85*3.04%</f>
        <v>4560</v>
      </c>
      <c r="M85" s="26">
        <f t="shared" ref="M85:M107" si="114">+G85*7.09%</f>
        <v>10635</v>
      </c>
      <c r="N85" s="26">
        <v>0</v>
      </c>
      <c r="O85" s="20">
        <f>H85+I85+L85+N85</f>
        <v>8865</v>
      </c>
      <c r="P85" s="20">
        <f>J85+K85+M85</f>
        <v>22000.55</v>
      </c>
      <c r="Q85" s="20">
        <f>G85-O85</f>
        <v>141135</v>
      </c>
    </row>
    <row r="86" spans="1:17" ht="26.25" customHeight="1" x14ac:dyDescent="0.35">
      <c r="A86" s="31">
        <v>60</v>
      </c>
      <c r="B86" s="12" t="s">
        <v>52</v>
      </c>
      <c r="C86" s="12" t="s">
        <v>285</v>
      </c>
      <c r="D86" s="12" t="s">
        <v>26</v>
      </c>
      <c r="E86" s="12" t="s">
        <v>150</v>
      </c>
      <c r="F86" s="13" t="s">
        <v>32</v>
      </c>
      <c r="G86" s="23">
        <v>150000</v>
      </c>
      <c r="H86" s="15">
        <v>23866.62</v>
      </c>
      <c r="I86" s="16">
        <f>G86*2.87/100</f>
        <v>4305</v>
      </c>
      <c r="J86" s="17">
        <f>G86*7.1/100</f>
        <v>10650</v>
      </c>
      <c r="K86" s="80">
        <f t="shared" si="113"/>
        <v>715.55000000000007</v>
      </c>
      <c r="L86" s="26">
        <f>+G86*3.04%</f>
        <v>4560</v>
      </c>
      <c r="M86" s="26">
        <f t="shared" si="114"/>
        <v>10635</v>
      </c>
      <c r="N86" s="26">
        <v>0</v>
      </c>
      <c r="O86" s="20">
        <f>H86+I86+L86+N86</f>
        <v>32731.62</v>
      </c>
      <c r="P86" s="20">
        <f>J86+K86+M86</f>
        <v>22000.55</v>
      </c>
      <c r="Q86" s="20">
        <f>G86-O86</f>
        <v>117268.38</v>
      </c>
    </row>
    <row r="87" spans="1:17" ht="26.25" customHeight="1" x14ac:dyDescent="0.35">
      <c r="A87" s="31">
        <v>61</v>
      </c>
      <c r="B87" s="12" t="s">
        <v>55</v>
      </c>
      <c r="C87" s="12" t="s">
        <v>285</v>
      </c>
      <c r="D87" s="12" t="s">
        <v>26</v>
      </c>
      <c r="E87" s="12" t="s">
        <v>269</v>
      </c>
      <c r="F87" s="13" t="s">
        <v>29</v>
      </c>
      <c r="G87" s="23">
        <v>120000</v>
      </c>
      <c r="H87" s="15">
        <v>0</v>
      </c>
      <c r="I87" s="16">
        <f>G87*2.87/100</f>
        <v>3444</v>
      </c>
      <c r="J87" s="17">
        <f>G87*7.1/100</f>
        <v>8520</v>
      </c>
      <c r="K87" s="80">
        <f t="shared" si="113"/>
        <v>715.55000000000007</v>
      </c>
      <c r="L87" s="26">
        <f>G87*3.04/100</f>
        <v>3648</v>
      </c>
      <c r="M87" s="26">
        <f t="shared" si="114"/>
        <v>8508</v>
      </c>
      <c r="N87" s="24">
        <v>1577.45</v>
      </c>
      <c r="O87" s="20">
        <f>H87+I87+L87+N87</f>
        <v>8669.4500000000007</v>
      </c>
      <c r="P87" s="20">
        <f>J87+K87+M87</f>
        <v>17743.55</v>
      </c>
      <c r="Q87" s="20">
        <f>G87-O87</f>
        <v>111330.55</v>
      </c>
    </row>
    <row r="88" spans="1:17" ht="26.25" customHeight="1" x14ac:dyDescent="0.35">
      <c r="A88" s="31">
        <v>62</v>
      </c>
      <c r="B88" s="12" t="s">
        <v>53</v>
      </c>
      <c r="C88" s="12" t="s">
        <v>284</v>
      </c>
      <c r="D88" s="12" t="s">
        <v>26</v>
      </c>
      <c r="E88" s="12" t="s">
        <v>54</v>
      </c>
      <c r="F88" s="13" t="s">
        <v>29</v>
      </c>
      <c r="G88" s="23">
        <v>80000</v>
      </c>
      <c r="H88" s="15">
        <v>7400.87</v>
      </c>
      <c r="I88" s="16">
        <f>G88*2.87/100</f>
        <v>2296</v>
      </c>
      <c r="J88" s="17">
        <f>G88*7.1/100</f>
        <v>5680</v>
      </c>
      <c r="K88" s="80">
        <f t="shared" si="113"/>
        <v>715.55000000000007</v>
      </c>
      <c r="L88" s="26">
        <f>G88*3.04/100</f>
        <v>2432</v>
      </c>
      <c r="M88" s="26">
        <f t="shared" si="114"/>
        <v>5672</v>
      </c>
      <c r="N88" s="26">
        <v>0</v>
      </c>
      <c r="O88" s="20">
        <f>H88+I88+L88+N88</f>
        <v>12128.869999999999</v>
      </c>
      <c r="P88" s="20">
        <f>J88+K88+M88</f>
        <v>12067.55</v>
      </c>
      <c r="Q88" s="20">
        <f>G88-O88</f>
        <v>67871.13</v>
      </c>
    </row>
    <row r="89" spans="1:17" ht="26.25" customHeight="1" x14ac:dyDescent="0.35">
      <c r="A89" s="31">
        <v>63</v>
      </c>
      <c r="B89" s="12" t="s">
        <v>61</v>
      </c>
      <c r="C89" s="12" t="s">
        <v>284</v>
      </c>
      <c r="D89" s="12" t="s">
        <v>26</v>
      </c>
      <c r="E89" s="12" t="s">
        <v>160</v>
      </c>
      <c r="F89" s="13" t="s">
        <v>29</v>
      </c>
      <c r="G89" s="23">
        <v>80000</v>
      </c>
      <c r="H89" s="15">
        <v>7006.51</v>
      </c>
      <c r="I89" s="16">
        <f t="shared" ref="I89" si="115">G89*2.87/100</f>
        <v>2296</v>
      </c>
      <c r="J89" s="17">
        <f t="shared" ref="J89" si="116">G89*7.1/100</f>
        <v>5680</v>
      </c>
      <c r="K89" s="80">
        <f t="shared" si="113"/>
        <v>715.55000000000007</v>
      </c>
      <c r="L89" s="26">
        <f t="shared" ref="L89" si="117">G89*3.04/100</f>
        <v>2432</v>
      </c>
      <c r="M89" s="26">
        <f t="shared" si="114"/>
        <v>5672</v>
      </c>
      <c r="N89" s="24">
        <v>1577.45</v>
      </c>
      <c r="O89" s="20">
        <f t="shared" ref="O89" si="118">H89+I89+L89+N89</f>
        <v>13311.960000000001</v>
      </c>
      <c r="P89" s="20">
        <f t="shared" ref="P89" si="119">J89+K89+M89</f>
        <v>12067.55</v>
      </c>
      <c r="Q89" s="20">
        <f t="shared" ref="Q89" si="120">G89-O89</f>
        <v>66688.039999999994</v>
      </c>
    </row>
    <row r="90" spans="1:17" ht="26.25" customHeight="1" x14ac:dyDescent="0.35">
      <c r="A90" s="31">
        <v>64</v>
      </c>
      <c r="B90" s="12" t="s">
        <v>203</v>
      </c>
      <c r="C90" s="12" t="s">
        <v>284</v>
      </c>
      <c r="D90" s="12" t="s">
        <v>26</v>
      </c>
      <c r="E90" s="12" t="s">
        <v>204</v>
      </c>
      <c r="F90" s="13" t="s">
        <v>29</v>
      </c>
      <c r="G90" s="23">
        <v>50000</v>
      </c>
      <c r="H90" s="15">
        <v>0</v>
      </c>
      <c r="I90" s="16">
        <f t="shared" ref="I90:I98" si="121">G90*2.87/100</f>
        <v>1435</v>
      </c>
      <c r="J90" s="17">
        <f t="shared" ref="J90:J100" si="122">G90*7.1/100</f>
        <v>3550</v>
      </c>
      <c r="K90" s="18">
        <f t="shared" ref="K90:K107" si="123">+G90*1.1%</f>
        <v>550</v>
      </c>
      <c r="L90" s="26">
        <f t="shared" ref="L90:L100" si="124">G90*3.04/100</f>
        <v>1520</v>
      </c>
      <c r="M90" s="26">
        <f t="shared" si="114"/>
        <v>3545.0000000000005</v>
      </c>
      <c r="N90" s="26">
        <v>0</v>
      </c>
      <c r="O90" s="20">
        <f t="shared" ref="O90:O103" si="125">H90+I90+L90+N90</f>
        <v>2955</v>
      </c>
      <c r="P90" s="20">
        <f t="shared" ref="P90:P98" si="126">J90+K90+M90</f>
        <v>7645</v>
      </c>
      <c r="Q90" s="20">
        <f>G90-O90</f>
        <v>47045</v>
      </c>
    </row>
    <row r="91" spans="1:17" ht="26.25" customHeight="1" x14ac:dyDescent="0.35">
      <c r="A91" s="31">
        <v>65</v>
      </c>
      <c r="B91" s="12" t="s">
        <v>65</v>
      </c>
      <c r="C91" s="12" t="s">
        <v>284</v>
      </c>
      <c r="D91" s="12" t="s">
        <v>26</v>
      </c>
      <c r="E91" s="12" t="s">
        <v>196</v>
      </c>
      <c r="F91" s="13" t="s">
        <v>338</v>
      </c>
      <c r="G91" s="23">
        <v>33000</v>
      </c>
      <c r="H91" s="15">
        <v>0</v>
      </c>
      <c r="I91" s="16">
        <f t="shared" si="121"/>
        <v>947.1</v>
      </c>
      <c r="J91" s="17">
        <f t="shared" si="122"/>
        <v>2343</v>
      </c>
      <c r="K91" s="18">
        <f t="shared" si="123"/>
        <v>363.00000000000006</v>
      </c>
      <c r="L91" s="26">
        <f t="shared" si="124"/>
        <v>1003.2</v>
      </c>
      <c r="M91" s="26">
        <f t="shared" si="114"/>
        <v>2339.7000000000003</v>
      </c>
      <c r="N91" s="26">
        <v>0</v>
      </c>
      <c r="O91" s="20">
        <f t="shared" si="125"/>
        <v>1950.3000000000002</v>
      </c>
      <c r="P91" s="20">
        <f t="shared" si="126"/>
        <v>5045.7000000000007</v>
      </c>
      <c r="Q91" s="20">
        <f>G91-O91</f>
        <v>31049.7</v>
      </c>
    </row>
    <row r="92" spans="1:17" ht="26.25" customHeight="1" x14ac:dyDescent="0.35">
      <c r="A92" s="31">
        <v>66</v>
      </c>
      <c r="B92" s="12" t="s">
        <v>60</v>
      </c>
      <c r="C92" s="12" t="s">
        <v>285</v>
      </c>
      <c r="D92" s="12" t="s">
        <v>26</v>
      </c>
      <c r="E92" s="12" t="s">
        <v>251</v>
      </c>
      <c r="F92" s="13" t="s">
        <v>338</v>
      </c>
      <c r="G92" s="23">
        <v>38000</v>
      </c>
      <c r="H92" s="15">
        <v>160.38</v>
      </c>
      <c r="I92" s="16">
        <f t="shared" si="121"/>
        <v>1090.5999999999999</v>
      </c>
      <c r="J92" s="17">
        <f t="shared" si="122"/>
        <v>2698</v>
      </c>
      <c r="K92" s="18">
        <f t="shared" si="123"/>
        <v>418.00000000000006</v>
      </c>
      <c r="L92" s="26">
        <f t="shared" si="124"/>
        <v>1155.2</v>
      </c>
      <c r="M92" s="26">
        <f t="shared" si="114"/>
        <v>2694.2000000000003</v>
      </c>
      <c r="N92" s="26">
        <v>0</v>
      </c>
      <c r="O92" s="20">
        <f t="shared" si="125"/>
        <v>2406.1800000000003</v>
      </c>
      <c r="P92" s="20">
        <f t="shared" si="126"/>
        <v>5810.2000000000007</v>
      </c>
      <c r="Q92" s="20">
        <f>G92-O92</f>
        <v>35593.82</v>
      </c>
    </row>
    <row r="93" spans="1:17" ht="26.25" customHeight="1" x14ac:dyDescent="0.35">
      <c r="A93" s="31">
        <v>67</v>
      </c>
      <c r="B93" s="12" t="s">
        <v>165</v>
      </c>
      <c r="C93" s="12" t="s">
        <v>285</v>
      </c>
      <c r="D93" s="12" t="s">
        <v>26</v>
      </c>
      <c r="E93" s="12" t="s">
        <v>56</v>
      </c>
      <c r="F93" s="13" t="s">
        <v>338</v>
      </c>
      <c r="G93" s="23">
        <v>38000</v>
      </c>
      <c r="H93" s="15">
        <v>0</v>
      </c>
      <c r="I93" s="16">
        <f t="shared" si="121"/>
        <v>1090.5999999999999</v>
      </c>
      <c r="J93" s="17">
        <f t="shared" si="122"/>
        <v>2698</v>
      </c>
      <c r="K93" s="18">
        <f t="shared" si="123"/>
        <v>418.00000000000006</v>
      </c>
      <c r="L93" s="26">
        <f t="shared" si="124"/>
        <v>1155.2</v>
      </c>
      <c r="M93" s="26">
        <f t="shared" si="114"/>
        <v>2694.2000000000003</v>
      </c>
      <c r="N93" s="24">
        <v>1577.45</v>
      </c>
      <c r="O93" s="20">
        <f t="shared" si="125"/>
        <v>3823.25</v>
      </c>
      <c r="P93" s="20">
        <f t="shared" si="126"/>
        <v>5810.2000000000007</v>
      </c>
      <c r="Q93" s="20">
        <f>G93-O93</f>
        <v>34176.75</v>
      </c>
    </row>
    <row r="94" spans="1:17" ht="26.25" customHeight="1" x14ac:dyDescent="0.35">
      <c r="A94" s="31">
        <v>68</v>
      </c>
      <c r="B94" s="12" t="s">
        <v>182</v>
      </c>
      <c r="C94" s="12" t="s">
        <v>285</v>
      </c>
      <c r="D94" s="12" t="s">
        <v>26</v>
      </c>
      <c r="E94" s="12" t="s">
        <v>251</v>
      </c>
      <c r="F94" s="13" t="s">
        <v>338</v>
      </c>
      <c r="G94" s="23">
        <v>38000</v>
      </c>
      <c r="H94" s="15">
        <v>160.38</v>
      </c>
      <c r="I94" s="16">
        <f t="shared" si="121"/>
        <v>1090.5999999999999</v>
      </c>
      <c r="J94" s="17">
        <f t="shared" si="122"/>
        <v>2698</v>
      </c>
      <c r="K94" s="18">
        <f t="shared" si="123"/>
        <v>418.00000000000006</v>
      </c>
      <c r="L94" s="26">
        <f t="shared" si="124"/>
        <v>1155.2</v>
      </c>
      <c r="M94" s="26">
        <f t="shared" si="114"/>
        <v>2694.2000000000003</v>
      </c>
      <c r="N94" s="26">
        <v>0</v>
      </c>
      <c r="O94" s="20">
        <f t="shared" si="125"/>
        <v>2406.1800000000003</v>
      </c>
      <c r="P94" s="20">
        <f t="shared" si="126"/>
        <v>5810.2000000000007</v>
      </c>
      <c r="Q94" s="20">
        <f>G94-O94</f>
        <v>35593.82</v>
      </c>
    </row>
    <row r="95" spans="1:17" ht="26.25" customHeight="1" x14ac:dyDescent="0.35">
      <c r="A95" s="31">
        <v>69</v>
      </c>
      <c r="B95" s="12" t="s">
        <v>64</v>
      </c>
      <c r="C95" s="12" t="s">
        <v>284</v>
      </c>
      <c r="D95" s="12" t="s">
        <v>26</v>
      </c>
      <c r="E95" s="12" t="s">
        <v>63</v>
      </c>
      <c r="F95" s="13" t="s">
        <v>338</v>
      </c>
      <c r="G95" s="23">
        <v>26000</v>
      </c>
      <c r="H95" s="15">
        <v>0</v>
      </c>
      <c r="I95" s="16">
        <f t="shared" si="121"/>
        <v>746.2</v>
      </c>
      <c r="J95" s="17">
        <f t="shared" si="122"/>
        <v>1846</v>
      </c>
      <c r="K95" s="18">
        <f t="shared" si="123"/>
        <v>286.00000000000006</v>
      </c>
      <c r="L95" s="26">
        <f t="shared" si="124"/>
        <v>790.4</v>
      </c>
      <c r="M95" s="26">
        <f t="shared" si="114"/>
        <v>1843.4</v>
      </c>
      <c r="N95" s="26">
        <v>0</v>
      </c>
      <c r="O95" s="20">
        <f t="shared" si="125"/>
        <v>1536.6</v>
      </c>
      <c r="P95" s="20">
        <f t="shared" si="126"/>
        <v>3975.4</v>
      </c>
      <c r="Q95" s="20">
        <f t="shared" ref="Q95:Q97" si="127">G95-O95</f>
        <v>24463.4</v>
      </c>
    </row>
    <row r="96" spans="1:17" ht="26.25" customHeight="1" x14ac:dyDescent="0.35">
      <c r="A96" s="31">
        <v>70</v>
      </c>
      <c r="B96" s="12" t="s">
        <v>62</v>
      </c>
      <c r="C96" s="12" t="s">
        <v>284</v>
      </c>
      <c r="D96" s="12" t="s">
        <v>26</v>
      </c>
      <c r="E96" s="12" t="s">
        <v>63</v>
      </c>
      <c r="F96" s="13" t="s">
        <v>338</v>
      </c>
      <c r="G96" s="23">
        <v>25000</v>
      </c>
      <c r="H96" s="15">
        <v>0</v>
      </c>
      <c r="I96" s="16">
        <f t="shared" si="121"/>
        <v>717.5</v>
      </c>
      <c r="J96" s="17">
        <f t="shared" si="122"/>
        <v>1775</v>
      </c>
      <c r="K96" s="18">
        <f t="shared" si="123"/>
        <v>275</v>
      </c>
      <c r="L96" s="26">
        <f t="shared" si="124"/>
        <v>760</v>
      </c>
      <c r="M96" s="26">
        <f t="shared" si="114"/>
        <v>1772.5000000000002</v>
      </c>
      <c r="N96" s="26">
        <v>0</v>
      </c>
      <c r="O96" s="20">
        <f t="shared" si="125"/>
        <v>1477.5</v>
      </c>
      <c r="P96" s="20">
        <f t="shared" si="126"/>
        <v>3822.5</v>
      </c>
      <c r="Q96" s="20">
        <f t="shared" si="127"/>
        <v>23522.5</v>
      </c>
    </row>
    <row r="97" spans="1:17" ht="26.25" customHeight="1" x14ac:dyDescent="0.35">
      <c r="A97" s="31">
        <v>71</v>
      </c>
      <c r="B97" s="12" t="s">
        <v>146</v>
      </c>
      <c r="C97" s="12" t="s">
        <v>284</v>
      </c>
      <c r="D97" s="12" t="s">
        <v>26</v>
      </c>
      <c r="E97" s="12" t="s">
        <v>58</v>
      </c>
      <c r="F97" s="13" t="s">
        <v>338</v>
      </c>
      <c r="G97" s="23">
        <v>34000</v>
      </c>
      <c r="H97" s="15">
        <v>0</v>
      </c>
      <c r="I97" s="16">
        <f t="shared" si="121"/>
        <v>975.8</v>
      </c>
      <c r="J97" s="17">
        <f t="shared" si="122"/>
        <v>2414</v>
      </c>
      <c r="K97" s="18">
        <f t="shared" si="123"/>
        <v>374.00000000000006</v>
      </c>
      <c r="L97" s="26">
        <f t="shared" si="124"/>
        <v>1033.5999999999999</v>
      </c>
      <c r="M97" s="26">
        <f t="shared" si="114"/>
        <v>2410.6000000000004</v>
      </c>
      <c r="N97" s="26">
        <v>0</v>
      </c>
      <c r="O97" s="20">
        <f t="shared" si="125"/>
        <v>2009.3999999999999</v>
      </c>
      <c r="P97" s="20">
        <f t="shared" si="126"/>
        <v>5198.6000000000004</v>
      </c>
      <c r="Q97" s="20">
        <f t="shared" si="127"/>
        <v>31990.6</v>
      </c>
    </row>
    <row r="98" spans="1:17" ht="26.25" customHeight="1" x14ac:dyDescent="0.35">
      <c r="A98" s="31">
        <v>72</v>
      </c>
      <c r="B98" s="12" t="s">
        <v>209</v>
      </c>
      <c r="C98" s="12" t="s">
        <v>285</v>
      </c>
      <c r="D98" s="12" t="s">
        <v>26</v>
      </c>
      <c r="E98" s="12" t="s">
        <v>306</v>
      </c>
      <c r="F98" s="13" t="s">
        <v>338</v>
      </c>
      <c r="G98" s="23">
        <v>32000</v>
      </c>
      <c r="H98" s="15">
        <v>0</v>
      </c>
      <c r="I98" s="16">
        <f t="shared" si="121"/>
        <v>918.4</v>
      </c>
      <c r="J98" s="17">
        <f t="shared" si="122"/>
        <v>2272</v>
      </c>
      <c r="K98" s="18">
        <f t="shared" si="123"/>
        <v>352.00000000000006</v>
      </c>
      <c r="L98" s="26">
        <f t="shared" si="124"/>
        <v>972.8</v>
      </c>
      <c r="M98" s="26">
        <f t="shared" si="114"/>
        <v>2268.8000000000002</v>
      </c>
      <c r="N98" s="26">
        <v>0</v>
      </c>
      <c r="O98" s="20">
        <f t="shared" si="125"/>
        <v>1891.1999999999998</v>
      </c>
      <c r="P98" s="20">
        <f t="shared" si="126"/>
        <v>4892.8</v>
      </c>
      <c r="Q98" s="20">
        <f>G98-O98</f>
        <v>30108.799999999999</v>
      </c>
    </row>
    <row r="99" spans="1:17" ht="26.25" customHeight="1" x14ac:dyDescent="0.35">
      <c r="A99" s="31">
        <v>73</v>
      </c>
      <c r="B99" s="12" t="s">
        <v>222</v>
      </c>
      <c r="C99" s="12" t="s">
        <v>284</v>
      </c>
      <c r="D99" s="12" t="s">
        <v>26</v>
      </c>
      <c r="E99" s="12" t="s">
        <v>223</v>
      </c>
      <c r="F99" s="13" t="s">
        <v>338</v>
      </c>
      <c r="G99" s="23">
        <v>22000</v>
      </c>
      <c r="H99" s="15">
        <v>0</v>
      </c>
      <c r="I99" s="16">
        <f t="shared" ref="I99:I100" si="128">G99*2.87/100</f>
        <v>631.4</v>
      </c>
      <c r="J99" s="17">
        <f t="shared" si="122"/>
        <v>1562</v>
      </c>
      <c r="K99" s="18">
        <f t="shared" si="123"/>
        <v>242.00000000000003</v>
      </c>
      <c r="L99" s="26">
        <f t="shared" si="124"/>
        <v>668.8</v>
      </c>
      <c r="M99" s="26">
        <f t="shared" si="114"/>
        <v>1559.8000000000002</v>
      </c>
      <c r="N99" s="26">
        <v>0</v>
      </c>
      <c r="O99" s="20">
        <f t="shared" si="125"/>
        <v>1300.1999999999998</v>
      </c>
      <c r="P99" s="20">
        <f t="shared" ref="P99:P114" si="129">J99+K99+M99</f>
        <v>3363.8</v>
      </c>
      <c r="Q99" s="20">
        <f t="shared" ref="Q99:Q101" si="130">G99-O99</f>
        <v>20699.8</v>
      </c>
    </row>
    <row r="100" spans="1:17" ht="26.25" customHeight="1" x14ac:dyDescent="0.35">
      <c r="A100" s="31">
        <v>74</v>
      </c>
      <c r="B100" s="12" t="s">
        <v>353</v>
      </c>
      <c r="C100" s="12" t="s">
        <v>285</v>
      </c>
      <c r="D100" s="12" t="s">
        <v>26</v>
      </c>
      <c r="E100" s="12" t="s">
        <v>245</v>
      </c>
      <c r="F100" s="13" t="s">
        <v>338</v>
      </c>
      <c r="G100" s="23">
        <v>38000</v>
      </c>
      <c r="H100" s="15">
        <v>160.38</v>
      </c>
      <c r="I100" s="16">
        <f t="shared" si="128"/>
        <v>1090.5999999999999</v>
      </c>
      <c r="J100" s="17">
        <f t="shared" si="122"/>
        <v>2698</v>
      </c>
      <c r="K100" s="18">
        <f t="shared" si="123"/>
        <v>418.00000000000006</v>
      </c>
      <c r="L100" s="26">
        <f t="shared" si="124"/>
        <v>1155.2</v>
      </c>
      <c r="M100" s="26">
        <f t="shared" si="114"/>
        <v>2694.2000000000003</v>
      </c>
      <c r="N100" s="26">
        <v>0</v>
      </c>
      <c r="O100" s="20">
        <f t="shared" si="125"/>
        <v>2406.1800000000003</v>
      </c>
      <c r="P100" s="20">
        <f t="shared" si="129"/>
        <v>5810.2000000000007</v>
      </c>
      <c r="Q100" s="20">
        <f t="shared" si="130"/>
        <v>35593.82</v>
      </c>
    </row>
    <row r="101" spans="1:17" ht="26.25" customHeight="1" x14ac:dyDescent="0.35">
      <c r="A101" s="31">
        <v>75</v>
      </c>
      <c r="B101" s="12" t="s">
        <v>190</v>
      </c>
      <c r="C101" s="12" t="s">
        <v>284</v>
      </c>
      <c r="D101" s="12" t="s">
        <v>26</v>
      </c>
      <c r="E101" s="12" t="s">
        <v>58</v>
      </c>
      <c r="F101" s="13" t="s">
        <v>338</v>
      </c>
      <c r="G101" s="23">
        <v>34000</v>
      </c>
      <c r="H101" s="15">
        <v>0</v>
      </c>
      <c r="I101" s="16">
        <f>+G101*2.87/100</f>
        <v>975.8</v>
      </c>
      <c r="J101" s="17">
        <f>+G101*7.1/100</f>
        <v>2414</v>
      </c>
      <c r="K101" s="18">
        <f t="shared" si="123"/>
        <v>374.00000000000006</v>
      </c>
      <c r="L101" s="26">
        <f>+G101*3.04/100</f>
        <v>1033.5999999999999</v>
      </c>
      <c r="M101" s="26">
        <f t="shared" si="114"/>
        <v>2410.6000000000004</v>
      </c>
      <c r="N101" s="26">
        <v>0</v>
      </c>
      <c r="O101" s="20">
        <f t="shared" si="125"/>
        <v>2009.3999999999999</v>
      </c>
      <c r="P101" s="20">
        <f t="shared" si="129"/>
        <v>5198.6000000000004</v>
      </c>
      <c r="Q101" s="20">
        <f t="shared" si="130"/>
        <v>31990.6</v>
      </c>
    </row>
    <row r="102" spans="1:17" ht="26.25" customHeight="1" x14ac:dyDescent="0.35">
      <c r="A102" s="31">
        <v>76</v>
      </c>
      <c r="B102" s="12" t="s">
        <v>59</v>
      </c>
      <c r="C102" s="12" t="s">
        <v>284</v>
      </c>
      <c r="D102" s="12" t="s">
        <v>26</v>
      </c>
      <c r="E102" s="12" t="s">
        <v>58</v>
      </c>
      <c r="F102" s="13" t="s">
        <v>338</v>
      </c>
      <c r="G102" s="23">
        <v>34000</v>
      </c>
      <c r="H102" s="15">
        <v>0</v>
      </c>
      <c r="I102" s="16">
        <f t="shared" ref="I102:I114" si="131">G102*2.87/100</f>
        <v>975.8</v>
      </c>
      <c r="J102" s="17">
        <f t="shared" ref="J102:J114" si="132">G102*7.1/100</f>
        <v>2414</v>
      </c>
      <c r="K102" s="18">
        <f t="shared" si="123"/>
        <v>374.00000000000006</v>
      </c>
      <c r="L102" s="26">
        <f t="shared" ref="L102:L114" si="133">G102*3.04/100</f>
        <v>1033.5999999999999</v>
      </c>
      <c r="M102" s="26">
        <f t="shared" si="114"/>
        <v>2410.6000000000004</v>
      </c>
      <c r="N102" s="24">
        <v>1577.45</v>
      </c>
      <c r="O102" s="20">
        <f t="shared" si="125"/>
        <v>3586.85</v>
      </c>
      <c r="P102" s="20">
        <f t="shared" si="129"/>
        <v>5198.6000000000004</v>
      </c>
      <c r="Q102" s="20">
        <f>G102-O102</f>
        <v>30413.15</v>
      </c>
    </row>
    <row r="103" spans="1:17" ht="26.25" customHeight="1" x14ac:dyDescent="0.35">
      <c r="A103" s="31">
        <v>77</v>
      </c>
      <c r="B103" s="12" t="s">
        <v>57</v>
      </c>
      <c r="C103" s="12" t="s">
        <v>284</v>
      </c>
      <c r="D103" s="12" t="s">
        <v>26</v>
      </c>
      <c r="E103" s="12" t="s">
        <v>58</v>
      </c>
      <c r="F103" s="13" t="s">
        <v>338</v>
      </c>
      <c r="G103" s="23">
        <v>34000</v>
      </c>
      <c r="H103" s="15">
        <v>0</v>
      </c>
      <c r="I103" s="16">
        <f t="shared" si="131"/>
        <v>975.8</v>
      </c>
      <c r="J103" s="17">
        <f t="shared" si="132"/>
        <v>2414</v>
      </c>
      <c r="K103" s="18">
        <f t="shared" si="123"/>
        <v>374.00000000000006</v>
      </c>
      <c r="L103" s="26">
        <f t="shared" si="133"/>
        <v>1033.5999999999999</v>
      </c>
      <c r="M103" s="26">
        <f t="shared" si="114"/>
        <v>2410.6000000000004</v>
      </c>
      <c r="N103" s="26">
        <v>0</v>
      </c>
      <c r="O103" s="20">
        <f t="shared" si="125"/>
        <v>2009.3999999999999</v>
      </c>
      <c r="P103" s="20">
        <f t="shared" si="129"/>
        <v>5198.6000000000004</v>
      </c>
      <c r="Q103" s="20">
        <f>G103-O103</f>
        <v>31990.6</v>
      </c>
    </row>
    <row r="104" spans="1:17" ht="26.25" customHeight="1" x14ac:dyDescent="0.35">
      <c r="A104" s="31">
        <v>78</v>
      </c>
      <c r="B104" s="27" t="s">
        <v>298</v>
      </c>
      <c r="C104" s="27" t="s">
        <v>284</v>
      </c>
      <c r="D104" s="133" t="s">
        <v>299</v>
      </c>
      <c r="E104" s="134" t="s">
        <v>306</v>
      </c>
      <c r="F104" s="13" t="s">
        <v>338</v>
      </c>
      <c r="G104" s="23">
        <v>32000</v>
      </c>
      <c r="H104" s="15">
        <v>0</v>
      </c>
      <c r="I104" s="16">
        <f t="shared" si="131"/>
        <v>918.4</v>
      </c>
      <c r="J104" s="17">
        <f t="shared" si="132"/>
        <v>2272</v>
      </c>
      <c r="K104" s="18">
        <f t="shared" si="123"/>
        <v>352.00000000000006</v>
      </c>
      <c r="L104" s="26">
        <f t="shared" si="133"/>
        <v>972.8</v>
      </c>
      <c r="M104" s="26">
        <f t="shared" si="114"/>
        <v>2268.8000000000002</v>
      </c>
      <c r="N104" s="26">
        <v>0</v>
      </c>
      <c r="O104" s="20">
        <f t="shared" ref="O104:O112" si="134">H104+I104+L104+N104</f>
        <v>1891.1999999999998</v>
      </c>
      <c r="P104" s="20">
        <f t="shared" si="129"/>
        <v>4892.8</v>
      </c>
      <c r="Q104" s="20">
        <f t="shared" ref="Q104:Q112" si="135">G104-O104</f>
        <v>30108.799999999999</v>
      </c>
    </row>
    <row r="105" spans="1:17" ht="26.25" customHeight="1" x14ac:dyDescent="0.35">
      <c r="A105" s="31">
        <v>79</v>
      </c>
      <c r="B105" s="27" t="s">
        <v>300</v>
      </c>
      <c r="C105" s="27" t="s">
        <v>285</v>
      </c>
      <c r="D105" s="133" t="s">
        <v>299</v>
      </c>
      <c r="E105" s="134" t="s">
        <v>306</v>
      </c>
      <c r="F105" s="13" t="s">
        <v>338</v>
      </c>
      <c r="G105" s="23">
        <v>32000</v>
      </c>
      <c r="H105" s="15">
        <v>0</v>
      </c>
      <c r="I105" s="16">
        <f t="shared" si="131"/>
        <v>918.4</v>
      </c>
      <c r="J105" s="17">
        <f t="shared" si="132"/>
        <v>2272</v>
      </c>
      <c r="K105" s="18">
        <f t="shared" si="123"/>
        <v>352.00000000000006</v>
      </c>
      <c r="L105" s="26">
        <f t="shared" si="133"/>
        <v>972.8</v>
      </c>
      <c r="M105" s="26">
        <f t="shared" si="114"/>
        <v>2268.8000000000002</v>
      </c>
      <c r="N105" s="24">
        <v>1577.45</v>
      </c>
      <c r="O105" s="20">
        <f t="shared" si="134"/>
        <v>3468.6499999999996</v>
      </c>
      <c r="P105" s="20">
        <f t="shared" si="129"/>
        <v>4892.8</v>
      </c>
      <c r="Q105" s="20">
        <f t="shared" si="135"/>
        <v>28531.35</v>
      </c>
    </row>
    <row r="106" spans="1:17" ht="42" customHeight="1" x14ac:dyDescent="0.35">
      <c r="A106" s="31">
        <v>80</v>
      </c>
      <c r="B106" s="27" t="s">
        <v>301</v>
      </c>
      <c r="C106" s="27" t="s">
        <v>284</v>
      </c>
      <c r="D106" s="22" t="s">
        <v>299</v>
      </c>
      <c r="E106" s="135" t="s">
        <v>306</v>
      </c>
      <c r="F106" s="13" t="s">
        <v>338</v>
      </c>
      <c r="G106" s="23">
        <v>32000</v>
      </c>
      <c r="H106" s="15">
        <v>0</v>
      </c>
      <c r="I106" s="16">
        <f t="shared" si="131"/>
        <v>918.4</v>
      </c>
      <c r="J106" s="17">
        <f t="shared" si="132"/>
        <v>2272</v>
      </c>
      <c r="K106" s="18">
        <f t="shared" si="123"/>
        <v>352.00000000000006</v>
      </c>
      <c r="L106" s="26">
        <f t="shared" si="133"/>
        <v>972.8</v>
      </c>
      <c r="M106" s="26">
        <f t="shared" si="114"/>
        <v>2268.8000000000002</v>
      </c>
      <c r="N106" s="26">
        <v>0</v>
      </c>
      <c r="O106" s="20">
        <f t="shared" si="134"/>
        <v>1891.1999999999998</v>
      </c>
      <c r="P106" s="20">
        <f t="shared" si="129"/>
        <v>4892.8</v>
      </c>
      <c r="Q106" s="20">
        <f t="shared" si="135"/>
        <v>30108.799999999999</v>
      </c>
    </row>
    <row r="107" spans="1:17" ht="42" customHeight="1" x14ac:dyDescent="0.35">
      <c r="A107" s="31">
        <v>81</v>
      </c>
      <c r="B107" s="27" t="s">
        <v>302</v>
      </c>
      <c r="C107" s="27" t="s">
        <v>285</v>
      </c>
      <c r="D107" s="22" t="s">
        <v>299</v>
      </c>
      <c r="E107" s="135" t="s">
        <v>306</v>
      </c>
      <c r="F107" s="13" t="s">
        <v>338</v>
      </c>
      <c r="G107" s="23">
        <v>32000</v>
      </c>
      <c r="H107" s="15">
        <v>0</v>
      </c>
      <c r="I107" s="16">
        <f t="shared" si="131"/>
        <v>918.4</v>
      </c>
      <c r="J107" s="17">
        <f t="shared" si="132"/>
        <v>2272</v>
      </c>
      <c r="K107" s="18">
        <f t="shared" si="123"/>
        <v>352.00000000000006</v>
      </c>
      <c r="L107" s="26">
        <f t="shared" si="133"/>
        <v>972.8</v>
      </c>
      <c r="M107" s="26">
        <f t="shared" si="114"/>
        <v>2268.8000000000002</v>
      </c>
      <c r="N107" s="26">
        <v>0</v>
      </c>
      <c r="O107" s="20">
        <f t="shared" si="134"/>
        <v>1891.1999999999998</v>
      </c>
      <c r="P107" s="20">
        <f t="shared" si="129"/>
        <v>4892.8</v>
      </c>
      <c r="Q107" s="20">
        <f t="shared" si="135"/>
        <v>30108.799999999999</v>
      </c>
    </row>
    <row r="108" spans="1:17" ht="42" customHeight="1" x14ac:dyDescent="0.35">
      <c r="A108" s="31">
        <v>82</v>
      </c>
      <c r="B108" s="27" t="s">
        <v>311</v>
      </c>
      <c r="C108" s="27" t="s">
        <v>284</v>
      </c>
      <c r="D108" s="133" t="s">
        <v>299</v>
      </c>
      <c r="E108" s="135" t="s">
        <v>306</v>
      </c>
      <c r="F108" s="13" t="s">
        <v>338</v>
      </c>
      <c r="G108" s="23">
        <v>32000</v>
      </c>
      <c r="H108" s="15">
        <v>0</v>
      </c>
      <c r="I108" s="16">
        <f t="shared" ref="I108:I110" si="136">G108*2.87/100</f>
        <v>918.4</v>
      </c>
      <c r="J108" s="17">
        <f t="shared" ref="J108:J110" si="137">G108*7.1/100</f>
        <v>2272</v>
      </c>
      <c r="K108" s="18">
        <f t="shared" ref="K108:K110" si="138">+G108*1.1%</f>
        <v>352.00000000000006</v>
      </c>
      <c r="L108" s="26">
        <f t="shared" ref="L108:L110" si="139">G108*3.04/100</f>
        <v>972.8</v>
      </c>
      <c r="M108" s="26">
        <f t="shared" ref="M108:M110" si="140">+G108*7.09%</f>
        <v>2268.8000000000002</v>
      </c>
      <c r="N108" s="26">
        <v>0</v>
      </c>
      <c r="O108" s="20">
        <f t="shared" ref="O108:O110" si="141">H108+I108+L108+N108</f>
        <v>1891.1999999999998</v>
      </c>
      <c r="P108" s="20">
        <f t="shared" ref="P108:P110" si="142">J108+K108+M108</f>
        <v>4892.8</v>
      </c>
      <c r="Q108" s="20">
        <f t="shared" ref="Q108:Q110" si="143">G108-O108</f>
        <v>30108.799999999999</v>
      </c>
    </row>
    <row r="109" spans="1:17" ht="42" customHeight="1" x14ac:dyDescent="0.35">
      <c r="A109" s="31">
        <v>83</v>
      </c>
      <c r="B109" s="27" t="s">
        <v>313</v>
      </c>
      <c r="C109" s="27" t="s">
        <v>284</v>
      </c>
      <c r="D109" s="133" t="s">
        <v>299</v>
      </c>
      <c r="E109" s="135" t="s">
        <v>196</v>
      </c>
      <c r="F109" s="13" t="s">
        <v>338</v>
      </c>
      <c r="G109" s="23">
        <v>33000</v>
      </c>
      <c r="H109" s="15">
        <v>0</v>
      </c>
      <c r="I109" s="16">
        <f t="shared" si="136"/>
        <v>947.1</v>
      </c>
      <c r="J109" s="17">
        <f t="shared" si="137"/>
        <v>2343</v>
      </c>
      <c r="K109" s="18">
        <f t="shared" si="138"/>
        <v>363.00000000000006</v>
      </c>
      <c r="L109" s="26">
        <f t="shared" si="139"/>
        <v>1003.2</v>
      </c>
      <c r="M109" s="26">
        <f t="shared" si="140"/>
        <v>2339.7000000000003</v>
      </c>
      <c r="N109" s="26">
        <v>0</v>
      </c>
      <c r="O109" s="20">
        <f t="shared" si="141"/>
        <v>1950.3000000000002</v>
      </c>
      <c r="P109" s="20">
        <f t="shared" si="142"/>
        <v>5045.7000000000007</v>
      </c>
      <c r="Q109" s="20">
        <f t="shared" si="143"/>
        <v>31049.7</v>
      </c>
    </row>
    <row r="110" spans="1:17" ht="42" customHeight="1" x14ac:dyDescent="0.35">
      <c r="A110" s="31">
        <v>84</v>
      </c>
      <c r="B110" s="27" t="s">
        <v>312</v>
      </c>
      <c r="C110" s="27" t="s">
        <v>285</v>
      </c>
      <c r="D110" s="22" t="s">
        <v>299</v>
      </c>
      <c r="E110" s="135" t="s">
        <v>306</v>
      </c>
      <c r="F110" s="13" t="s">
        <v>338</v>
      </c>
      <c r="G110" s="23">
        <v>32000</v>
      </c>
      <c r="H110" s="15">
        <v>0</v>
      </c>
      <c r="I110" s="16">
        <f t="shared" si="136"/>
        <v>918.4</v>
      </c>
      <c r="J110" s="17">
        <f t="shared" si="137"/>
        <v>2272</v>
      </c>
      <c r="K110" s="18">
        <f t="shared" si="138"/>
        <v>352.00000000000006</v>
      </c>
      <c r="L110" s="26">
        <f t="shared" si="139"/>
        <v>972.8</v>
      </c>
      <c r="M110" s="26">
        <f t="shared" si="140"/>
        <v>2268.8000000000002</v>
      </c>
      <c r="N110" s="26">
        <v>0</v>
      </c>
      <c r="O110" s="20">
        <f t="shared" si="141"/>
        <v>1891.1999999999998</v>
      </c>
      <c r="P110" s="20">
        <f t="shared" si="142"/>
        <v>4892.8</v>
      </c>
      <c r="Q110" s="20">
        <f t="shared" si="143"/>
        <v>30108.799999999999</v>
      </c>
    </row>
    <row r="111" spans="1:17" ht="51" customHeight="1" x14ac:dyDescent="0.35">
      <c r="A111" s="31">
        <v>85</v>
      </c>
      <c r="B111" s="27" t="s">
        <v>303</v>
      </c>
      <c r="C111" s="27" t="s">
        <v>284</v>
      </c>
      <c r="D111" s="133" t="s">
        <v>299</v>
      </c>
      <c r="E111" s="134" t="s">
        <v>240</v>
      </c>
      <c r="F111" s="13" t="s">
        <v>338</v>
      </c>
      <c r="G111" s="23">
        <v>35000</v>
      </c>
      <c r="H111" s="15">
        <v>0</v>
      </c>
      <c r="I111" s="16">
        <f t="shared" si="131"/>
        <v>1004.5</v>
      </c>
      <c r="J111" s="17">
        <f t="shared" si="132"/>
        <v>2485</v>
      </c>
      <c r="K111" s="18">
        <f>+G111*1.1%</f>
        <v>385.00000000000006</v>
      </c>
      <c r="L111" s="26">
        <f t="shared" si="133"/>
        <v>1064</v>
      </c>
      <c r="M111" s="26">
        <f>+G111*7.09%</f>
        <v>2481.5</v>
      </c>
      <c r="N111" s="26">
        <v>0</v>
      </c>
      <c r="O111" s="20">
        <f t="shared" si="134"/>
        <v>2068.5</v>
      </c>
      <c r="P111" s="20">
        <f t="shared" si="129"/>
        <v>5351.5</v>
      </c>
      <c r="Q111" s="20">
        <f t="shared" si="135"/>
        <v>32931.5</v>
      </c>
    </row>
    <row r="112" spans="1:17" ht="51" customHeight="1" x14ac:dyDescent="0.35">
      <c r="A112" s="31">
        <v>86</v>
      </c>
      <c r="B112" s="27" t="s">
        <v>350</v>
      </c>
      <c r="C112" s="27" t="s">
        <v>284</v>
      </c>
      <c r="D112" s="133" t="s">
        <v>299</v>
      </c>
      <c r="E112" s="134" t="s">
        <v>306</v>
      </c>
      <c r="F112" s="13" t="s">
        <v>338</v>
      </c>
      <c r="G112" s="23">
        <v>32000</v>
      </c>
      <c r="H112" s="15">
        <v>0</v>
      </c>
      <c r="I112" s="16">
        <f t="shared" si="131"/>
        <v>918.4</v>
      </c>
      <c r="J112" s="17">
        <f t="shared" si="132"/>
        <v>2272</v>
      </c>
      <c r="K112" s="18">
        <f>+G112*1.1%</f>
        <v>352.00000000000006</v>
      </c>
      <c r="L112" s="26">
        <f t="shared" si="133"/>
        <v>972.8</v>
      </c>
      <c r="M112" s="26">
        <f>+G112*7.09%</f>
        <v>2268.8000000000002</v>
      </c>
      <c r="N112" s="26">
        <v>0</v>
      </c>
      <c r="O112" s="20">
        <f t="shared" si="134"/>
        <v>1891.1999999999998</v>
      </c>
      <c r="P112" s="20">
        <f t="shared" si="129"/>
        <v>4892.8</v>
      </c>
      <c r="Q112" s="20">
        <f t="shared" si="135"/>
        <v>30108.799999999999</v>
      </c>
    </row>
    <row r="113" spans="1:17" ht="51" customHeight="1" x14ac:dyDescent="0.35">
      <c r="A113" s="31">
        <v>87</v>
      </c>
      <c r="B113" s="27" t="s">
        <v>352</v>
      </c>
      <c r="C113" s="27" t="s">
        <v>285</v>
      </c>
      <c r="D113" s="133" t="s">
        <v>299</v>
      </c>
      <c r="E113" s="134" t="s">
        <v>240</v>
      </c>
      <c r="F113" s="13" t="s">
        <v>338</v>
      </c>
      <c r="G113" s="23">
        <v>35000</v>
      </c>
      <c r="H113" s="15">
        <v>0</v>
      </c>
      <c r="I113" s="16">
        <f t="shared" si="131"/>
        <v>1004.5</v>
      </c>
      <c r="J113" s="17">
        <f t="shared" si="132"/>
        <v>2485</v>
      </c>
      <c r="K113" s="18">
        <f>+G113*1.1%</f>
        <v>385.00000000000006</v>
      </c>
      <c r="L113" s="26">
        <f t="shared" si="133"/>
        <v>1064</v>
      </c>
      <c r="M113" s="26">
        <f>+G113*7.09%</f>
        <v>2481.5</v>
      </c>
      <c r="N113" s="26">
        <v>0</v>
      </c>
      <c r="O113" s="20">
        <f t="shared" ref="O113" si="144">H113+I113+L113+N113</f>
        <v>2068.5</v>
      </c>
      <c r="P113" s="20">
        <f t="shared" ref="P113" si="145">J113+K113+M113</f>
        <v>5351.5</v>
      </c>
      <c r="Q113" s="20">
        <f t="shared" ref="Q113" si="146">G113-O113</f>
        <v>32931.5</v>
      </c>
    </row>
    <row r="114" spans="1:17" ht="37.5" customHeight="1" x14ac:dyDescent="0.35">
      <c r="A114" s="31">
        <v>88</v>
      </c>
      <c r="B114" s="12" t="s">
        <v>292</v>
      </c>
      <c r="C114" s="12" t="s">
        <v>284</v>
      </c>
      <c r="D114" s="133" t="s">
        <v>299</v>
      </c>
      <c r="E114" s="12" t="s">
        <v>63</v>
      </c>
      <c r="F114" s="13" t="s">
        <v>338</v>
      </c>
      <c r="G114" s="23">
        <v>25000</v>
      </c>
      <c r="H114" s="15">
        <v>0</v>
      </c>
      <c r="I114" s="16">
        <f t="shared" si="131"/>
        <v>717.5</v>
      </c>
      <c r="J114" s="17">
        <f t="shared" si="132"/>
        <v>1775</v>
      </c>
      <c r="K114" s="18">
        <f>+G114*1.1%</f>
        <v>275</v>
      </c>
      <c r="L114" s="26">
        <f t="shared" si="133"/>
        <v>760</v>
      </c>
      <c r="M114" s="26">
        <f>+G114*7.09%</f>
        <v>1772.5000000000002</v>
      </c>
      <c r="N114" s="26">
        <v>0</v>
      </c>
      <c r="O114" s="20">
        <f>H114+I114+L114+N114</f>
        <v>1477.5</v>
      </c>
      <c r="P114" s="20">
        <f t="shared" si="129"/>
        <v>3822.5</v>
      </c>
      <c r="Q114" s="20">
        <f>G114-O114</f>
        <v>23522.5</v>
      </c>
    </row>
    <row r="115" spans="1:17" ht="24.75" customHeight="1" x14ac:dyDescent="0.2">
      <c r="A115" s="166" t="s">
        <v>144</v>
      </c>
      <c r="B115" s="166"/>
      <c r="C115" s="166"/>
      <c r="D115" s="166"/>
      <c r="E115" s="166"/>
      <c r="F115" s="13"/>
      <c r="G115" s="66">
        <f t="shared" ref="G115:Q115" si="147">SUM(G84:G114)</f>
        <v>1618000</v>
      </c>
      <c r="H115" s="66">
        <f t="shared" si="147"/>
        <v>51080.68</v>
      </c>
      <c r="I115" s="66">
        <f t="shared" si="147"/>
        <v>46436.600000000013</v>
      </c>
      <c r="J115" s="66">
        <f t="shared" si="147"/>
        <v>114878</v>
      </c>
      <c r="K115" s="66">
        <f t="shared" si="147"/>
        <v>13401.300000000001</v>
      </c>
      <c r="L115" s="66">
        <f t="shared" si="147"/>
        <v>47747.000000000015</v>
      </c>
      <c r="M115" s="66">
        <f t="shared" si="147"/>
        <v>111357.31250000003</v>
      </c>
      <c r="N115" s="66">
        <f t="shared" si="147"/>
        <v>7887.25</v>
      </c>
      <c r="O115" s="66">
        <f t="shared" si="147"/>
        <v>153151.53000000003</v>
      </c>
      <c r="P115" s="66">
        <f t="shared" si="147"/>
        <v>239636.61249999996</v>
      </c>
      <c r="Q115" s="66">
        <f t="shared" si="147"/>
        <v>1464848.4700000004</v>
      </c>
    </row>
    <row r="116" spans="1:17" ht="36.75" customHeight="1" x14ac:dyDescent="0.2">
      <c r="A116" s="163" t="s">
        <v>252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5"/>
    </row>
    <row r="117" spans="1:17" ht="23.25" customHeight="1" x14ac:dyDescent="0.35">
      <c r="A117" s="31">
        <v>89</v>
      </c>
      <c r="B117" s="27" t="s">
        <v>78</v>
      </c>
      <c r="C117" s="27" t="s">
        <v>285</v>
      </c>
      <c r="D117" s="12" t="s">
        <v>252</v>
      </c>
      <c r="E117" s="45" t="s">
        <v>253</v>
      </c>
      <c r="F117" s="31" t="s">
        <v>29</v>
      </c>
      <c r="G117" s="23">
        <v>210000</v>
      </c>
      <c r="H117" s="20">
        <v>37945.81</v>
      </c>
      <c r="I117" s="16">
        <f t="shared" ref="I117:I129" si="148">G117*2.87/100</f>
        <v>6027</v>
      </c>
      <c r="J117" s="17">
        <f t="shared" ref="J117:J129" si="149">G117*7.1/100</f>
        <v>14910</v>
      </c>
      <c r="K117" s="80">
        <f t="shared" ref="K117:K127" si="150">65050*1.1%</f>
        <v>715.55000000000007</v>
      </c>
      <c r="L117" s="18">
        <f>162625*3.04%</f>
        <v>4943.8</v>
      </c>
      <c r="M117" s="17">
        <f>162625*7.09%</f>
        <v>11530.112500000001</v>
      </c>
      <c r="N117" s="24">
        <v>1577.45</v>
      </c>
      <c r="O117" s="20">
        <f t="shared" ref="O117:O129" si="151">H117+I117+L117+N117</f>
        <v>50494.06</v>
      </c>
      <c r="P117" s="20">
        <f t="shared" ref="P117:P129" si="152">J117+K117+M117</f>
        <v>27155.662499999999</v>
      </c>
      <c r="Q117" s="20">
        <f t="shared" ref="Q117:Q143" si="153">G117-O117</f>
        <v>159505.94</v>
      </c>
    </row>
    <row r="118" spans="1:17" ht="34.5" customHeight="1" x14ac:dyDescent="0.35">
      <c r="A118" s="31">
        <v>90</v>
      </c>
      <c r="B118" s="27" t="s">
        <v>81</v>
      </c>
      <c r="C118" s="27" t="s">
        <v>285</v>
      </c>
      <c r="D118" s="12" t="s">
        <v>252</v>
      </c>
      <c r="E118" s="45" t="s">
        <v>254</v>
      </c>
      <c r="F118" s="31" t="s">
        <v>29</v>
      </c>
      <c r="G118" s="23">
        <v>126000</v>
      </c>
      <c r="H118" s="20">
        <v>17826.86</v>
      </c>
      <c r="I118" s="16">
        <f t="shared" si="148"/>
        <v>3616.2</v>
      </c>
      <c r="J118" s="17">
        <f t="shared" si="149"/>
        <v>8946</v>
      </c>
      <c r="K118" s="80">
        <f t="shared" si="150"/>
        <v>715.55000000000007</v>
      </c>
      <c r="L118" s="18">
        <f t="shared" ref="L118:L129" si="154">G118*3.04/100</f>
        <v>3830.4</v>
      </c>
      <c r="M118" s="26">
        <f t="shared" ref="M118:M129" si="155">+G118*7.09%</f>
        <v>8933.4000000000015</v>
      </c>
      <c r="N118" s="24">
        <v>1577.45</v>
      </c>
      <c r="O118" s="20">
        <f t="shared" si="151"/>
        <v>26850.910000000003</v>
      </c>
      <c r="P118" s="20">
        <f t="shared" si="152"/>
        <v>18594.95</v>
      </c>
      <c r="Q118" s="20">
        <f t="shared" si="153"/>
        <v>99149.09</v>
      </c>
    </row>
    <row r="119" spans="1:17" ht="30" customHeight="1" x14ac:dyDescent="0.35">
      <c r="A119" s="31">
        <v>91</v>
      </c>
      <c r="B119" s="27" t="s">
        <v>79</v>
      </c>
      <c r="C119" s="27" t="s">
        <v>285</v>
      </c>
      <c r="D119" s="12" t="s">
        <v>252</v>
      </c>
      <c r="E119" s="45" t="s">
        <v>255</v>
      </c>
      <c r="F119" s="31" t="s">
        <v>29</v>
      </c>
      <c r="G119" s="23">
        <v>85000</v>
      </c>
      <c r="H119" s="20">
        <v>8576.99</v>
      </c>
      <c r="I119" s="16">
        <f t="shared" si="148"/>
        <v>2439.5</v>
      </c>
      <c r="J119" s="17">
        <f t="shared" si="149"/>
        <v>6035</v>
      </c>
      <c r="K119" s="80">
        <f t="shared" si="150"/>
        <v>715.55000000000007</v>
      </c>
      <c r="L119" s="18">
        <f t="shared" si="154"/>
        <v>2584</v>
      </c>
      <c r="M119" s="26">
        <f t="shared" si="155"/>
        <v>6026.5</v>
      </c>
      <c r="N119" s="24">
        <v>0</v>
      </c>
      <c r="O119" s="20">
        <f t="shared" si="151"/>
        <v>13600.49</v>
      </c>
      <c r="P119" s="20">
        <f t="shared" si="152"/>
        <v>12777.05</v>
      </c>
      <c r="Q119" s="20">
        <f>G119-O119</f>
        <v>71399.509999999995</v>
      </c>
    </row>
    <row r="120" spans="1:17" ht="30" customHeight="1" x14ac:dyDescent="0.35">
      <c r="A120" s="31">
        <v>92</v>
      </c>
      <c r="B120" s="27" t="s">
        <v>82</v>
      </c>
      <c r="C120" s="27" t="s">
        <v>285</v>
      </c>
      <c r="D120" s="12" t="s">
        <v>252</v>
      </c>
      <c r="E120" s="45" t="s">
        <v>255</v>
      </c>
      <c r="F120" s="31" t="s">
        <v>29</v>
      </c>
      <c r="G120" s="23">
        <v>85000</v>
      </c>
      <c r="H120" s="20">
        <v>0</v>
      </c>
      <c r="I120" s="16">
        <f t="shared" si="148"/>
        <v>2439.5</v>
      </c>
      <c r="J120" s="17">
        <f t="shared" si="149"/>
        <v>6035</v>
      </c>
      <c r="K120" s="80">
        <f t="shared" si="150"/>
        <v>715.55000000000007</v>
      </c>
      <c r="L120" s="18">
        <f t="shared" si="154"/>
        <v>2584</v>
      </c>
      <c r="M120" s="26">
        <f t="shared" si="155"/>
        <v>6026.5</v>
      </c>
      <c r="N120" s="24">
        <f>1577.45*2</f>
        <v>3154.9</v>
      </c>
      <c r="O120" s="20">
        <f t="shared" si="151"/>
        <v>8178.4</v>
      </c>
      <c r="P120" s="20">
        <f t="shared" si="152"/>
        <v>12777.05</v>
      </c>
      <c r="Q120" s="20">
        <f t="shared" si="153"/>
        <v>76821.600000000006</v>
      </c>
    </row>
    <row r="121" spans="1:17" ht="30" customHeight="1" x14ac:dyDescent="0.35">
      <c r="A121" s="31">
        <v>93</v>
      </c>
      <c r="B121" s="27" t="s">
        <v>80</v>
      </c>
      <c r="C121" s="27" t="s">
        <v>285</v>
      </c>
      <c r="D121" s="12" t="s">
        <v>252</v>
      </c>
      <c r="E121" s="45" t="s">
        <v>256</v>
      </c>
      <c r="F121" s="31" t="s">
        <v>32</v>
      </c>
      <c r="G121" s="23">
        <v>85000</v>
      </c>
      <c r="H121" s="20">
        <v>8576.99</v>
      </c>
      <c r="I121" s="16">
        <f t="shared" si="148"/>
        <v>2439.5</v>
      </c>
      <c r="J121" s="17">
        <f t="shared" si="149"/>
        <v>6035</v>
      </c>
      <c r="K121" s="80">
        <f t="shared" si="150"/>
        <v>715.55000000000007</v>
      </c>
      <c r="L121" s="18">
        <f t="shared" si="154"/>
        <v>2584</v>
      </c>
      <c r="M121" s="26">
        <f t="shared" si="155"/>
        <v>6026.5</v>
      </c>
      <c r="N121" s="24">
        <v>0</v>
      </c>
      <c r="O121" s="20">
        <f t="shared" si="151"/>
        <v>13600.49</v>
      </c>
      <c r="P121" s="20">
        <f t="shared" si="152"/>
        <v>12777.05</v>
      </c>
      <c r="Q121" s="20">
        <f>G121-O121</f>
        <v>71399.509999999995</v>
      </c>
    </row>
    <row r="122" spans="1:17" ht="30" customHeight="1" x14ac:dyDescent="0.35">
      <c r="A122" s="31">
        <v>94</v>
      </c>
      <c r="B122" s="27" t="s">
        <v>92</v>
      </c>
      <c r="C122" s="27" t="s">
        <v>285</v>
      </c>
      <c r="D122" s="12" t="s">
        <v>252</v>
      </c>
      <c r="E122" s="45" t="s">
        <v>85</v>
      </c>
      <c r="F122" s="31" t="s">
        <v>29</v>
      </c>
      <c r="G122" s="23">
        <v>75000</v>
      </c>
      <c r="H122" s="20">
        <v>0</v>
      </c>
      <c r="I122" s="16">
        <f t="shared" si="148"/>
        <v>2152.5</v>
      </c>
      <c r="J122" s="17">
        <f t="shared" si="149"/>
        <v>5325</v>
      </c>
      <c r="K122" s="80">
        <f t="shared" si="150"/>
        <v>715.55000000000007</v>
      </c>
      <c r="L122" s="18">
        <f t="shared" si="154"/>
        <v>2280</v>
      </c>
      <c r="M122" s="26">
        <f t="shared" si="155"/>
        <v>5317.5</v>
      </c>
      <c r="N122" s="24">
        <v>0</v>
      </c>
      <c r="O122" s="20">
        <f t="shared" si="151"/>
        <v>4432.5</v>
      </c>
      <c r="P122" s="20">
        <f t="shared" si="152"/>
        <v>11358.05</v>
      </c>
      <c r="Q122" s="20">
        <f>G122-O122</f>
        <v>70567.5</v>
      </c>
    </row>
    <row r="123" spans="1:17" ht="30" customHeight="1" x14ac:dyDescent="0.35">
      <c r="A123" s="31">
        <v>95</v>
      </c>
      <c r="B123" s="27" t="s">
        <v>88</v>
      </c>
      <c r="C123" s="27" t="s">
        <v>285</v>
      </c>
      <c r="D123" s="12" t="s">
        <v>252</v>
      </c>
      <c r="E123" s="45" t="s">
        <v>257</v>
      </c>
      <c r="F123" s="31" t="s">
        <v>29</v>
      </c>
      <c r="G123" s="23">
        <v>75000</v>
      </c>
      <c r="H123" s="20">
        <v>5993.89</v>
      </c>
      <c r="I123" s="16">
        <f t="shared" si="148"/>
        <v>2152.5</v>
      </c>
      <c r="J123" s="17">
        <f t="shared" si="149"/>
        <v>5325</v>
      </c>
      <c r="K123" s="80">
        <f t="shared" si="150"/>
        <v>715.55000000000007</v>
      </c>
      <c r="L123" s="18">
        <f t="shared" si="154"/>
        <v>2280</v>
      </c>
      <c r="M123" s="26">
        <f t="shared" si="155"/>
        <v>5317.5</v>
      </c>
      <c r="N123" s="24">
        <v>1577.45</v>
      </c>
      <c r="O123" s="20">
        <f t="shared" si="151"/>
        <v>12003.84</v>
      </c>
      <c r="P123" s="20">
        <f t="shared" si="152"/>
        <v>11358.05</v>
      </c>
      <c r="Q123" s="20">
        <f>G123-O123</f>
        <v>62996.160000000003</v>
      </c>
    </row>
    <row r="124" spans="1:17" ht="30" customHeight="1" x14ac:dyDescent="0.35">
      <c r="A124" s="31">
        <v>96</v>
      </c>
      <c r="B124" s="27" t="s">
        <v>84</v>
      </c>
      <c r="C124" s="27" t="s">
        <v>285</v>
      </c>
      <c r="D124" s="12" t="s">
        <v>252</v>
      </c>
      <c r="E124" s="45" t="s">
        <v>85</v>
      </c>
      <c r="F124" s="31" t="s">
        <v>29</v>
      </c>
      <c r="G124" s="23">
        <v>75000</v>
      </c>
      <c r="H124" s="20">
        <v>5993.89</v>
      </c>
      <c r="I124" s="16">
        <f t="shared" si="148"/>
        <v>2152.5</v>
      </c>
      <c r="J124" s="17">
        <f t="shared" si="149"/>
        <v>5325</v>
      </c>
      <c r="K124" s="80">
        <f t="shared" si="150"/>
        <v>715.55000000000007</v>
      </c>
      <c r="L124" s="18">
        <f t="shared" si="154"/>
        <v>2280</v>
      </c>
      <c r="M124" s="26">
        <f t="shared" si="155"/>
        <v>5317.5</v>
      </c>
      <c r="N124" s="24">
        <v>1577.45</v>
      </c>
      <c r="O124" s="20">
        <f t="shared" si="151"/>
        <v>12003.84</v>
      </c>
      <c r="P124" s="20">
        <f t="shared" si="152"/>
        <v>11358.05</v>
      </c>
      <c r="Q124" s="20">
        <f>G124-O124</f>
        <v>62996.160000000003</v>
      </c>
    </row>
    <row r="125" spans="1:17" ht="30" customHeight="1" x14ac:dyDescent="0.35">
      <c r="A125" s="31">
        <v>97</v>
      </c>
      <c r="B125" s="27" t="s">
        <v>214</v>
      </c>
      <c r="C125" s="27" t="s">
        <v>285</v>
      </c>
      <c r="D125" s="12" t="s">
        <v>252</v>
      </c>
      <c r="E125" s="45" t="s">
        <v>85</v>
      </c>
      <c r="F125" s="31" t="s">
        <v>32</v>
      </c>
      <c r="G125" s="23">
        <v>75000</v>
      </c>
      <c r="H125" s="20">
        <v>0</v>
      </c>
      <c r="I125" s="16">
        <f t="shared" si="148"/>
        <v>2152.5</v>
      </c>
      <c r="J125" s="17">
        <f t="shared" si="149"/>
        <v>5325</v>
      </c>
      <c r="K125" s="80">
        <f t="shared" si="150"/>
        <v>715.55000000000007</v>
      </c>
      <c r="L125" s="18">
        <f t="shared" si="154"/>
        <v>2280</v>
      </c>
      <c r="M125" s="26">
        <f t="shared" si="155"/>
        <v>5317.5</v>
      </c>
      <c r="N125" s="24">
        <v>0</v>
      </c>
      <c r="O125" s="20">
        <f t="shared" si="151"/>
        <v>4432.5</v>
      </c>
      <c r="P125" s="20">
        <f t="shared" si="152"/>
        <v>11358.05</v>
      </c>
      <c r="Q125" s="20">
        <f>G125-O125</f>
        <v>70567.5</v>
      </c>
    </row>
    <row r="126" spans="1:17" ht="30" customHeight="1" x14ac:dyDescent="0.35">
      <c r="A126" s="31">
        <v>98</v>
      </c>
      <c r="B126" s="27" t="s">
        <v>278</v>
      </c>
      <c r="C126" s="27" t="s">
        <v>285</v>
      </c>
      <c r="D126" s="12" t="s">
        <v>252</v>
      </c>
      <c r="E126" s="45" t="s">
        <v>85</v>
      </c>
      <c r="F126" s="31" t="s">
        <v>32</v>
      </c>
      <c r="G126" s="23">
        <v>75000</v>
      </c>
      <c r="H126" s="20">
        <v>6309.38</v>
      </c>
      <c r="I126" s="16">
        <f t="shared" si="148"/>
        <v>2152.5</v>
      </c>
      <c r="J126" s="17">
        <f t="shared" si="149"/>
        <v>5325</v>
      </c>
      <c r="K126" s="80">
        <f t="shared" si="150"/>
        <v>715.55000000000007</v>
      </c>
      <c r="L126" s="18">
        <f t="shared" si="154"/>
        <v>2280</v>
      </c>
      <c r="M126" s="26">
        <f t="shared" si="155"/>
        <v>5317.5</v>
      </c>
      <c r="N126" s="24">
        <v>0</v>
      </c>
      <c r="O126" s="20">
        <f t="shared" si="151"/>
        <v>10741.880000000001</v>
      </c>
      <c r="P126" s="20">
        <f t="shared" si="152"/>
        <v>11358.05</v>
      </c>
      <c r="Q126" s="20">
        <f>+G126-H126-I126-L126-N126</f>
        <v>64258.119999999995</v>
      </c>
    </row>
    <row r="127" spans="1:17" ht="30" customHeight="1" x14ac:dyDescent="0.35">
      <c r="A127" s="31">
        <v>99</v>
      </c>
      <c r="B127" s="27" t="s">
        <v>273</v>
      </c>
      <c r="C127" s="27" t="s">
        <v>285</v>
      </c>
      <c r="D127" s="12" t="s">
        <v>252</v>
      </c>
      <c r="E127" s="45" t="s">
        <v>85</v>
      </c>
      <c r="F127" s="31" t="s">
        <v>32</v>
      </c>
      <c r="G127" s="23">
        <v>75000</v>
      </c>
      <c r="H127" s="20">
        <v>6309.38</v>
      </c>
      <c r="I127" s="16">
        <f t="shared" si="148"/>
        <v>2152.5</v>
      </c>
      <c r="J127" s="17">
        <f t="shared" si="149"/>
        <v>5325</v>
      </c>
      <c r="K127" s="80">
        <f t="shared" si="150"/>
        <v>715.55000000000007</v>
      </c>
      <c r="L127" s="18">
        <f t="shared" si="154"/>
        <v>2280</v>
      </c>
      <c r="M127" s="26">
        <f t="shared" si="155"/>
        <v>5317.5</v>
      </c>
      <c r="N127" s="24">
        <v>0</v>
      </c>
      <c r="O127" s="20">
        <f t="shared" si="151"/>
        <v>10741.880000000001</v>
      </c>
      <c r="P127" s="20">
        <f t="shared" si="152"/>
        <v>11358.05</v>
      </c>
      <c r="Q127" s="20">
        <f>G127-O127</f>
        <v>64258.119999999995</v>
      </c>
    </row>
    <row r="128" spans="1:17" ht="30" customHeight="1" x14ac:dyDescent="0.35">
      <c r="A128" s="31">
        <v>100</v>
      </c>
      <c r="B128" s="27" t="s">
        <v>89</v>
      </c>
      <c r="C128" s="27" t="s">
        <v>285</v>
      </c>
      <c r="D128" s="12" t="s">
        <v>252</v>
      </c>
      <c r="E128" s="45" t="s">
        <v>90</v>
      </c>
      <c r="F128" s="31" t="s">
        <v>29</v>
      </c>
      <c r="G128" s="23">
        <v>50000</v>
      </c>
      <c r="H128" s="20">
        <v>1854</v>
      </c>
      <c r="I128" s="16">
        <f t="shared" si="148"/>
        <v>1435</v>
      </c>
      <c r="J128" s="17">
        <f t="shared" si="149"/>
        <v>3550</v>
      </c>
      <c r="K128" s="18">
        <f>+G128*1.1%</f>
        <v>550</v>
      </c>
      <c r="L128" s="18">
        <f t="shared" si="154"/>
        <v>1520</v>
      </c>
      <c r="M128" s="26">
        <f t="shared" si="155"/>
        <v>3545.0000000000005</v>
      </c>
      <c r="N128" s="24">
        <v>0</v>
      </c>
      <c r="O128" s="20">
        <f t="shared" si="151"/>
        <v>4809</v>
      </c>
      <c r="P128" s="20">
        <f t="shared" si="152"/>
        <v>7645</v>
      </c>
      <c r="Q128" s="20">
        <f t="shared" si="153"/>
        <v>45191</v>
      </c>
    </row>
    <row r="129" spans="1:17" ht="30" customHeight="1" x14ac:dyDescent="0.35">
      <c r="A129" s="31">
        <v>101</v>
      </c>
      <c r="B129" s="27" t="s">
        <v>319</v>
      </c>
      <c r="C129" s="27" t="s">
        <v>285</v>
      </c>
      <c r="D129" s="12" t="s">
        <v>252</v>
      </c>
      <c r="E129" s="45" t="s">
        <v>320</v>
      </c>
      <c r="F129" s="31" t="s">
        <v>29</v>
      </c>
      <c r="G129" s="23">
        <v>31000</v>
      </c>
      <c r="H129" s="20">
        <v>0</v>
      </c>
      <c r="I129" s="16">
        <f t="shared" si="148"/>
        <v>889.7</v>
      </c>
      <c r="J129" s="17">
        <f t="shared" si="149"/>
        <v>2201</v>
      </c>
      <c r="K129" s="18">
        <f>+G129*1.1%</f>
        <v>341.00000000000006</v>
      </c>
      <c r="L129" s="18">
        <f t="shared" si="154"/>
        <v>942.4</v>
      </c>
      <c r="M129" s="26">
        <f t="shared" si="155"/>
        <v>2197.9</v>
      </c>
      <c r="N129" s="24">
        <v>0</v>
      </c>
      <c r="O129" s="20">
        <f t="shared" si="151"/>
        <v>1832.1</v>
      </c>
      <c r="P129" s="20">
        <f t="shared" si="152"/>
        <v>4739.8999999999996</v>
      </c>
      <c r="Q129" s="20">
        <f t="shared" si="153"/>
        <v>29167.9</v>
      </c>
    </row>
    <row r="130" spans="1:17" ht="36" customHeight="1" x14ac:dyDescent="0.35">
      <c r="A130" s="31">
        <v>102</v>
      </c>
      <c r="B130" s="27" t="s">
        <v>321</v>
      </c>
      <c r="C130" s="27" t="s">
        <v>284</v>
      </c>
      <c r="D130" s="12" t="s">
        <v>252</v>
      </c>
      <c r="E130" s="45" t="s">
        <v>320</v>
      </c>
      <c r="F130" s="31" t="s">
        <v>29</v>
      </c>
      <c r="G130" s="23">
        <v>31000</v>
      </c>
      <c r="H130" s="20">
        <v>0</v>
      </c>
      <c r="I130" s="16">
        <f t="shared" ref="I130" si="156">G130*2.87/100</f>
        <v>889.7</v>
      </c>
      <c r="J130" s="17">
        <f t="shared" ref="J130" si="157">G130*7.1/100</f>
        <v>2201</v>
      </c>
      <c r="K130" s="18">
        <f t="shared" ref="K130" si="158">+G130*1.1%</f>
        <v>341.00000000000006</v>
      </c>
      <c r="L130" s="18">
        <f t="shared" ref="L130" si="159">G130*3.04/100</f>
        <v>942.4</v>
      </c>
      <c r="M130" s="26">
        <f t="shared" ref="M130" si="160">+G130*7.09%</f>
        <v>2197.9</v>
      </c>
      <c r="N130" s="24">
        <v>0</v>
      </c>
      <c r="O130" s="20">
        <f t="shared" ref="O130" si="161">H130+I130+L130+N130</f>
        <v>1832.1</v>
      </c>
      <c r="P130" s="20">
        <f t="shared" ref="P130" si="162">J130+K130+M130</f>
        <v>4739.8999999999996</v>
      </c>
      <c r="Q130" s="20">
        <f t="shared" ref="Q130" si="163">G130-O130</f>
        <v>29167.9</v>
      </c>
    </row>
    <row r="131" spans="1:17" ht="36" customHeight="1" x14ac:dyDescent="0.35">
      <c r="A131" s="31">
        <v>103</v>
      </c>
      <c r="B131" s="27" t="s">
        <v>322</v>
      </c>
      <c r="C131" s="27" t="s">
        <v>285</v>
      </c>
      <c r="D131" s="12" t="s">
        <v>252</v>
      </c>
      <c r="E131" s="45" t="s">
        <v>320</v>
      </c>
      <c r="F131" s="31" t="s">
        <v>29</v>
      </c>
      <c r="G131" s="23">
        <v>31000</v>
      </c>
      <c r="H131" s="20">
        <v>0</v>
      </c>
      <c r="I131" s="16">
        <f>G131*2.87/100</f>
        <v>889.7</v>
      </c>
      <c r="J131" s="17">
        <f>G131*7.1/100</f>
        <v>2201</v>
      </c>
      <c r="K131" s="18">
        <f t="shared" ref="K131:K165" si="164">+G131*1.1%</f>
        <v>341.00000000000006</v>
      </c>
      <c r="L131" s="18">
        <f>G131*3.04/100</f>
        <v>942.4</v>
      </c>
      <c r="M131" s="26">
        <f t="shared" ref="M131:M165" si="165">+G131*7.09%</f>
        <v>2197.9</v>
      </c>
      <c r="N131" s="24">
        <v>0</v>
      </c>
      <c r="O131" s="20">
        <f t="shared" ref="O131:O162" si="166">H131+I131+L131+N131</f>
        <v>1832.1</v>
      </c>
      <c r="P131" s="20">
        <f t="shared" ref="P131:P162" si="167">J131+K131+M131</f>
        <v>4739.8999999999996</v>
      </c>
      <c r="Q131" s="20">
        <f t="shared" si="153"/>
        <v>29167.9</v>
      </c>
    </row>
    <row r="132" spans="1:17" ht="30" customHeight="1" x14ac:dyDescent="0.35">
      <c r="A132" s="31">
        <v>104</v>
      </c>
      <c r="B132" s="27" t="s">
        <v>94</v>
      </c>
      <c r="C132" s="27" t="s">
        <v>285</v>
      </c>
      <c r="D132" s="12" t="s">
        <v>252</v>
      </c>
      <c r="E132" s="45" t="s">
        <v>258</v>
      </c>
      <c r="F132" s="31" t="s">
        <v>29</v>
      </c>
      <c r="G132" s="23">
        <v>50000</v>
      </c>
      <c r="H132" s="20">
        <v>1854</v>
      </c>
      <c r="I132" s="16">
        <f>G132*2.87/100</f>
        <v>1435</v>
      </c>
      <c r="J132" s="17">
        <f>G132*7.1/100</f>
        <v>3550</v>
      </c>
      <c r="K132" s="18">
        <f t="shared" si="164"/>
        <v>550</v>
      </c>
      <c r="L132" s="18">
        <f>G132*3.04/100</f>
        <v>1520</v>
      </c>
      <c r="M132" s="26">
        <f t="shared" si="165"/>
        <v>3545.0000000000005</v>
      </c>
      <c r="N132" s="24">
        <v>0</v>
      </c>
      <c r="O132" s="20">
        <f t="shared" si="166"/>
        <v>4809</v>
      </c>
      <c r="P132" s="20">
        <f t="shared" si="167"/>
        <v>7645</v>
      </c>
      <c r="Q132" s="20">
        <f t="shared" si="153"/>
        <v>45191</v>
      </c>
    </row>
    <row r="133" spans="1:17" ht="30" customHeight="1" x14ac:dyDescent="0.35">
      <c r="A133" s="31">
        <v>105</v>
      </c>
      <c r="B133" s="27" t="s">
        <v>91</v>
      </c>
      <c r="C133" s="27" t="s">
        <v>285</v>
      </c>
      <c r="D133" s="12" t="s">
        <v>252</v>
      </c>
      <c r="E133" s="45" t="s">
        <v>354</v>
      </c>
      <c r="F133" s="31" t="s">
        <v>29</v>
      </c>
      <c r="G133" s="23">
        <v>38000</v>
      </c>
      <c r="H133" s="20">
        <v>160.38</v>
      </c>
      <c r="I133" s="16">
        <f>G133*2.87/100</f>
        <v>1090.5999999999999</v>
      </c>
      <c r="J133" s="17">
        <f>G133*7.1/100</f>
        <v>2698</v>
      </c>
      <c r="K133" s="18">
        <f t="shared" si="164"/>
        <v>418.00000000000006</v>
      </c>
      <c r="L133" s="18">
        <f>G133*3.04/100</f>
        <v>1155.2</v>
      </c>
      <c r="M133" s="26">
        <f t="shared" si="165"/>
        <v>2694.2000000000003</v>
      </c>
      <c r="N133" s="24">
        <v>0</v>
      </c>
      <c r="O133" s="20">
        <f t="shared" si="166"/>
        <v>2406.1800000000003</v>
      </c>
      <c r="P133" s="20">
        <f t="shared" si="167"/>
        <v>5810.2000000000007</v>
      </c>
      <c r="Q133" s="20">
        <f t="shared" si="153"/>
        <v>35593.82</v>
      </c>
    </row>
    <row r="134" spans="1:17" ht="36" customHeight="1" x14ac:dyDescent="0.35">
      <c r="A134" s="31">
        <v>106</v>
      </c>
      <c r="B134" s="27" t="s">
        <v>93</v>
      </c>
      <c r="C134" s="27" t="s">
        <v>285</v>
      </c>
      <c r="D134" s="12" t="s">
        <v>252</v>
      </c>
      <c r="E134" s="45" t="s">
        <v>354</v>
      </c>
      <c r="F134" s="31" t="s">
        <v>29</v>
      </c>
      <c r="G134" s="23">
        <v>38000</v>
      </c>
      <c r="H134" s="20">
        <v>0</v>
      </c>
      <c r="I134" s="16">
        <f>G134*2.87/100</f>
        <v>1090.5999999999999</v>
      </c>
      <c r="J134" s="17">
        <f>G134*7.1/100</f>
        <v>2698</v>
      </c>
      <c r="K134" s="18">
        <f t="shared" si="164"/>
        <v>418.00000000000006</v>
      </c>
      <c r="L134" s="18">
        <f>G134*3.04/100</f>
        <v>1155.2</v>
      </c>
      <c r="M134" s="26">
        <f t="shared" si="165"/>
        <v>2694.2000000000003</v>
      </c>
      <c r="N134" s="24">
        <f>1577.45*3</f>
        <v>4732.3500000000004</v>
      </c>
      <c r="O134" s="20">
        <f t="shared" si="166"/>
        <v>6978.1500000000005</v>
      </c>
      <c r="P134" s="20">
        <f t="shared" si="167"/>
        <v>5810.2000000000007</v>
      </c>
      <c r="Q134" s="20">
        <f t="shared" ref="Q134:Q142" si="168">G134-O134</f>
        <v>31021.85</v>
      </c>
    </row>
    <row r="135" spans="1:17" ht="30" customHeight="1" x14ac:dyDescent="0.35">
      <c r="A135" s="31">
        <v>107</v>
      </c>
      <c r="B135" s="27" t="s">
        <v>95</v>
      </c>
      <c r="C135" s="27" t="s">
        <v>285</v>
      </c>
      <c r="D135" s="12" t="s">
        <v>252</v>
      </c>
      <c r="E135" s="45" t="s">
        <v>354</v>
      </c>
      <c r="F135" s="31" t="s">
        <v>29</v>
      </c>
      <c r="G135" s="23">
        <v>38000</v>
      </c>
      <c r="H135" s="20">
        <v>160.38</v>
      </c>
      <c r="I135" s="16">
        <f t="shared" ref="I135:I142" si="169">G135*2.87/100</f>
        <v>1090.5999999999999</v>
      </c>
      <c r="J135" s="17">
        <f t="shared" ref="J135:J142" si="170">G135*7.1/100</f>
        <v>2698</v>
      </c>
      <c r="K135" s="18">
        <f t="shared" si="164"/>
        <v>418.00000000000006</v>
      </c>
      <c r="L135" s="18">
        <f t="shared" ref="L135:L142" si="171">G135*3.04/100</f>
        <v>1155.2</v>
      </c>
      <c r="M135" s="26">
        <f t="shared" si="165"/>
        <v>2694.2000000000003</v>
      </c>
      <c r="N135" s="24">
        <v>0</v>
      </c>
      <c r="O135" s="20">
        <f t="shared" si="166"/>
        <v>2406.1800000000003</v>
      </c>
      <c r="P135" s="20">
        <f t="shared" si="167"/>
        <v>5810.2000000000007</v>
      </c>
      <c r="Q135" s="20">
        <f t="shared" si="168"/>
        <v>35593.82</v>
      </c>
    </row>
    <row r="136" spans="1:17" ht="30" customHeight="1" x14ac:dyDescent="0.35">
      <c r="A136" s="31">
        <v>108</v>
      </c>
      <c r="B136" s="27" t="s">
        <v>175</v>
      </c>
      <c r="C136" s="27" t="s">
        <v>285</v>
      </c>
      <c r="D136" s="12" t="s">
        <v>252</v>
      </c>
      <c r="E136" s="45" t="s">
        <v>258</v>
      </c>
      <c r="F136" s="31" t="s">
        <v>32</v>
      </c>
      <c r="G136" s="23">
        <v>50000</v>
      </c>
      <c r="H136" s="20">
        <v>1617.38</v>
      </c>
      <c r="I136" s="16">
        <f t="shared" si="169"/>
        <v>1435</v>
      </c>
      <c r="J136" s="17">
        <f t="shared" si="170"/>
        <v>3550</v>
      </c>
      <c r="K136" s="18">
        <f t="shared" si="164"/>
        <v>550</v>
      </c>
      <c r="L136" s="18">
        <f t="shared" si="171"/>
        <v>1520</v>
      </c>
      <c r="M136" s="26">
        <f t="shared" si="165"/>
        <v>3545.0000000000005</v>
      </c>
      <c r="N136" s="24">
        <v>1577.45</v>
      </c>
      <c r="O136" s="20">
        <f t="shared" si="166"/>
        <v>6149.83</v>
      </c>
      <c r="P136" s="20">
        <f t="shared" si="167"/>
        <v>7645</v>
      </c>
      <c r="Q136" s="20">
        <f t="shared" si="168"/>
        <v>43850.17</v>
      </c>
    </row>
    <row r="137" spans="1:17" ht="30" customHeight="1" x14ac:dyDescent="0.35">
      <c r="A137" s="31">
        <v>109</v>
      </c>
      <c r="B137" s="27" t="s">
        <v>176</v>
      </c>
      <c r="C137" s="27" t="s">
        <v>284</v>
      </c>
      <c r="D137" s="12" t="s">
        <v>252</v>
      </c>
      <c r="E137" s="45" t="s">
        <v>258</v>
      </c>
      <c r="F137" s="31" t="s">
        <v>32</v>
      </c>
      <c r="G137" s="23">
        <v>50000</v>
      </c>
      <c r="H137" s="20">
        <v>1854</v>
      </c>
      <c r="I137" s="16">
        <f t="shared" si="169"/>
        <v>1435</v>
      </c>
      <c r="J137" s="17">
        <f t="shared" si="170"/>
        <v>3550</v>
      </c>
      <c r="K137" s="18">
        <f t="shared" si="164"/>
        <v>550</v>
      </c>
      <c r="L137" s="18">
        <f t="shared" si="171"/>
        <v>1520</v>
      </c>
      <c r="M137" s="26">
        <f t="shared" si="165"/>
        <v>3545.0000000000005</v>
      </c>
      <c r="N137" s="24">
        <v>0</v>
      </c>
      <c r="O137" s="20">
        <f t="shared" si="166"/>
        <v>4809</v>
      </c>
      <c r="P137" s="20">
        <f t="shared" si="167"/>
        <v>7645</v>
      </c>
      <c r="Q137" s="20">
        <f t="shared" si="168"/>
        <v>45191</v>
      </c>
    </row>
    <row r="138" spans="1:17" ht="30" customHeight="1" x14ac:dyDescent="0.35">
      <c r="A138" s="31">
        <v>110</v>
      </c>
      <c r="B138" s="27" t="s">
        <v>177</v>
      </c>
      <c r="C138" s="27" t="s">
        <v>285</v>
      </c>
      <c r="D138" s="12" t="s">
        <v>252</v>
      </c>
      <c r="E138" s="45" t="s">
        <v>258</v>
      </c>
      <c r="F138" s="31" t="s">
        <v>32</v>
      </c>
      <c r="G138" s="23">
        <v>50000</v>
      </c>
      <c r="H138" s="20">
        <v>1854</v>
      </c>
      <c r="I138" s="16">
        <f t="shared" si="169"/>
        <v>1435</v>
      </c>
      <c r="J138" s="17">
        <f t="shared" si="170"/>
        <v>3550</v>
      </c>
      <c r="K138" s="18">
        <f t="shared" si="164"/>
        <v>550</v>
      </c>
      <c r="L138" s="18">
        <f t="shared" si="171"/>
        <v>1520</v>
      </c>
      <c r="M138" s="26">
        <f t="shared" si="165"/>
        <v>3545.0000000000005</v>
      </c>
      <c r="N138" s="24">
        <v>0</v>
      </c>
      <c r="O138" s="20">
        <f t="shared" si="166"/>
        <v>4809</v>
      </c>
      <c r="P138" s="20">
        <f t="shared" si="167"/>
        <v>7645</v>
      </c>
      <c r="Q138" s="20">
        <f t="shared" si="168"/>
        <v>45191</v>
      </c>
    </row>
    <row r="139" spans="1:17" ht="35.25" customHeight="1" x14ac:dyDescent="0.35">
      <c r="A139" s="31">
        <v>111</v>
      </c>
      <c r="B139" s="27" t="s">
        <v>197</v>
      </c>
      <c r="C139" s="27" t="s">
        <v>285</v>
      </c>
      <c r="D139" s="12" t="s">
        <v>252</v>
      </c>
      <c r="E139" s="45" t="s">
        <v>258</v>
      </c>
      <c r="F139" s="31" t="s">
        <v>32</v>
      </c>
      <c r="G139" s="23">
        <v>50000</v>
      </c>
      <c r="H139" s="20">
        <v>1854</v>
      </c>
      <c r="I139" s="16">
        <f t="shared" si="169"/>
        <v>1435</v>
      </c>
      <c r="J139" s="17">
        <f t="shared" si="170"/>
        <v>3550</v>
      </c>
      <c r="K139" s="18">
        <f t="shared" si="164"/>
        <v>550</v>
      </c>
      <c r="L139" s="18">
        <f t="shared" si="171"/>
        <v>1520</v>
      </c>
      <c r="M139" s="26">
        <f t="shared" si="165"/>
        <v>3545.0000000000005</v>
      </c>
      <c r="N139" s="24">
        <v>0</v>
      </c>
      <c r="O139" s="20">
        <f t="shared" si="166"/>
        <v>4809</v>
      </c>
      <c r="P139" s="20">
        <f t="shared" si="167"/>
        <v>7645</v>
      </c>
      <c r="Q139" s="20">
        <f t="shared" si="168"/>
        <v>45191</v>
      </c>
    </row>
    <row r="140" spans="1:17" ht="39.75" customHeight="1" x14ac:dyDescent="0.35">
      <c r="A140" s="31">
        <v>112</v>
      </c>
      <c r="B140" s="27" t="s">
        <v>191</v>
      </c>
      <c r="C140" s="27" t="s">
        <v>285</v>
      </c>
      <c r="D140" s="12" t="s">
        <v>252</v>
      </c>
      <c r="E140" s="45" t="s">
        <v>258</v>
      </c>
      <c r="F140" s="31" t="s">
        <v>32</v>
      </c>
      <c r="G140" s="23">
        <v>50000</v>
      </c>
      <c r="H140" s="20">
        <v>0</v>
      </c>
      <c r="I140" s="16">
        <f t="shared" si="169"/>
        <v>1435</v>
      </c>
      <c r="J140" s="17">
        <f t="shared" si="170"/>
        <v>3550</v>
      </c>
      <c r="K140" s="18">
        <f t="shared" si="164"/>
        <v>550</v>
      </c>
      <c r="L140" s="18">
        <f t="shared" si="171"/>
        <v>1520</v>
      </c>
      <c r="M140" s="26">
        <f t="shared" si="165"/>
        <v>3545.0000000000005</v>
      </c>
      <c r="N140" s="24">
        <v>1577.45</v>
      </c>
      <c r="O140" s="20">
        <f t="shared" si="166"/>
        <v>4532.45</v>
      </c>
      <c r="P140" s="20">
        <f t="shared" si="167"/>
        <v>7645</v>
      </c>
      <c r="Q140" s="20">
        <f t="shared" si="168"/>
        <v>45467.55</v>
      </c>
    </row>
    <row r="141" spans="1:17" ht="36.75" customHeight="1" x14ac:dyDescent="0.35">
      <c r="A141" s="31">
        <v>113</v>
      </c>
      <c r="B141" s="27" t="s">
        <v>215</v>
      </c>
      <c r="C141" s="27" t="s">
        <v>284</v>
      </c>
      <c r="D141" s="12" t="s">
        <v>252</v>
      </c>
      <c r="E141" s="45" t="s">
        <v>258</v>
      </c>
      <c r="F141" s="31" t="s">
        <v>32</v>
      </c>
      <c r="G141" s="23">
        <v>50000</v>
      </c>
      <c r="H141" s="20">
        <v>1854</v>
      </c>
      <c r="I141" s="16">
        <f t="shared" si="169"/>
        <v>1435</v>
      </c>
      <c r="J141" s="17">
        <f t="shared" si="170"/>
        <v>3550</v>
      </c>
      <c r="K141" s="18">
        <f t="shared" si="164"/>
        <v>550</v>
      </c>
      <c r="L141" s="18">
        <f t="shared" si="171"/>
        <v>1520</v>
      </c>
      <c r="M141" s="26">
        <f t="shared" si="165"/>
        <v>3545.0000000000005</v>
      </c>
      <c r="N141" s="24">
        <v>0</v>
      </c>
      <c r="O141" s="20">
        <f t="shared" si="166"/>
        <v>4809</v>
      </c>
      <c r="P141" s="20">
        <f t="shared" si="167"/>
        <v>7645</v>
      </c>
      <c r="Q141" s="20">
        <f t="shared" si="168"/>
        <v>45191</v>
      </c>
    </row>
    <row r="142" spans="1:17" ht="30" customHeight="1" x14ac:dyDescent="0.35">
      <c r="A142" s="31">
        <v>114</v>
      </c>
      <c r="B142" s="27" t="s">
        <v>216</v>
      </c>
      <c r="C142" s="27" t="s">
        <v>284</v>
      </c>
      <c r="D142" s="12" t="s">
        <v>252</v>
      </c>
      <c r="E142" s="45" t="s">
        <v>258</v>
      </c>
      <c r="F142" s="31" t="s">
        <v>32</v>
      </c>
      <c r="G142" s="23">
        <v>50000</v>
      </c>
      <c r="H142" s="20">
        <v>0</v>
      </c>
      <c r="I142" s="16">
        <f t="shared" si="169"/>
        <v>1435</v>
      </c>
      <c r="J142" s="17">
        <f t="shared" si="170"/>
        <v>3550</v>
      </c>
      <c r="K142" s="18">
        <f t="shared" si="164"/>
        <v>550</v>
      </c>
      <c r="L142" s="18">
        <f t="shared" si="171"/>
        <v>1520</v>
      </c>
      <c r="M142" s="26">
        <f t="shared" si="165"/>
        <v>3545.0000000000005</v>
      </c>
      <c r="N142" s="24">
        <v>0</v>
      </c>
      <c r="O142" s="20">
        <f t="shared" si="166"/>
        <v>2955</v>
      </c>
      <c r="P142" s="20">
        <f t="shared" si="167"/>
        <v>7645</v>
      </c>
      <c r="Q142" s="20">
        <f t="shared" si="168"/>
        <v>47045</v>
      </c>
    </row>
    <row r="143" spans="1:17" ht="30" customHeight="1" x14ac:dyDescent="0.35">
      <c r="A143" s="31">
        <v>115</v>
      </c>
      <c r="B143" s="27" t="s">
        <v>83</v>
      </c>
      <c r="C143" s="27" t="s">
        <v>284</v>
      </c>
      <c r="D143" s="12" t="s">
        <v>252</v>
      </c>
      <c r="E143" s="45" t="s">
        <v>317</v>
      </c>
      <c r="F143" s="31" t="s">
        <v>338</v>
      </c>
      <c r="G143" s="23">
        <v>38000</v>
      </c>
      <c r="H143" s="20">
        <v>160.38</v>
      </c>
      <c r="I143" s="16">
        <f t="shared" ref="I143:I149" si="172">G143*2.87/100</f>
        <v>1090.5999999999999</v>
      </c>
      <c r="J143" s="17">
        <f t="shared" ref="J143:J149" si="173">G143*7.1/100</f>
        <v>2698</v>
      </c>
      <c r="K143" s="18">
        <f t="shared" si="164"/>
        <v>418.00000000000006</v>
      </c>
      <c r="L143" s="18">
        <f t="shared" ref="L143:L149" si="174">G143*3.04/100</f>
        <v>1155.2</v>
      </c>
      <c r="M143" s="26">
        <f t="shared" si="165"/>
        <v>2694.2000000000003</v>
      </c>
      <c r="N143" s="24">
        <v>0</v>
      </c>
      <c r="O143" s="20">
        <f t="shared" si="166"/>
        <v>2406.1800000000003</v>
      </c>
      <c r="P143" s="20">
        <f t="shared" si="167"/>
        <v>5810.2000000000007</v>
      </c>
      <c r="Q143" s="20">
        <f t="shared" si="153"/>
        <v>35593.82</v>
      </c>
    </row>
    <row r="144" spans="1:17" ht="30" customHeight="1" x14ac:dyDescent="0.35">
      <c r="A144" s="31">
        <v>116</v>
      </c>
      <c r="B144" s="27" t="s">
        <v>148</v>
      </c>
      <c r="C144" s="27" t="s">
        <v>285</v>
      </c>
      <c r="D144" s="12" t="s">
        <v>252</v>
      </c>
      <c r="E144" s="45" t="s">
        <v>235</v>
      </c>
      <c r="F144" s="31" t="s">
        <v>338</v>
      </c>
      <c r="G144" s="23">
        <v>37000</v>
      </c>
      <c r="H144" s="20">
        <v>19.25</v>
      </c>
      <c r="I144" s="16">
        <f t="shared" si="172"/>
        <v>1061.9000000000001</v>
      </c>
      <c r="J144" s="17">
        <f t="shared" si="173"/>
        <v>2627</v>
      </c>
      <c r="K144" s="18">
        <f t="shared" si="164"/>
        <v>407.00000000000006</v>
      </c>
      <c r="L144" s="18">
        <f t="shared" si="174"/>
        <v>1124.8</v>
      </c>
      <c r="M144" s="26">
        <f t="shared" si="165"/>
        <v>2623.3</v>
      </c>
      <c r="N144" s="24">
        <v>0</v>
      </c>
      <c r="O144" s="20">
        <f t="shared" si="166"/>
        <v>2205.9499999999998</v>
      </c>
      <c r="P144" s="20">
        <f t="shared" si="167"/>
        <v>5657.3</v>
      </c>
      <c r="Q144" s="20">
        <f t="shared" ref="Q144:Q149" si="175">G144-O144</f>
        <v>34794.050000000003</v>
      </c>
    </row>
    <row r="145" spans="1:17" ht="30" customHeight="1" x14ac:dyDescent="0.35">
      <c r="A145" s="31">
        <v>117</v>
      </c>
      <c r="B145" s="27" t="s">
        <v>166</v>
      </c>
      <c r="C145" s="27" t="s">
        <v>285</v>
      </c>
      <c r="D145" s="12" t="s">
        <v>252</v>
      </c>
      <c r="E145" s="45" t="s">
        <v>225</v>
      </c>
      <c r="F145" s="31" t="s">
        <v>338</v>
      </c>
      <c r="G145" s="23">
        <v>38000</v>
      </c>
      <c r="H145" s="20">
        <v>160.38</v>
      </c>
      <c r="I145" s="16">
        <f t="shared" si="172"/>
        <v>1090.5999999999999</v>
      </c>
      <c r="J145" s="17">
        <f t="shared" si="173"/>
        <v>2698</v>
      </c>
      <c r="K145" s="18">
        <f t="shared" si="164"/>
        <v>418.00000000000006</v>
      </c>
      <c r="L145" s="18">
        <f t="shared" si="174"/>
        <v>1155.2</v>
      </c>
      <c r="M145" s="26">
        <f t="shared" si="165"/>
        <v>2694.2000000000003</v>
      </c>
      <c r="N145" s="24">
        <v>0</v>
      </c>
      <c r="O145" s="20">
        <f t="shared" si="166"/>
        <v>2406.1800000000003</v>
      </c>
      <c r="P145" s="20">
        <f t="shared" si="167"/>
        <v>5810.2000000000007</v>
      </c>
      <c r="Q145" s="20">
        <f t="shared" si="175"/>
        <v>35593.82</v>
      </c>
    </row>
    <row r="146" spans="1:17" ht="30" customHeight="1" x14ac:dyDescent="0.35">
      <c r="A146" s="31">
        <v>118</v>
      </c>
      <c r="B146" s="27" t="s">
        <v>167</v>
      </c>
      <c r="C146" s="27" t="s">
        <v>285</v>
      </c>
      <c r="D146" s="12" t="s">
        <v>252</v>
      </c>
      <c r="E146" s="45" t="s">
        <v>235</v>
      </c>
      <c r="F146" s="31" t="s">
        <v>338</v>
      </c>
      <c r="G146" s="23">
        <v>37000</v>
      </c>
      <c r="H146" s="20">
        <v>0</v>
      </c>
      <c r="I146" s="16">
        <f t="shared" si="172"/>
        <v>1061.9000000000001</v>
      </c>
      <c r="J146" s="17">
        <f t="shared" si="173"/>
        <v>2627</v>
      </c>
      <c r="K146" s="18">
        <f t="shared" si="164"/>
        <v>407.00000000000006</v>
      </c>
      <c r="L146" s="18">
        <f t="shared" si="174"/>
        <v>1124.8</v>
      </c>
      <c r="M146" s="26">
        <f t="shared" si="165"/>
        <v>2623.3</v>
      </c>
      <c r="N146" s="24">
        <v>1577.45</v>
      </c>
      <c r="O146" s="20">
        <f t="shared" si="166"/>
        <v>3764.1499999999996</v>
      </c>
      <c r="P146" s="20">
        <f t="shared" si="167"/>
        <v>5657.3</v>
      </c>
      <c r="Q146" s="20">
        <f t="shared" si="175"/>
        <v>33235.85</v>
      </c>
    </row>
    <row r="147" spans="1:17" ht="30" customHeight="1" x14ac:dyDescent="0.35">
      <c r="A147" s="31">
        <v>119</v>
      </c>
      <c r="B147" s="27" t="s">
        <v>168</v>
      </c>
      <c r="C147" s="27" t="s">
        <v>285</v>
      </c>
      <c r="D147" s="12" t="s">
        <v>252</v>
      </c>
      <c r="E147" s="45" t="s">
        <v>235</v>
      </c>
      <c r="F147" s="31" t="s">
        <v>338</v>
      </c>
      <c r="G147" s="23">
        <v>37000</v>
      </c>
      <c r="H147" s="20">
        <v>0</v>
      </c>
      <c r="I147" s="16">
        <f t="shared" si="172"/>
        <v>1061.9000000000001</v>
      </c>
      <c r="J147" s="17">
        <f t="shared" si="173"/>
        <v>2627</v>
      </c>
      <c r="K147" s="18">
        <f t="shared" si="164"/>
        <v>407.00000000000006</v>
      </c>
      <c r="L147" s="18">
        <f t="shared" si="174"/>
        <v>1124.8</v>
      </c>
      <c r="M147" s="26">
        <f t="shared" si="165"/>
        <v>2623.3</v>
      </c>
      <c r="N147" s="24">
        <v>1577.45</v>
      </c>
      <c r="O147" s="20">
        <f t="shared" si="166"/>
        <v>3764.1499999999996</v>
      </c>
      <c r="P147" s="20">
        <f t="shared" si="167"/>
        <v>5657.3</v>
      </c>
      <c r="Q147" s="20">
        <f t="shared" si="175"/>
        <v>33235.85</v>
      </c>
    </row>
    <row r="148" spans="1:17" ht="30" customHeight="1" x14ac:dyDescent="0.35">
      <c r="A148" s="31">
        <v>120</v>
      </c>
      <c r="B148" s="27" t="s">
        <v>169</v>
      </c>
      <c r="C148" s="27" t="s">
        <v>284</v>
      </c>
      <c r="D148" s="12" t="s">
        <v>252</v>
      </c>
      <c r="E148" s="45" t="s">
        <v>235</v>
      </c>
      <c r="F148" s="31" t="s">
        <v>338</v>
      </c>
      <c r="G148" s="23">
        <v>37000</v>
      </c>
      <c r="H148" s="20">
        <v>19.25</v>
      </c>
      <c r="I148" s="16">
        <f t="shared" si="172"/>
        <v>1061.9000000000001</v>
      </c>
      <c r="J148" s="17">
        <f t="shared" si="173"/>
        <v>2627</v>
      </c>
      <c r="K148" s="18">
        <f t="shared" si="164"/>
        <v>407.00000000000006</v>
      </c>
      <c r="L148" s="18">
        <f t="shared" si="174"/>
        <v>1124.8</v>
      </c>
      <c r="M148" s="26">
        <f t="shared" si="165"/>
        <v>2623.3</v>
      </c>
      <c r="N148" s="24">
        <v>0</v>
      </c>
      <c r="O148" s="20">
        <f t="shared" si="166"/>
        <v>2205.9499999999998</v>
      </c>
      <c r="P148" s="20">
        <f t="shared" si="167"/>
        <v>5657.3</v>
      </c>
      <c r="Q148" s="20">
        <f t="shared" si="175"/>
        <v>34794.050000000003</v>
      </c>
    </row>
    <row r="149" spans="1:17" ht="30" customHeight="1" x14ac:dyDescent="0.35">
      <c r="A149" s="31">
        <v>121</v>
      </c>
      <c r="B149" s="27" t="s">
        <v>170</v>
      </c>
      <c r="C149" s="27" t="s">
        <v>285</v>
      </c>
      <c r="D149" s="12" t="s">
        <v>252</v>
      </c>
      <c r="E149" s="45" t="s">
        <v>235</v>
      </c>
      <c r="F149" s="31" t="s">
        <v>338</v>
      </c>
      <c r="G149" s="23">
        <v>37000</v>
      </c>
      <c r="H149" s="20">
        <v>19.25</v>
      </c>
      <c r="I149" s="16">
        <f t="shared" si="172"/>
        <v>1061.9000000000001</v>
      </c>
      <c r="J149" s="17">
        <f t="shared" si="173"/>
        <v>2627</v>
      </c>
      <c r="K149" s="18">
        <f t="shared" si="164"/>
        <v>407.00000000000006</v>
      </c>
      <c r="L149" s="18">
        <f t="shared" si="174"/>
        <v>1124.8</v>
      </c>
      <c r="M149" s="26">
        <f t="shared" si="165"/>
        <v>2623.3</v>
      </c>
      <c r="N149" s="24">
        <v>0</v>
      </c>
      <c r="O149" s="20">
        <f t="shared" si="166"/>
        <v>2205.9499999999998</v>
      </c>
      <c r="P149" s="20">
        <f t="shared" si="167"/>
        <v>5657.3</v>
      </c>
      <c r="Q149" s="20">
        <f t="shared" si="175"/>
        <v>34794.050000000003</v>
      </c>
    </row>
    <row r="150" spans="1:17" ht="30" customHeight="1" x14ac:dyDescent="0.35">
      <c r="A150" s="31">
        <v>122</v>
      </c>
      <c r="B150" s="27" t="s">
        <v>180</v>
      </c>
      <c r="C150" s="27" t="s">
        <v>285</v>
      </c>
      <c r="D150" s="12" t="s">
        <v>252</v>
      </c>
      <c r="E150" s="45" t="s">
        <v>235</v>
      </c>
      <c r="F150" s="31" t="s">
        <v>338</v>
      </c>
      <c r="G150" s="23">
        <v>37000</v>
      </c>
      <c r="H150" s="20">
        <v>0</v>
      </c>
      <c r="I150" s="16">
        <f t="shared" ref="I150:I158" si="176">G150*2.87/100</f>
        <v>1061.9000000000001</v>
      </c>
      <c r="J150" s="17">
        <f t="shared" ref="J150:J158" si="177">G150*7.1/100</f>
        <v>2627</v>
      </c>
      <c r="K150" s="18">
        <f t="shared" si="164"/>
        <v>407.00000000000006</v>
      </c>
      <c r="L150" s="18">
        <f t="shared" ref="L150:L158" si="178">G150*3.04/100</f>
        <v>1124.8</v>
      </c>
      <c r="M150" s="26">
        <f t="shared" si="165"/>
        <v>2623.3</v>
      </c>
      <c r="N150" s="24">
        <v>1577.45</v>
      </c>
      <c r="O150" s="20">
        <f t="shared" si="166"/>
        <v>3764.1499999999996</v>
      </c>
      <c r="P150" s="20">
        <f t="shared" si="167"/>
        <v>5657.3</v>
      </c>
      <c r="Q150" s="20">
        <f t="shared" ref="Q150:Q158" si="179">G150-O150</f>
        <v>33235.85</v>
      </c>
    </row>
    <row r="151" spans="1:17" ht="30" customHeight="1" x14ac:dyDescent="0.35">
      <c r="A151" s="31">
        <v>123</v>
      </c>
      <c r="B151" s="27" t="s">
        <v>181</v>
      </c>
      <c r="C151" s="27" t="s">
        <v>285</v>
      </c>
      <c r="D151" s="12" t="s">
        <v>252</v>
      </c>
      <c r="E151" s="45" t="s">
        <v>235</v>
      </c>
      <c r="F151" s="31" t="s">
        <v>338</v>
      </c>
      <c r="G151" s="23">
        <v>37000</v>
      </c>
      <c r="H151" s="20">
        <v>19.25</v>
      </c>
      <c r="I151" s="16">
        <f t="shared" si="176"/>
        <v>1061.9000000000001</v>
      </c>
      <c r="J151" s="17">
        <f t="shared" si="177"/>
        <v>2627</v>
      </c>
      <c r="K151" s="18">
        <f t="shared" si="164"/>
        <v>407.00000000000006</v>
      </c>
      <c r="L151" s="18">
        <f t="shared" si="178"/>
        <v>1124.8</v>
      </c>
      <c r="M151" s="26">
        <f t="shared" si="165"/>
        <v>2623.3</v>
      </c>
      <c r="N151" s="24">
        <v>0</v>
      </c>
      <c r="O151" s="20">
        <f t="shared" si="166"/>
        <v>2205.9499999999998</v>
      </c>
      <c r="P151" s="20">
        <f t="shared" si="167"/>
        <v>5657.3</v>
      </c>
      <c r="Q151" s="20">
        <f t="shared" si="179"/>
        <v>34794.050000000003</v>
      </c>
    </row>
    <row r="152" spans="1:17" ht="30" customHeight="1" x14ac:dyDescent="0.35">
      <c r="A152" s="31">
        <v>124</v>
      </c>
      <c r="B152" s="27" t="s">
        <v>183</v>
      </c>
      <c r="C152" s="27" t="s">
        <v>285</v>
      </c>
      <c r="D152" s="12" t="s">
        <v>252</v>
      </c>
      <c r="E152" s="45" t="s">
        <v>235</v>
      </c>
      <c r="F152" s="31" t="s">
        <v>338</v>
      </c>
      <c r="G152" s="23">
        <v>37000</v>
      </c>
      <c r="H152" s="20">
        <v>19.25</v>
      </c>
      <c r="I152" s="16">
        <f t="shared" si="176"/>
        <v>1061.9000000000001</v>
      </c>
      <c r="J152" s="17">
        <f t="shared" si="177"/>
        <v>2627</v>
      </c>
      <c r="K152" s="18">
        <f t="shared" si="164"/>
        <v>407.00000000000006</v>
      </c>
      <c r="L152" s="18">
        <f t="shared" si="178"/>
        <v>1124.8</v>
      </c>
      <c r="M152" s="26">
        <f t="shared" si="165"/>
        <v>2623.3</v>
      </c>
      <c r="N152" s="24">
        <v>0</v>
      </c>
      <c r="O152" s="20">
        <f t="shared" si="166"/>
        <v>2205.9499999999998</v>
      </c>
      <c r="P152" s="20">
        <f t="shared" si="167"/>
        <v>5657.3</v>
      </c>
      <c r="Q152" s="20">
        <f t="shared" si="179"/>
        <v>34794.050000000003</v>
      </c>
    </row>
    <row r="153" spans="1:17" ht="30" customHeight="1" x14ac:dyDescent="0.35">
      <c r="A153" s="31">
        <v>125</v>
      </c>
      <c r="B153" s="27" t="s">
        <v>184</v>
      </c>
      <c r="C153" s="27" t="s">
        <v>285</v>
      </c>
      <c r="D153" s="12" t="s">
        <v>252</v>
      </c>
      <c r="E153" s="45" t="s">
        <v>235</v>
      </c>
      <c r="F153" s="31" t="s">
        <v>338</v>
      </c>
      <c r="G153" s="23">
        <v>37000</v>
      </c>
      <c r="H153" s="20">
        <v>19.25</v>
      </c>
      <c r="I153" s="16">
        <f t="shared" si="176"/>
        <v>1061.9000000000001</v>
      </c>
      <c r="J153" s="17">
        <f t="shared" si="177"/>
        <v>2627</v>
      </c>
      <c r="K153" s="18">
        <f t="shared" si="164"/>
        <v>407.00000000000006</v>
      </c>
      <c r="L153" s="18">
        <f t="shared" si="178"/>
        <v>1124.8</v>
      </c>
      <c r="M153" s="26">
        <f t="shared" si="165"/>
        <v>2623.3</v>
      </c>
      <c r="N153" s="24">
        <v>0</v>
      </c>
      <c r="O153" s="20">
        <f t="shared" si="166"/>
        <v>2205.9499999999998</v>
      </c>
      <c r="P153" s="20">
        <f t="shared" si="167"/>
        <v>5657.3</v>
      </c>
      <c r="Q153" s="20">
        <f t="shared" si="179"/>
        <v>34794.050000000003</v>
      </c>
    </row>
    <row r="154" spans="1:17" ht="30" customHeight="1" x14ac:dyDescent="0.35">
      <c r="A154" s="31">
        <v>126</v>
      </c>
      <c r="B154" s="27" t="s">
        <v>192</v>
      </c>
      <c r="C154" s="27" t="s">
        <v>284</v>
      </c>
      <c r="D154" s="12" t="s">
        <v>252</v>
      </c>
      <c r="E154" s="45" t="s">
        <v>235</v>
      </c>
      <c r="F154" s="31" t="s">
        <v>338</v>
      </c>
      <c r="G154" s="23">
        <v>37000</v>
      </c>
      <c r="H154" s="20">
        <v>0</v>
      </c>
      <c r="I154" s="16">
        <f t="shared" si="176"/>
        <v>1061.9000000000001</v>
      </c>
      <c r="J154" s="17">
        <f t="shared" si="177"/>
        <v>2627</v>
      </c>
      <c r="K154" s="18">
        <f t="shared" si="164"/>
        <v>407.00000000000006</v>
      </c>
      <c r="L154" s="18">
        <f t="shared" si="178"/>
        <v>1124.8</v>
      </c>
      <c r="M154" s="26">
        <f t="shared" si="165"/>
        <v>2623.3</v>
      </c>
      <c r="N154" s="24">
        <v>1577.45</v>
      </c>
      <c r="O154" s="20">
        <f t="shared" si="166"/>
        <v>3764.1499999999996</v>
      </c>
      <c r="P154" s="20">
        <f t="shared" si="167"/>
        <v>5657.3</v>
      </c>
      <c r="Q154" s="20">
        <f t="shared" si="179"/>
        <v>33235.85</v>
      </c>
    </row>
    <row r="155" spans="1:17" ht="30" customHeight="1" x14ac:dyDescent="0.35">
      <c r="A155" s="31">
        <v>127</v>
      </c>
      <c r="B155" s="27" t="s">
        <v>232</v>
      </c>
      <c r="C155" s="27" t="s">
        <v>285</v>
      </c>
      <c r="D155" s="12" t="s">
        <v>252</v>
      </c>
      <c r="E155" s="45" t="s">
        <v>235</v>
      </c>
      <c r="F155" s="31" t="s">
        <v>338</v>
      </c>
      <c r="G155" s="23">
        <v>37000</v>
      </c>
      <c r="H155" s="20">
        <v>19.25</v>
      </c>
      <c r="I155" s="16">
        <f t="shared" si="176"/>
        <v>1061.9000000000001</v>
      </c>
      <c r="J155" s="17">
        <f t="shared" si="177"/>
        <v>2627</v>
      </c>
      <c r="K155" s="18">
        <f t="shared" si="164"/>
        <v>407.00000000000006</v>
      </c>
      <c r="L155" s="18">
        <f t="shared" si="178"/>
        <v>1124.8</v>
      </c>
      <c r="M155" s="26">
        <f t="shared" si="165"/>
        <v>2623.3</v>
      </c>
      <c r="N155" s="24">
        <v>0</v>
      </c>
      <c r="O155" s="20">
        <f t="shared" si="166"/>
        <v>2205.9499999999998</v>
      </c>
      <c r="P155" s="20">
        <f t="shared" si="167"/>
        <v>5657.3</v>
      </c>
      <c r="Q155" s="20">
        <f t="shared" si="179"/>
        <v>34794.050000000003</v>
      </c>
    </row>
    <row r="156" spans="1:17" ht="23.25" customHeight="1" x14ac:dyDescent="0.35">
      <c r="A156" s="31">
        <v>128</v>
      </c>
      <c r="B156" s="27" t="s">
        <v>178</v>
      </c>
      <c r="C156" s="27" t="s">
        <v>285</v>
      </c>
      <c r="D156" s="12" t="s">
        <v>252</v>
      </c>
      <c r="E156" s="45" t="s">
        <v>224</v>
      </c>
      <c r="F156" s="31" t="s">
        <v>338</v>
      </c>
      <c r="G156" s="23">
        <v>37000</v>
      </c>
      <c r="H156" s="20">
        <v>19.25</v>
      </c>
      <c r="I156" s="16">
        <f t="shared" si="176"/>
        <v>1061.9000000000001</v>
      </c>
      <c r="J156" s="17">
        <f t="shared" si="177"/>
        <v>2627</v>
      </c>
      <c r="K156" s="18">
        <f t="shared" si="164"/>
        <v>407.00000000000006</v>
      </c>
      <c r="L156" s="18">
        <f t="shared" si="178"/>
        <v>1124.8</v>
      </c>
      <c r="M156" s="26">
        <f t="shared" si="165"/>
        <v>2623.3</v>
      </c>
      <c r="N156" s="24">
        <v>0</v>
      </c>
      <c r="O156" s="20">
        <f t="shared" si="166"/>
        <v>2205.9499999999998</v>
      </c>
      <c r="P156" s="20">
        <f t="shared" si="167"/>
        <v>5657.3</v>
      </c>
      <c r="Q156" s="20">
        <f t="shared" si="179"/>
        <v>34794.050000000003</v>
      </c>
    </row>
    <row r="157" spans="1:17" ht="30" customHeight="1" x14ac:dyDescent="0.35">
      <c r="A157" s="31">
        <v>129</v>
      </c>
      <c r="B157" s="27" t="s">
        <v>237</v>
      </c>
      <c r="C157" s="27" t="s">
        <v>285</v>
      </c>
      <c r="D157" s="12" t="s">
        <v>252</v>
      </c>
      <c r="E157" s="45" t="s">
        <v>239</v>
      </c>
      <c r="F157" s="31" t="s">
        <v>338</v>
      </c>
      <c r="G157" s="23">
        <v>38000</v>
      </c>
      <c r="H157" s="20">
        <v>0</v>
      </c>
      <c r="I157" s="16">
        <f t="shared" si="176"/>
        <v>1090.5999999999999</v>
      </c>
      <c r="J157" s="17">
        <f t="shared" si="177"/>
        <v>2698</v>
      </c>
      <c r="K157" s="18">
        <f t="shared" si="164"/>
        <v>418.00000000000006</v>
      </c>
      <c r="L157" s="18">
        <f t="shared" si="178"/>
        <v>1155.2</v>
      </c>
      <c r="M157" s="26">
        <f t="shared" si="165"/>
        <v>2694.2000000000003</v>
      </c>
      <c r="N157" s="24">
        <v>1577.45</v>
      </c>
      <c r="O157" s="20">
        <f t="shared" si="166"/>
        <v>3823.25</v>
      </c>
      <c r="P157" s="20">
        <f t="shared" si="167"/>
        <v>5810.2000000000007</v>
      </c>
      <c r="Q157" s="20">
        <f t="shared" si="179"/>
        <v>34176.75</v>
      </c>
    </row>
    <row r="158" spans="1:17" ht="21" x14ac:dyDescent="0.35">
      <c r="A158" s="31">
        <v>130</v>
      </c>
      <c r="B158" s="27" t="s">
        <v>238</v>
      </c>
      <c r="C158" s="27" t="s">
        <v>285</v>
      </c>
      <c r="D158" s="12" t="s">
        <v>252</v>
      </c>
      <c r="E158" s="45" t="s">
        <v>239</v>
      </c>
      <c r="F158" s="31" t="s">
        <v>338</v>
      </c>
      <c r="G158" s="23">
        <v>38000</v>
      </c>
      <c r="H158" s="20">
        <v>160.38</v>
      </c>
      <c r="I158" s="16">
        <f t="shared" si="176"/>
        <v>1090.5999999999999</v>
      </c>
      <c r="J158" s="17">
        <f t="shared" si="177"/>
        <v>2698</v>
      </c>
      <c r="K158" s="18">
        <f t="shared" si="164"/>
        <v>418.00000000000006</v>
      </c>
      <c r="L158" s="18">
        <f t="shared" si="178"/>
        <v>1155.2</v>
      </c>
      <c r="M158" s="26">
        <f t="shared" si="165"/>
        <v>2694.2000000000003</v>
      </c>
      <c r="N158" s="24">
        <v>0</v>
      </c>
      <c r="O158" s="20">
        <f t="shared" si="166"/>
        <v>2406.1800000000003</v>
      </c>
      <c r="P158" s="20">
        <f t="shared" si="167"/>
        <v>5810.2000000000007</v>
      </c>
      <c r="Q158" s="20">
        <f t="shared" si="179"/>
        <v>35593.82</v>
      </c>
    </row>
    <row r="159" spans="1:17" ht="21" x14ac:dyDescent="0.35">
      <c r="A159" s="31">
        <v>131</v>
      </c>
      <c r="B159" s="12" t="s">
        <v>207</v>
      </c>
      <c r="C159" s="12" t="s">
        <v>285</v>
      </c>
      <c r="D159" s="12" t="s">
        <v>252</v>
      </c>
      <c r="E159" s="12" t="s">
        <v>245</v>
      </c>
      <c r="F159" s="31" t="s">
        <v>338</v>
      </c>
      <c r="G159" s="23">
        <v>38000</v>
      </c>
      <c r="H159" s="15">
        <v>0</v>
      </c>
      <c r="I159" s="16">
        <f t="shared" ref="I159:I165" si="180">G159*2.87/100</f>
        <v>1090.5999999999999</v>
      </c>
      <c r="J159" s="17">
        <f t="shared" ref="J159:J165" si="181">G159*7.1/100</f>
        <v>2698</v>
      </c>
      <c r="K159" s="18">
        <f t="shared" si="164"/>
        <v>418.00000000000006</v>
      </c>
      <c r="L159" s="18">
        <f t="shared" ref="L159:L165" si="182">G159*3.04/100</f>
        <v>1155.2</v>
      </c>
      <c r="M159" s="26">
        <f t="shared" si="165"/>
        <v>2694.2000000000003</v>
      </c>
      <c r="N159" s="24">
        <f>1577.45*2</f>
        <v>3154.9</v>
      </c>
      <c r="O159" s="20">
        <f t="shared" si="166"/>
        <v>5400.7000000000007</v>
      </c>
      <c r="P159" s="20">
        <f t="shared" si="167"/>
        <v>5810.2000000000007</v>
      </c>
      <c r="Q159" s="20">
        <f>G159-O159</f>
        <v>32599.3</v>
      </c>
    </row>
    <row r="160" spans="1:17" ht="21" x14ac:dyDescent="0.35">
      <c r="A160" s="31">
        <v>132</v>
      </c>
      <c r="B160" s="12" t="s">
        <v>86</v>
      </c>
      <c r="C160" s="12" t="s">
        <v>285</v>
      </c>
      <c r="D160" s="12" t="s">
        <v>252</v>
      </c>
      <c r="E160" s="12" t="s">
        <v>225</v>
      </c>
      <c r="F160" s="31" t="s">
        <v>338</v>
      </c>
      <c r="G160" s="23">
        <v>38000</v>
      </c>
      <c r="H160" s="15">
        <v>160.38</v>
      </c>
      <c r="I160" s="16">
        <f t="shared" si="180"/>
        <v>1090.5999999999999</v>
      </c>
      <c r="J160" s="17">
        <f t="shared" si="181"/>
        <v>2698</v>
      </c>
      <c r="K160" s="18">
        <f t="shared" si="164"/>
        <v>418.00000000000006</v>
      </c>
      <c r="L160" s="18">
        <f t="shared" si="182"/>
        <v>1155.2</v>
      </c>
      <c r="M160" s="26">
        <f t="shared" si="165"/>
        <v>2694.2000000000003</v>
      </c>
      <c r="N160" s="24">
        <v>0</v>
      </c>
      <c r="O160" s="20">
        <f t="shared" si="166"/>
        <v>2406.1800000000003</v>
      </c>
      <c r="P160" s="20">
        <f t="shared" si="167"/>
        <v>5810.2000000000007</v>
      </c>
      <c r="Q160" s="20">
        <f>G160-O160</f>
        <v>35593.82</v>
      </c>
    </row>
    <row r="161" spans="1:18" ht="24.75" customHeight="1" x14ac:dyDescent="0.35">
      <c r="A161" s="31">
        <v>133</v>
      </c>
      <c r="B161" s="27" t="s">
        <v>198</v>
      </c>
      <c r="C161" s="27" t="s">
        <v>285</v>
      </c>
      <c r="D161" s="12" t="s">
        <v>252</v>
      </c>
      <c r="E161" s="27" t="s">
        <v>245</v>
      </c>
      <c r="F161" s="31" t="s">
        <v>338</v>
      </c>
      <c r="G161" s="23">
        <v>38000</v>
      </c>
      <c r="H161" s="20">
        <v>0</v>
      </c>
      <c r="I161" s="16">
        <f t="shared" si="180"/>
        <v>1090.5999999999999</v>
      </c>
      <c r="J161" s="17">
        <f t="shared" si="181"/>
        <v>2698</v>
      </c>
      <c r="K161" s="18">
        <f t="shared" si="164"/>
        <v>418.00000000000006</v>
      </c>
      <c r="L161" s="18">
        <f t="shared" si="182"/>
        <v>1155.2</v>
      </c>
      <c r="M161" s="26">
        <f t="shared" si="165"/>
        <v>2694.2000000000003</v>
      </c>
      <c r="N161" s="24">
        <v>1577.45</v>
      </c>
      <c r="O161" s="20">
        <f t="shared" si="166"/>
        <v>3823.25</v>
      </c>
      <c r="P161" s="20">
        <f t="shared" si="167"/>
        <v>5810.2000000000007</v>
      </c>
      <c r="Q161" s="20">
        <f>G161-O161</f>
        <v>34176.75</v>
      </c>
    </row>
    <row r="162" spans="1:18" ht="39.75" customHeight="1" x14ac:dyDescent="0.35">
      <c r="A162" s="31">
        <v>134</v>
      </c>
      <c r="B162" s="27" t="s">
        <v>234</v>
      </c>
      <c r="C162" s="27" t="s">
        <v>284</v>
      </c>
      <c r="D162" s="12" t="s">
        <v>252</v>
      </c>
      <c r="E162" s="45" t="s">
        <v>320</v>
      </c>
      <c r="F162" s="31" t="s">
        <v>29</v>
      </c>
      <c r="G162" s="23">
        <v>37000</v>
      </c>
      <c r="H162" s="20">
        <v>19.25</v>
      </c>
      <c r="I162" s="16">
        <f t="shared" si="180"/>
        <v>1061.9000000000001</v>
      </c>
      <c r="J162" s="17">
        <f t="shared" si="181"/>
        <v>2627</v>
      </c>
      <c r="K162" s="18">
        <f t="shared" si="164"/>
        <v>407.00000000000006</v>
      </c>
      <c r="L162" s="18">
        <f t="shared" si="182"/>
        <v>1124.8</v>
      </c>
      <c r="M162" s="26">
        <f t="shared" si="165"/>
        <v>2623.3</v>
      </c>
      <c r="N162" s="24">
        <v>0</v>
      </c>
      <c r="O162" s="20">
        <f t="shared" si="166"/>
        <v>2205.9499999999998</v>
      </c>
      <c r="P162" s="20">
        <f t="shared" si="167"/>
        <v>5657.3</v>
      </c>
      <c r="Q162" s="20">
        <f>G162-O162</f>
        <v>34794.050000000003</v>
      </c>
    </row>
    <row r="163" spans="1:18" ht="39.75" customHeight="1" x14ac:dyDescent="0.35">
      <c r="A163" s="31">
        <v>135</v>
      </c>
      <c r="B163" s="27" t="s">
        <v>347</v>
      </c>
      <c r="C163" s="27" t="s">
        <v>285</v>
      </c>
      <c r="D163" s="12" t="s">
        <v>252</v>
      </c>
      <c r="E163" s="45" t="s">
        <v>320</v>
      </c>
      <c r="F163" s="31" t="s">
        <v>29</v>
      </c>
      <c r="G163" s="23">
        <v>31000</v>
      </c>
      <c r="H163" s="20">
        <v>0</v>
      </c>
      <c r="I163" s="16">
        <f t="shared" si="180"/>
        <v>889.7</v>
      </c>
      <c r="J163" s="17">
        <f t="shared" si="181"/>
        <v>2201</v>
      </c>
      <c r="K163" s="18">
        <f t="shared" si="164"/>
        <v>341.00000000000006</v>
      </c>
      <c r="L163" s="18">
        <f t="shared" si="182"/>
        <v>942.4</v>
      </c>
      <c r="M163" s="26">
        <f t="shared" si="165"/>
        <v>2197.9</v>
      </c>
      <c r="N163" s="24">
        <v>0</v>
      </c>
      <c r="O163" s="20">
        <f t="shared" ref="O163:O165" si="183">H163+I163+L163+N163</f>
        <v>1832.1</v>
      </c>
      <c r="P163" s="20">
        <f t="shared" ref="P163:P165" si="184">J163+K163+M163</f>
        <v>4739.8999999999996</v>
      </c>
      <c r="Q163" s="20">
        <f t="shared" ref="Q163:Q165" si="185">G163-O163</f>
        <v>29167.9</v>
      </c>
    </row>
    <row r="164" spans="1:18" ht="39.75" customHeight="1" x14ac:dyDescent="0.35">
      <c r="A164" s="31">
        <v>136</v>
      </c>
      <c r="B164" s="27" t="s">
        <v>348</v>
      </c>
      <c r="C164" s="27" t="s">
        <v>285</v>
      </c>
      <c r="D164" s="12" t="s">
        <v>252</v>
      </c>
      <c r="E164" s="45" t="s">
        <v>320</v>
      </c>
      <c r="F164" s="31" t="s">
        <v>29</v>
      </c>
      <c r="G164" s="23">
        <v>31000</v>
      </c>
      <c r="H164" s="20">
        <v>0</v>
      </c>
      <c r="I164" s="16">
        <f t="shared" si="180"/>
        <v>889.7</v>
      </c>
      <c r="J164" s="17">
        <f t="shared" si="181"/>
        <v>2201</v>
      </c>
      <c r="K164" s="18">
        <f t="shared" si="164"/>
        <v>341.00000000000006</v>
      </c>
      <c r="L164" s="18">
        <f t="shared" si="182"/>
        <v>942.4</v>
      </c>
      <c r="M164" s="26">
        <f t="shared" si="165"/>
        <v>2197.9</v>
      </c>
      <c r="N164" s="24">
        <v>0</v>
      </c>
      <c r="O164" s="20">
        <f t="shared" si="183"/>
        <v>1832.1</v>
      </c>
      <c r="P164" s="20">
        <f t="shared" si="184"/>
        <v>4739.8999999999996</v>
      </c>
      <c r="Q164" s="20">
        <f t="shared" si="185"/>
        <v>29167.9</v>
      </c>
    </row>
    <row r="165" spans="1:18" ht="39.75" customHeight="1" x14ac:dyDescent="0.35">
      <c r="A165" s="31">
        <v>137</v>
      </c>
      <c r="B165" s="27" t="s">
        <v>349</v>
      </c>
      <c r="C165" s="27" t="s">
        <v>285</v>
      </c>
      <c r="D165" s="12" t="s">
        <v>252</v>
      </c>
      <c r="E165" s="45" t="s">
        <v>320</v>
      </c>
      <c r="F165" s="31" t="s">
        <v>29</v>
      </c>
      <c r="G165" s="23">
        <v>31000</v>
      </c>
      <c r="H165" s="20">
        <v>0</v>
      </c>
      <c r="I165" s="16">
        <f t="shared" si="180"/>
        <v>889.7</v>
      </c>
      <c r="J165" s="17">
        <f t="shared" si="181"/>
        <v>2201</v>
      </c>
      <c r="K165" s="18">
        <f t="shared" si="164"/>
        <v>341.00000000000006</v>
      </c>
      <c r="L165" s="18">
        <f t="shared" si="182"/>
        <v>942.4</v>
      </c>
      <c r="M165" s="26">
        <f t="shared" si="165"/>
        <v>2197.9</v>
      </c>
      <c r="N165" s="24">
        <v>0</v>
      </c>
      <c r="O165" s="20">
        <f t="shared" si="183"/>
        <v>1832.1</v>
      </c>
      <c r="P165" s="20">
        <f t="shared" si="184"/>
        <v>4739.8999999999996</v>
      </c>
      <c r="Q165" s="20">
        <f t="shared" si="185"/>
        <v>29167.9</v>
      </c>
    </row>
    <row r="166" spans="1:18" ht="27.75" customHeight="1" x14ac:dyDescent="0.2">
      <c r="A166" s="166" t="s">
        <v>144</v>
      </c>
      <c r="B166" s="166"/>
      <c r="C166" s="166"/>
      <c r="D166" s="166"/>
      <c r="E166" s="166"/>
      <c r="F166" s="13"/>
      <c r="G166" s="66">
        <f t="shared" ref="G166:Q166" si="186">SUM(G117:G165)</f>
        <v>2538000</v>
      </c>
      <c r="H166" s="66">
        <f t="shared" si="186"/>
        <v>111410.10000000003</v>
      </c>
      <c r="I166" s="66">
        <f t="shared" si="186"/>
        <v>72840.600000000006</v>
      </c>
      <c r="J166" s="66">
        <f t="shared" si="186"/>
        <v>180198</v>
      </c>
      <c r="K166" s="66">
        <f t="shared" si="186"/>
        <v>24338.050000000003</v>
      </c>
      <c r="L166" s="66">
        <f t="shared" si="186"/>
        <v>75714.999999999985</v>
      </c>
      <c r="M166" s="66">
        <f t="shared" si="186"/>
        <v>176585.31249999991</v>
      </c>
      <c r="N166" s="66">
        <f t="shared" si="186"/>
        <v>29971.550000000007</v>
      </c>
      <c r="O166" s="66">
        <f t="shared" si="186"/>
        <v>289937.25</v>
      </c>
      <c r="P166" s="66">
        <f t="shared" si="186"/>
        <v>381121.36250000005</v>
      </c>
      <c r="Q166" s="66">
        <f t="shared" si="186"/>
        <v>2248062.7500000009</v>
      </c>
      <c r="R166" s="9"/>
    </row>
    <row r="167" spans="1:18" ht="41.25" customHeight="1" x14ac:dyDescent="0.2">
      <c r="A167" s="163" t="s">
        <v>259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5"/>
    </row>
    <row r="168" spans="1:18" ht="41.25" customHeight="1" x14ac:dyDescent="0.35">
      <c r="A168" s="31">
        <v>138</v>
      </c>
      <c r="B168" s="12" t="s">
        <v>361</v>
      </c>
      <c r="C168" s="12" t="s">
        <v>285</v>
      </c>
      <c r="D168" s="12" t="s">
        <v>259</v>
      </c>
      <c r="E168" s="91" t="s">
        <v>362</v>
      </c>
      <c r="F168" s="13" t="s">
        <v>32</v>
      </c>
      <c r="G168" s="23">
        <v>210000</v>
      </c>
      <c r="H168" s="15">
        <v>23348.25</v>
      </c>
      <c r="I168" s="16">
        <f t="shared" ref="I168" si="187">G168*2.87/100</f>
        <v>6027</v>
      </c>
      <c r="J168" s="17">
        <f t="shared" ref="J168" si="188">G168*7.1/100</f>
        <v>14910</v>
      </c>
      <c r="K168" s="80">
        <f t="shared" ref="K168:K211" si="189">65050*1.1%</f>
        <v>715.55000000000007</v>
      </c>
      <c r="L168" s="18">
        <f>162625*3.04%</f>
        <v>4943.8</v>
      </c>
      <c r="M168" s="26">
        <f>162625*7.09%</f>
        <v>11530.112500000001</v>
      </c>
      <c r="N168" s="44">
        <v>1577.45</v>
      </c>
      <c r="O168" s="20">
        <f t="shared" ref="O168" si="190">H168+I168+L168+N168</f>
        <v>35896.5</v>
      </c>
      <c r="P168" s="20">
        <f t="shared" ref="P168" si="191">J168+K168+M168</f>
        <v>27155.662499999999</v>
      </c>
      <c r="Q168" s="20">
        <f t="shared" ref="Q168" si="192">G168-O168</f>
        <v>174103.5</v>
      </c>
    </row>
    <row r="169" spans="1:18" ht="43.5" customHeight="1" x14ac:dyDescent="0.35">
      <c r="A169" s="31">
        <v>139</v>
      </c>
      <c r="B169" s="12" t="s">
        <v>131</v>
      </c>
      <c r="C169" s="12" t="s">
        <v>284</v>
      </c>
      <c r="D169" s="12" t="s">
        <v>259</v>
      </c>
      <c r="E169" s="91" t="s">
        <v>271</v>
      </c>
      <c r="F169" s="13" t="s">
        <v>29</v>
      </c>
      <c r="G169" s="23">
        <v>85000</v>
      </c>
      <c r="H169" s="15">
        <v>8576.99</v>
      </c>
      <c r="I169" s="16">
        <f t="shared" ref="I169:I203" si="193">G169*2.87/100</f>
        <v>2439.5</v>
      </c>
      <c r="J169" s="17">
        <f t="shared" ref="J169:J203" si="194">G169*7.1/100</f>
        <v>6035</v>
      </c>
      <c r="K169" s="80">
        <f t="shared" si="189"/>
        <v>715.55000000000007</v>
      </c>
      <c r="L169" s="18">
        <f>G169*3.04/100</f>
        <v>2584</v>
      </c>
      <c r="M169" s="26">
        <f t="shared" ref="M169:M203" si="195">+G169*7.09%</f>
        <v>6026.5</v>
      </c>
      <c r="N169" s="44">
        <v>0</v>
      </c>
      <c r="O169" s="20">
        <f t="shared" ref="O169:O203" si="196">H169+I169+L169+N169</f>
        <v>13600.49</v>
      </c>
      <c r="P169" s="20">
        <f t="shared" ref="P169:P203" si="197">J169+K169+M169</f>
        <v>12777.05</v>
      </c>
      <c r="Q169" s="20">
        <f t="shared" ref="Q169:Q184" si="198">G169-O169</f>
        <v>71399.509999999995</v>
      </c>
    </row>
    <row r="170" spans="1:18" ht="43.5" customHeight="1" x14ac:dyDescent="0.35">
      <c r="A170" s="31">
        <v>140</v>
      </c>
      <c r="B170" s="12" t="s">
        <v>141</v>
      </c>
      <c r="C170" s="12" t="s">
        <v>284</v>
      </c>
      <c r="D170" s="12" t="s">
        <v>259</v>
      </c>
      <c r="E170" s="91" t="s">
        <v>260</v>
      </c>
      <c r="F170" s="13" t="s">
        <v>29</v>
      </c>
      <c r="G170" s="23">
        <v>120000</v>
      </c>
      <c r="H170" s="15">
        <v>0</v>
      </c>
      <c r="I170" s="16">
        <f t="shared" si="193"/>
        <v>3444</v>
      </c>
      <c r="J170" s="17">
        <f t="shared" si="194"/>
        <v>8520</v>
      </c>
      <c r="K170" s="80">
        <f t="shared" si="189"/>
        <v>715.55000000000007</v>
      </c>
      <c r="L170" s="18">
        <f t="shared" ref="L170:L184" si="199">G170*3.04/100</f>
        <v>3648</v>
      </c>
      <c r="M170" s="26">
        <f t="shared" si="195"/>
        <v>8508</v>
      </c>
      <c r="N170" s="44">
        <f>1577.45*2</f>
        <v>3154.9</v>
      </c>
      <c r="O170" s="20">
        <f t="shared" si="196"/>
        <v>10246.9</v>
      </c>
      <c r="P170" s="20">
        <f t="shared" si="197"/>
        <v>17743.55</v>
      </c>
      <c r="Q170" s="20">
        <f t="shared" si="198"/>
        <v>109753.1</v>
      </c>
    </row>
    <row r="171" spans="1:18" ht="43.5" customHeight="1" x14ac:dyDescent="0.35">
      <c r="A171" s="31">
        <v>141</v>
      </c>
      <c r="B171" s="12" t="s">
        <v>130</v>
      </c>
      <c r="C171" s="12" t="s">
        <v>285</v>
      </c>
      <c r="D171" s="12" t="s">
        <v>259</v>
      </c>
      <c r="E171" s="91" t="s">
        <v>271</v>
      </c>
      <c r="F171" s="13" t="s">
        <v>29</v>
      </c>
      <c r="G171" s="23">
        <v>85000</v>
      </c>
      <c r="H171" s="15">
        <v>8576.99</v>
      </c>
      <c r="I171" s="16">
        <f t="shared" si="193"/>
        <v>2439.5</v>
      </c>
      <c r="J171" s="17">
        <f t="shared" si="194"/>
        <v>6035</v>
      </c>
      <c r="K171" s="80">
        <f t="shared" si="189"/>
        <v>715.55000000000007</v>
      </c>
      <c r="L171" s="18">
        <f t="shared" si="199"/>
        <v>2584</v>
      </c>
      <c r="M171" s="26">
        <f t="shared" si="195"/>
        <v>6026.5</v>
      </c>
      <c r="N171" s="44">
        <v>0</v>
      </c>
      <c r="O171" s="20">
        <f t="shared" si="196"/>
        <v>13600.49</v>
      </c>
      <c r="P171" s="20">
        <f t="shared" si="197"/>
        <v>12777.05</v>
      </c>
      <c r="Q171" s="20">
        <f t="shared" si="198"/>
        <v>71399.509999999995</v>
      </c>
    </row>
    <row r="172" spans="1:18" ht="43.5" customHeight="1" x14ac:dyDescent="0.35">
      <c r="A172" s="31">
        <v>142</v>
      </c>
      <c r="B172" s="12" t="s">
        <v>129</v>
      </c>
      <c r="C172" s="12" t="s">
        <v>284</v>
      </c>
      <c r="D172" s="12" t="s">
        <v>259</v>
      </c>
      <c r="E172" s="91" t="s">
        <v>271</v>
      </c>
      <c r="F172" s="13" t="s">
        <v>29</v>
      </c>
      <c r="G172" s="23">
        <v>85000</v>
      </c>
      <c r="H172" s="15">
        <v>0</v>
      </c>
      <c r="I172" s="16">
        <f t="shared" si="193"/>
        <v>2439.5</v>
      </c>
      <c r="J172" s="17">
        <f t="shared" si="194"/>
        <v>6035</v>
      </c>
      <c r="K172" s="80">
        <f t="shared" si="189"/>
        <v>715.55000000000007</v>
      </c>
      <c r="L172" s="18">
        <f t="shared" si="199"/>
        <v>2584</v>
      </c>
      <c r="M172" s="26">
        <f t="shared" si="195"/>
        <v>6026.5</v>
      </c>
      <c r="N172" s="44">
        <v>0</v>
      </c>
      <c r="O172" s="20">
        <f t="shared" si="196"/>
        <v>5023.5</v>
      </c>
      <c r="P172" s="20">
        <f t="shared" si="197"/>
        <v>12777.05</v>
      </c>
      <c r="Q172" s="20">
        <f t="shared" si="198"/>
        <v>79976.5</v>
      </c>
    </row>
    <row r="173" spans="1:18" ht="43.5" customHeight="1" x14ac:dyDescent="0.35">
      <c r="A173" s="31">
        <v>143</v>
      </c>
      <c r="B173" s="12" t="s">
        <v>133</v>
      </c>
      <c r="C173" s="12" t="s">
        <v>284</v>
      </c>
      <c r="D173" s="12" t="s">
        <v>259</v>
      </c>
      <c r="E173" s="91" t="s">
        <v>271</v>
      </c>
      <c r="F173" s="13" t="s">
        <v>29</v>
      </c>
      <c r="G173" s="23">
        <v>85000</v>
      </c>
      <c r="H173" s="15">
        <v>0</v>
      </c>
      <c r="I173" s="16">
        <f t="shared" si="193"/>
        <v>2439.5</v>
      </c>
      <c r="J173" s="17">
        <f t="shared" si="194"/>
        <v>6035</v>
      </c>
      <c r="K173" s="80">
        <f t="shared" si="189"/>
        <v>715.55000000000007</v>
      </c>
      <c r="L173" s="18">
        <f t="shared" si="199"/>
        <v>2584</v>
      </c>
      <c r="M173" s="26">
        <f t="shared" si="195"/>
        <v>6026.5</v>
      </c>
      <c r="N173" s="44">
        <v>0</v>
      </c>
      <c r="O173" s="20">
        <f t="shared" si="196"/>
        <v>5023.5</v>
      </c>
      <c r="P173" s="20">
        <f t="shared" si="197"/>
        <v>12777.05</v>
      </c>
      <c r="Q173" s="20">
        <f t="shared" si="198"/>
        <v>79976.5</v>
      </c>
    </row>
    <row r="174" spans="1:18" ht="43.5" customHeight="1" x14ac:dyDescent="0.35">
      <c r="A174" s="31">
        <v>144</v>
      </c>
      <c r="B174" s="12" t="s">
        <v>134</v>
      </c>
      <c r="C174" s="12" t="s">
        <v>285</v>
      </c>
      <c r="D174" s="12" t="s">
        <v>259</v>
      </c>
      <c r="E174" s="91" t="s">
        <v>280</v>
      </c>
      <c r="F174" s="13" t="s">
        <v>29</v>
      </c>
      <c r="G174" s="23">
        <v>85000</v>
      </c>
      <c r="H174" s="15">
        <v>8182.63</v>
      </c>
      <c r="I174" s="16">
        <f t="shared" si="193"/>
        <v>2439.5</v>
      </c>
      <c r="J174" s="17">
        <f t="shared" si="194"/>
        <v>6035</v>
      </c>
      <c r="K174" s="80">
        <f t="shared" si="189"/>
        <v>715.55000000000007</v>
      </c>
      <c r="L174" s="18">
        <f t="shared" si="199"/>
        <v>2584</v>
      </c>
      <c r="M174" s="26">
        <f t="shared" si="195"/>
        <v>6026.5</v>
      </c>
      <c r="N174" s="44">
        <v>1577.45</v>
      </c>
      <c r="O174" s="20">
        <f t="shared" si="196"/>
        <v>14783.580000000002</v>
      </c>
      <c r="P174" s="20">
        <f t="shared" si="197"/>
        <v>12777.05</v>
      </c>
      <c r="Q174" s="20">
        <f t="shared" si="198"/>
        <v>70216.42</v>
      </c>
    </row>
    <row r="175" spans="1:18" ht="43.5" customHeight="1" x14ac:dyDescent="0.35">
      <c r="A175" s="31">
        <v>145</v>
      </c>
      <c r="B175" s="12" t="s">
        <v>132</v>
      </c>
      <c r="C175" s="12" t="s">
        <v>285</v>
      </c>
      <c r="D175" s="12" t="s">
        <v>259</v>
      </c>
      <c r="E175" s="91" t="s">
        <v>280</v>
      </c>
      <c r="F175" s="13" t="s">
        <v>29</v>
      </c>
      <c r="G175" s="23">
        <v>85000</v>
      </c>
      <c r="H175" s="15">
        <v>0</v>
      </c>
      <c r="I175" s="16">
        <f t="shared" si="193"/>
        <v>2439.5</v>
      </c>
      <c r="J175" s="17">
        <f t="shared" si="194"/>
        <v>6035</v>
      </c>
      <c r="K175" s="80">
        <f t="shared" si="189"/>
        <v>715.55000000000007</v>
      </c>
      <c r="L175" s="18">
        <f t="shared" si="199"/>
        <v>2584</v>
      </c>
      <c r="M175" s="26">
        <f t="shared" si="195"/>
        <v>6026.5</v>
      </c>
      <c r="N175" s="44">
        <v>0</v>
      </c>
      <c r="O175" s="20">
        <f t="shared" si="196"/>
        <v>5023.5</v>
      </c>
      <c r="P175" s="20">
        <f t="shared" si="197"/>
        <v>12777.05</v>
      </c>
      <c r="Q175" s="20">
        <f t="shared" si="198"/>
        <v>79976.5</v>
      </c>
    </row>
    <row r="176" spans="1:18" ht="43.5" customHeight="1" x14ac:dyDescent="0.35">
      <c r="A176" s="31">
        <v>146</v>
      </c>
      <c r="B176" s="12" t="s">
        <v>140</v>
      </c>
      <c r="C176" s="12" t="s">
        <v>285</v>
      </c>
      <c r="D176" s="12" t="s">
        <v>259</v>
      </c>
      <c r="E176" s="91" t="s">
        <v>261</v>
      </c>
      <c r="F176" s="13" t="s">
        <v>29</v>
      </c>
      <c r="G176" s="23">
        <v>80000</v>
      </c>
      <c r="H176" s="15">
        <v>0</v>
      </c>
      <c r="I176" s="16">
        <f t="shared" si="193"/>
        <v>2296</v>
      </c>
      <c r="J176" s="17">
        <f t="shared" si="194"/>
        <v>5680</v>
      </c>
      <c r="K176" s="80">
        <f t="shared" si="189"/>
        <v>715.55000000000007</v>
      </c>
      <c r="L176" s="18">
        <f t="shared" si="199"/>
        <v>2432</v>
      </c>
      <c r="M176" s="26">
        <f t="shared" si="195"/>
        <v>5672</v>
      </c>
      <c r="N176" s="44">
        <v>0</v>
      </c>
      <c r="O176" s="20">
        <f t="shared" si="196"/>
        <v>4728</v>
      </c>
      <c r="P176" s="20">
        <f t="shared" si="197"/>
        <v>12067.55</v>
      </c>
      <c r="Q176" s="20">
        <f t="shared" si="198"/>
        <v>75272</v>
      </c>
    </row>
    <row r="177" spans="1:17" ht="33.75" customHeight="1" x14ac:dyDescent="0.35">
      <c r="A177" s="31">
        <v>147</v>
      </c>
      <c r="B177" s="12" t="s">
        <v>136</v>
      </c>
      <c r="C177" s="12" t="s">
        <v>284</v>
      </c>
      <c r="D177" s="12" t="s">
        <v>259</v>
      </c>
      <c r="E177" s="91" t="s">
        <v>261</v>
      </c>
      <c r="F177" s="13" t="s">
        <v>29</v>
      </c>
      <c r="G177" s="23">
        <v>80000</v>
      </c>
      <c r="H177" s="15">
        <v>0</v>
      </c>
      <c r="I177" s="16">
        <f t="shared" si="193"/>
        <v>2296</v>
      </c>
      <c r="J177" s="17">
        <f t="shared" si="194"/>
        <v>5680</v>
      </c>
      <c r="K177" s="80">
        <f t="shared" si="189"/>
        <v>715.55000000000007</v>
      </c>
      <c r="L177" s="18">
        <f t="shared" si="199"/>
        <v>2432</v>
      </c>
      <c r="M177" s="26">
        <f t="shared" si="195"/>
        <v>5672</v>
      </c>
      <c r="N177" s="44">
        <v>0</v>
      </c>
      <c r="O177" s="20">
        <f t="shared" si="196"/>
        <v>4728</v>
      </c>
      <c r="P177" s="20">
        <f t="shared" si="197"/>
        <v>12067.55</v>
      </c>
      <c r="Q177" s="20">
        <f t="shared" si="198"/>
        <v>75272</v>
      </c>
    </row>
    <row r="178" spans="1:17" ht="28.5" customHeight="1" x14ac:dyDescent="0.35">
      <c r="A178" s="31">
        <v>148</v>
      </c>
      <c r="B178" s="12" t="s">
        <v>143</v>
      </c>
      <c r="C178" s="12" t="s">
        <v>285</v>
      </c>
      <c r="D178" s="12" t="s">
        <v>259</v>
      </c>
      <c r="E178" s="91" t="s">
        <v>261</v>
      </c>
      <c r="F178" s="13" t="s">
        <v>29</v>
      </c>
      <c r="G178" s="23">
        <v>80000</v>
      </c>
      <c r="H178" s="15">
        <v>0</v>
      </c>
      <c r="I178" s="16">
        <f t="shared" si="193"/>
        <v>2296</v>
      </c>
      <c r="J178" s="17">
        <f t="shared" si="194"/>
        <v>5680</v>
      </c>
      <c r="K178" s="80">
        <f t="shared" si="189"/>
        <v>715.55000000000007</v>
      </c>
      <c r="L178" s="18">
        <f t="shared" si="199"/>
        <v>2432</v>
      </c>
      <c r="M178" s="26">
        <f t="shared" si="195"/>
        <v>5672</v>
      </c>
      <c r="N178" s="44">
        <v>1577.45</v>
      </c>
      <c r="O178" s="20">
        <f t="shared" si="196"/>
        <v>6305.45</v>
      </c>
      <c r="P178" s="20">
        <f t="shared" si="197"/>
        <v>12067.55</v>
      </c>
      <c r="Q178" s="20">
        <f t="shared" si="198"/>
        <v>73694.55</v>
      </c>
    </row>
    <row r="179" spans="1:17" ht="33.75" customHeight="1" x14ac:dyDescent="0.35">
      <c r="A179" s="31">
        <v>149</v>
      </c>
      <c r="B179" s="12" t="s">
        <v>139</v>
      </c>
      <c r="C179" s="12" t="s">
        <v>285</v>
      </c>
      <c r="D179" s="12" t="s">
        <v>259</v>
      </c>
      <c r="E179" s="91" t="s">
        <v>261</v>
      </c>
      <c r="F179" s="13" t="s">
        <v>29</v>
      </c>
      <c r="G179" s="23">
        <v>75000</v>
      </c>
      <c r="H179" s="15">
        <v>0</v>
      </c>
      <c r="I179" s="16">
        <f t="shared" si="193"/>
        <v>2152.5</v>
      </c>
      <c r="J179" s="17">
        <f t="shared" si="194"/>
        <v>5325</v>
      </c>
      <c r="K179" s="80">
        <f t="shared" si="189"/>
        <v>715.55000000000007</v>
      </c>
      <c r="L179" s="18">
        <f t="shared" si="199"/>
        <v>2280</v>
      </c>
      <c r="M179" s="26">
        <f t="shared" si="195"/>
        <v>5317.5</v>
      </c>
      <c r="N179" s="44">
        <f>1577.45*2</f>
        <v>3154.9</v>
      </c>
      <c r="O179" s="20">
        <f t="shared" si="196"/>
        <v>7587.4</v>
      </c>
      <c r="P179" s="20">
        <f t="shared" si="197"/>
        <v>11358.05</v>
      </c>
      <c r="Q179" s="20">
        <f t="shared" si="198"/>
        <v>67412.600000000006</v>
      </c>
    </row>
    <row r="180" spans="1:17" ht="43.5" customHeight="1" x14ac:dyDescent="0.35">
      <c r="A180" s="31">
        <v>150</v>
      </c>
      <c r="B180" s="12" t="s">
        <v>138</v>
      </c>
      <c r="C180" s="12" t="s">
        <v>285</v>
      </c>
      <c r="D180" s="12" t="s">
        <v>259</v>
      </c>
      <c r="E180" s="91" t="s">
        <v>261</v>
      </c>
      <c r="F180" s="13" t="s">
        <v>29</v>
      </c>
      <c r="G180" s="23">
        <v>75000</v>
      </c>
      <c r="H180" s="15">
        <v>0</v>
      </c>
      <c r="I180" s="16">
        <f t="shared" si="193"/>
        <v>2152.5</v>
      </c>
      <c r="J180" s="17">
        <f t="shared" si="194"/>
        <v>5325</v>
      </c>
      <c r="K180" s="80">
        <f t="shared" si="189"/>
        <v>715.55000000000007</v>
      </c>
      <c r="L180" s="18">
        <f t="shared" si="199"/>
        <v>2280</v>
      </c>
      <c r="M180" s="26">
        <f t="shared" si="195"/>
        <v>5317.5</v>
      </c>
      <c r="N180" s="44">
        <v>0</v>
      </c>
      <c r="O180" s="20">
        <f t="shared" si="196"/>
        <v>4432.5</v>
      </c>
      <c r="P180" s="20">
        <f t="shared" si="197"/>
        <v>11358.05</v>
      </c>
      <c r="Q180" s="20">
        <f t="shared" si="198"/>
        <v>70567.5</v>
      </c>
    </row>
    <row r="181" spans="1:17" ht="43.5" customHeight="1" x14ac:dyDescent="0.35">
      <c r="A181" s="31">
        <v>151</v>
      </c>
      <c r="B181" s="12" t="s">
        <v>137</v>
      </c>
      <c r="C181" s="12" t="s">
        <v>285</v>
      </c>
      <c r="D181" s="12" t="s">
        <v>259</v>
      </c>
      <c r="E181" s="91" t="s">
        <v>261</v>
      </c>
      <c r="F181" s="13" t="s">
        <v>29</v>
      </c>
      <c r="G181" s="23">
        <v>75000</v>
      </c>
      <c r="H181" s="15">
        <v>0</v>
      </c>
      <c r="I181" s="16">
        <f t="shared" si="193"/>
        <v>2152.5</v>
      </c>
      <c r="J181" s="17">
        <f t="shared" si="194"/>
        <v>5325</v>
      </c>
      <c r="K181" s="80">
        <f t="shared" si="189"/>
        <v>715.55000000000007</v>
      </c>
      <c r="L181" s="18">
        <f t="shared" si="199"/>
        <v>2280</v>
      </c>
      <c r="M181" s="26">
        <f t="shared" si="195"/>
        <v>5317.5</v>
      </c>
      <c r="N181" s="44">
        <f>1577.45*2</f>
        <v>3154.9</v>
      </c>
      <c r="O181" s="20">
        <f t="shared" si="196"/>
        <v>7587.4</v>
      </c>
      <c r="P181" s="20">
        <f t="shared" si="197"/>
        <v>11358.05</v>
      </c>
      <c r="Q181" s="20">
        <f t="shared" si="198"/>
        <v>67412.600000000006</v>
      </c>
    </row>
    <row r="182" spans="1:17" ht="43.5" customHeight="1" x14ac:dyDescent="0.35">
      <c r="A182" s="31">
        <v>152</v>
      </c>
      <c r="B182" s="12" t="s">
        <v>274</v>
      </c>
      <c r="C182" s="12" t="s">
        <v>284</v>
      </c>
      <c r="D182" s="12" t="s">
        <v>259</v>
      </c>
      <c r="E182" s="91" t="s">
        <v>261</v>
      </c>
      <c r="F182" s="13" t="s">
        <v>32</v>
      </c>
      <c r="G182" s="23">
        <v>75000</v>
      </c>
      <c r="H182" s="15">
        <v>6309.38</v>
      </c>
      <c r="I182" s="16">
        <f>G182*2.87/100</f>
        <v>2152.5</v>
      </c>
      <c r="J182" s="17">
        <f>G182*7.1/100</f>
        <v>5325</v>
      </c>
      <c r="K182" s="80">
        <f t="shared" si="189"/>
        <v>715.55000000000007</v>
      </c>
      <c r="L182" s="18">
        <f>G182*3.04/100</f>
        <v>2280</v>
      </c>
      <c r="M182" s="26">
        <f t="shared" si="195"/>
        <v>5317.5</v>
      </c>
      <c r="N182" s="44">
        <v>0</v>
      </c>
      <c r="O182" s="20">
        <f t="shared" si="196"/>
        <v>10741.880000000001</v>
      </c>
      <c r="P182" s="20">
        <f>J182+K182+M182</f>
        <v>11358.05</v>
      </c>
      <c r="Q182" s="20">
        <f>G182-O182</f>
        <v>64258.119999999995</v>
      </c>
    </row>
    <row r="183" spans="1:17" ht="43.5" customHeight="1" x14ac:dyDescent="0.35">
      <c r="A183" s="31">
        <v>153</v>
      </c>
      <c r="B183" s="12" t="s">
        <v>135</v>
      </c>
      <c r="C183" s="12" t="s">
        <v>285</v>
      </c>
      <c r="D183" s="12" t="s">
        <v>259</v>
      </c>
      <c r="E183" s="91" t="s">
        <v>262</v>
      </c>
      <c r="F183" s="13" t="s">
        <v>29</v>
      </c>
      <c r="G183" s="23">
        <v>75000</v>
      </c>
      <c r="H183" s="15">
        <v>6309.38</v>
      </c>
      <c r="I183" s="16">
        <f>G183*2.87/100</f>
        <v>2152.5</v>
      </c>
      <c r="J183" s="17">
        <f>G183*7.1/100</f>
        <v>5325</v>
      </c>
      <c r="K183" s="80">
        <f t="shared" si="189"/>
        <v>715.55000000000007</v>
      </c>
      <c r="L183" s="18">
        <f>G183*3.04/100</f>
        <v>2280</v>
      </c>
      <c r="M183" s="26">
        <f t="shared" si="195"/>
        <v>5317.5</v>
      </c>
      <c r="N183" s="44">
        <v>0</v>
      </c>
      <c r="O183" s="20">
        <f t="shared" si="196"/>
        <v>10741.880000000001</v>
      </c>
      <c r="P183" s="20">
        <f>J183+K183+M183</f>
        <v>11358.05</v>
      </c>
      <c r="Q183" s="20">
        <f>G183-O183</f>
        <v>64258.119999999995</v>
      </c>
    </row>
    <row r="184" spans="1:17" ht="43.5" customHeight="1" x14ac:dyDescent="0.35">
      <c r="A184" s="31">
        <v>154</v>
      </c>
      <c r="B184" s="12" t="s">
        <v>179</v>
      </c>
      <c r="C184" s="12" t="s">
        <v>285</v>
      </c>
      <c r="D184" s="12" t="s">
        <v>259</v>
      </c>
      <c r="E184" s="91" t="s">
        <v>251</v>
      </c>
      <c r="F184" s="13" t="s">
        <v>338</v>
      </c>
      <c r="G184" s="23">
        <v>38000</v>
      </c>
      <c r="H184" s="15">
        <v>160.38</v>
      </c>
      <c r="I184" s="16">
        <f t="shared" si="193"/>
        <v>1090.5999999999999</v>
      </c>
      <c r="J184" s="17">
        <f t="shared" si="194"/>
        <v>2698</v>
      </c>
      <c r="K184" s="18">
        <f t="shared" ref="K184:K185" si="200">+G184*1.1%</f>
        <v>418.00000000000006</v>
      </c>
      <c r="L184" s="18">
        <f t="shared" si="199"/>
        <v>1155.2</v>
      </c>
      <c r="M184" s="26">
        <f t="shared" si="195"/>
        <v>2694.2000000000003</v>
      </c>
      <c r="N184" s="44">
        <v>0</v>
      </c>
      <c r="O184" s="20">
        <f t="shared" si="196"/>
        <v>2406.1800000000003</v>
      </c>
      <c r="P184" s="20">
        <f t="shared" si="197"/>
        <v>5810.2000000000007</v>
      </c>
      <c r="Q184" s="20">
        <f t="shared" si="198"/>
        <v>35593.82</v>
      </c>
    </row>
    <row r="185" spans="1:17" ht="43.5" customHeight="1" x14ac:dyDescent="0.35">
      <c r="A185" s="31">
        <v>155</v>
      </c>
      <c r="B185" s="12" t="s">
        <v>212</v>
      </c>
      <c r="C185" s="12" t="s">
        <v>285</v>
      </c>
      <c r="D185" s="12" t="s">
        <v>259</v>
      </c>
      <c r="E185" s="91" t="s">
        <v>327</v>
      </c>
      <c r="F185" s="13" t="s">
        <v>29</v>
      </c>
      <c r="G185" s="23">
        <v>50000</v>
      </c>
      <c r="H185" s="15">
        <v>1854</v>
      </c>
      <c r="I185" s="16">
        <f t="shared" si="193"/>
        <v>1435</v>
      </c>
      <c r="J185" s="17">
        <f t="shared" si="194"/>
        <v>3550</v>
      </c>
      <c r="K185" s="18">
        <f t="shared" si="200"/>
        <v>550</v>
      </c>
      <c r="L185" s="18">
        <f t="shared" ref="L185:L203" si="201">G185*3.04/100</f>
        <v>1520</v>
      </c>
      <c r="M185" s="26">
        <f t="shared" si="195"/>
        <v>3545.0000000000005</v>
      </c>
      <c r="N185" s="44">
        <v>0</v>
      </c>
      <c r="O185" s="20">
        <f t="shared" si="196"/>
        <v>4809</v>
      </c>
      <c r="P185" s="20">
        <f t="shared" si="197"/>
        <v>7645</v>
      </c>
      <c r="Q185" s="20">
        <f>G185-O185</f>
        <v>45191</v>
      </c>
    </row>
    <row r="186" spans="1:17" ht="43.5" customHeight="1" x14ac:dyDescent="0.35">
      <c r="A186" s="31">
        <v>156</v>
      </c>
      <c r="B186" s="12" t="s">
        <v>289</v>
      </c>
      <c r="C186" s="12" t="s">
        <v>285</v>
      </c>
      <c r="D186" s="12" t="s">
        <v>259</v>
      </c>
      <c r="E186" s="118" t="s">
        <v>261</v>
      </c>
      <c r="F186" s="13" t="s">
        <v>32</v>
      </c>
      <c r="G186" s="119">
        <v>75000</v>
      </c>
      <c r="H186" s="120">
        <v>0</v>
      </c>
      <c r="I186" s="121">
        <f t="shared" si="193"/>
        <v>2152.5</v>
      </c>
      <c r="J186" s="122">
        <f t="shared" si="194"/>
        <v>5325</v>
      </c>
      <c r="K186" s="80">
        <f t="shared" ref="K186:K203" si="202">65050*1.1%</f>
        <v>715.55000000000007</v>
      </c>
      <c r="L186" s="123">
        <f t="shared" si="201"/>
        <v>2280</v>
      </c>
      <c r="M186" s="124">
        <f t="shared" si="195"/>
        <v>5317.5</v>
      </c>
      <c r="N186" s="125">
        <f>1577.45*2</f>
        <v>3154.9</v>
      </c>
      <c r="O186" s="20">
        <f t="shared" si="196"/>
        <v>7587.4</v>
      </c>
      <c r="P186" s="20">
        <f t="shared" si="197"/>
        <v>11358.05</v>
      </c>
      <c r="Q186" s="43">
        <f>G186-O186</f>
        <v>67412.600000000006</v>
      </c>
    </row>
    <row r="187" spans="1:17" ht="43.5" customHeight="1" x14ac:dyDescent="0.35">
      <c r="A187" s="31">
        <v>157</v>
      </c>
      <c r="B187" s="12" t="s">
        <v>288</v>
      </c>
      <c r="C187" s="12" t="s">
        <v>285</v>
      </c>
      <c r="D187" s="12" t="s">
        <v>259</v>
      </c>
      <c r="E187" s="118" t="s">
        <v>261</v>
      </c>
      <c r="F187" s="13" t="s">
        <v>32</v>
      </c>
      <c r="G187" s="119">
        <v>75000</v>
      </c>
      <c r="H187" s="120">
        <v>0</v>
      </c>
      <c r="I187" s="121">
        <f t="shared" si="193"/>
        <v>2152.5</v>
      </c>
      <c r="J187" s="122">
        <f t="shared" si="194"/>
        <v>5325</v>
      </c>
      <c r="K187" s="80">
        <f t="shared" si="202"/>
        <v>715.55000000000007</v>
      </c>
      <c r="L187" s="123">
        <f t="shared" si="201"/>
        <v>2280</v>
      </c>
      <c r="M187" s="124">
        <f t="shared" si="195"/>
        <v>5317.5</v>
      </c>
      <c r="N187" s="125">
        <v>1577.45</v>
      </c>
      <c r="O187" s="20">
        <f t="shared" si="196"/>
        <v>6009.95</v>
      </c>
      <c r="P187" s="20">
        <f t="shared" si="197"/>
        <v>11358.05</v>
      </c>
      <c r="Q187" s="43">
        <f>G187-O187</f>
        <v>68990.05</v>
      </c>
    </row>
    <row r="188" spans="1:17" ht="43.5" customHeight="1" x14ac:dyDescent="0.35">
      <c r="A188" s="31">
        <v>158</v>
      </c>
      <c r="B188" s="12" t="s">
        <v>363</v>
      </c>
      <c r="C188" s="12" t="s">
        <v>284</v>
      </c>
      <c r="D188" s="12" t="s">
        <v>259</v>
      </c>
      <c r="E188" s="118" t="s">
        <v>261</v>
      </c>
      <c r="F188" s="13" t="s">
        <v>32</v>
      </c>
      <c r="G188" s="119">
        <v>75000</v>
      </c>
      <c r="H188" s="120">
        <v>5678.4</v>
      </c>
      <c r="I188" s="121">
        <f t="shared" si="193"/>
        <v>2152.5</v>
      </c>
      <c r="J188" s="122">
        <f t="shared" si="194"/>
        <v>5325</v>
      </c>
      <c r="K188" s="80">
        <f t="shared" si="202"/>
        <v>715.55000000000007</v>
      </c>
      <c r="L188" s="123">
        <f t="shared" si="201"/>
        <v>2280</v>
      </c>
      <c r="M188" s="124">
        <f t="shared" si="195"/>
        <v>5317.5</v>
      </c>
      <c r="N188" s="125">
        <f>1577.45*2</f>
        <v>3154.9</v>
      </c>
      <c r="O188" s="20">
        <f t="shared" ref="O188:O194" si="203">H188+I188+L188+N188</f>
        <v>13265.8</v>
      </c>
      <c r="P188" s="20">
        <f t="shared" ref="P188:P194" si="204">J188+K188+M188</f>
        <v>11358.05</v>
      </c>
      <c r="Q188" s="43">
        <f t="shared" ref="Q188:Q194" si="205">G188-O188</f>
        <v>61734.2</v>
      </c>
    </row>
    <row r="189" spans="1:17" ht="43.5" customHeight="1" x14ac:dyDescent="0.35">
      <c r="A189" s="31">
        <v>159</v>
      </c>
      <c r="B189" s="12" t="s">
        <v>364</v>
      </c>
      <c r="C189" s="12" t="s">
        <v>285</v>
      </c>
      <c r="D189" s="12" t="s">
        <v>259</v>
      </c>
      <c r="E189" s="118" t="s">
        <v>261</v>
      </c>
      <c r="F189" s="13" t="s">
        <v>32</v>
      </c>
      <c r="G189" s="119">
        <v>75000</v>
      </c>
      <c r="H189" s="120">
        <v>5678.4</v>
      </c>
      <c r="I189" s="121">
        <f t="shared" ref="I189:I195" si="206">G189*2.87/100</f>
        <v>2152.5</v>
      </c>
      <c r="J189" s="122">
        <f t="shared" ref="J189:J195" si="207">G189*7.1/100</f>
        <v>5325</v>
      </c>
      <c r="K189" s="80">
        <f t="shared" si="202"/>
        <v>715.55000000000007</v>
      </c>
      <c r="L189" s="123">
        <f t="shared" ref="L189:L194" si="208">G189*3.04/100</f>
        <v>2280</v>
      </c>
      <c r="M189" s="124">
        <f t="shared" ref="M189:M194" si="209">+G189*7.09%</f>
        <v>5317.5</v>
      </c>
      <c r="N189" s="125">
        <f>1577.45*2</f>
        <v>3154.9</v>
      </c>
      <c r="O189" s="20">
        <f t="shared" si="203"/>
        <v>13265.8</v>
      </c>
      <c r="P189" s="20">
        <f t="shared" si="204"/>
        <v>11358.05</v>
      </c>
      <c r="Q189" s="43">
        <f t="shared" si="205"/>
        <v>61734.2</v>
      </c>
    </row>
    <row r="190" spans="1:17" ht="43.5" customHeight="1" x14ac:dyDescent="0.35">
      <c r="A190" s="31">
        <v>160</v>
      </c>
      <c r="B190" s="12" t="s">
        <v>365</v>
      </c>
      <c r="C190" s="12" t="s">
        <v>284</v>
      </c>
      <c r="D190" s="12" t="s">
        <v>259</v>
      </c>
      <c r="E190" s="118" t="s">
        <v>261</v>
      </c>
      <c r="F190" s="13" t="s">
        <v>32</v>
      </c>
      <c r="G190" s="119">
        <v>75000</v>
      </c>
      <c r="H190" s="120">
        <v>5993.89</v>
      </c>
      <c r="I190" s="121">
        <f t="shared" si="206"/>
        <v>2152.5</v>
      </c>
      <c r="J190" s="122">
        <f t="shared" si="207"/>
        <v>5325</v>
      </c>
      <c r="K190" s="80">
        <f t="shared" si="202"/>
        <v>715.55000000000007</v>
      </c>
      <c r="L190" s="123">
        <f t="shared" si="208"/>
        <v>2280</v>
      </c>
      <c r="M190" s="124">
        <f t="shared" si="209"/>
        <v>5317.5</v>
      </c>
      <c r="N190" s="125">
        <v>1577.45</v>
      </c>
      <c r="O190" s="20">
        <f t="shared" si="203"/>
        <v>12003.84</v>
      </c>
      <c r="P190" s="20">
        <f t="shared" si="204"/>
        <v>11358.05</v>
      </c>
      <c r="Q190" s="43">
        <f t="shared" si="205"/>
        <v>62996.160000000003</v>
      </c>
    </row>
    <row r="191" spans="1:17" ht="43.5" customHeight="1" x14ac:dyDescent="0.35">
      <c r="A191" s="31">
        <v>161</v>
      </c>
      <c r="B191" s="12" t="s">
        <v>366</v>
      </c>
      <c r="C191" s="12" t="s">
        <v>285</v>
      </c>
      <c r="D191" s="12" t="s">
        <v>259</v>
      </c>
      <c r="E191" s="118" t="s">
        <v>261</v>
      </c>
      <c r="F191" s="13" t="s">
        <v>32</v>
      </c>
      <c r="G191" s="119">
        <v>75000</v>
      </c>
      <c r="H191" s="120">
        <v>5993.89</v>
      </c>
      <c r="I191" s="121">
        <f t="shared" si="206"/>
        <v>2152.5</v>
      </c>
      <c r="J191" s="122">
        <f t="shared" si="207"/>
        <v>5325</v>
      </c>
      <c r="K191" s="80">
        <f t="shared" si="202"/>
        <v>715.55000000000007</v>
      </c>
      <c r="L191" s="123">
        <f t="shared" si="208"/>
        <v>2280</v>
      </c>
      <c r="M191" s="124">
        <f t="shared" si="209"/>
        <v>5317.5</v>
      </c>
      <c r="N191" s="125">
        <v>1577.45</v>
      </c>
      <c r="O191" s="20">
        <f t="shared" si="203"/>
        <v>12003.84</v>
      </c>
      <c r="P191" s="20">
        <f t="shared" si="204"/>
        <v>11358.05</v>
      </c>
      <c r="Q191" s="43">
        <f t="shared" si="205"/>
        <v>62996.160000000003</v>
      </c>
    </row>
    <row r="192" spans="1:17" ht="43.5" customHeight="1" x14ac:dyDescent="0.35">
      <c r="A192" s="31">
        <v>162</v>
      </c>
      <c r="B192" s="12" t="s">
        <v>367</v>
      </c>
      <c r="C192" s="12" t="s">
        <v>285</v>
      </c>
      <c r="D192" s="12" t="s">
        <v>259</v>
      </c>
      <c r="E192" s="118" t="s">
        <v>261</v>
      </c>
      <c r="F192" s="13" t="s">
        <v>32</v>
      </c>
      <c r="G192" s="119">
        <v>75000</v>
      </c>
      <c r="H192" s="120">
        <v>6309.38</v>
      </c>
      <c r="I192" s="121">
        <f t="shared" si="206"/>
        <v>2152.5</v>
      </c>
      <c r="J192" s="122">
        <f t="shared" si="207"/>
        <v>5325</v>
      </c>
      <c r="K192" s="80">
        <f t="shared" si="202"/>
        <v>715.55000000000007</v>
      </c>
      <c r="L192" s="123">
        <f t="shared" si="208"/>
        <v>2280</v>
      </c>
      <c r="M192" s="124">
        <f t="shared" si="209"/>
        <v>5317.5</v>
      </c>
      <c r="N192" s="125">
        <v>0</v>
      </c>
      <c r="O192" s="20">
        <f t="shared" si="203"/>
        <v>10741.880000000001</v>
      </c>
      <c r="P192" s="20">
        <f t="shared" si="204"/>
        <v>11358.05</v>
      </c>
      <c r="Q192" s="43">
        <f t="shared" si="205"/>
        <v>64258.119999999995</v>
      </c>
    </row>
    <row r="193" spans="1:17" ht="43.5" customHeight="1" x14ac:dyDescent="0.35">
      <c r="A193" s="31">
        <v>163</v>
      </c>
      <c r="B193" s="12" t="s">
        <v>368</v>
      </c>
      <c r="C193" s="12" t="s">
        <v>284</v>
      </c>
      <c r="D193" s="12" t="s">
        <v>259</v>
      </c>
      <c r="E193" s="118" t="s">
        <v>261</v>
      </c>
      <c r="F193" s="13" t="s">
        <v>32</v>
      </c>
      <c r="G193" s="119">
        <v>75000</v>
      </c>
      <c r="H193" s="120">
        <v>6309.38</v>
      </c>
      <c r="I193" s="121">
        <f t="shared" si="206"/>
        <v>2152.5</v>
      </c>
      <c r="J193" s="122">
        <f t="shared" si="207"/>
        <v>5325</v>
      </c>
      <c r="K193" s="80">
        <f t="shared" si="202"/>
        <v>715.55000000000007</v>
      </c>
      <c r="L193" s="123">
        <f t="shared" si="208"/>
        <v>2280</v>
      </c>
      <c r="M193" s="124">
        <f t="shared" si="209"/>
        <v>5317.5</v>
      </c>
      <c r="N193" s="125">
        <v>0</v>
      </c>
      <c r="O193" s="20">
        <f t="shared" si="203"/>
        <v>10741.880000000001</v>
      </c>
      <c r="P193" s="20">
        <f t="shared" si="204"/>
        <v>11358.05</v>
      </c>
      <c r="Q193" s="43">
        <f t="shared" si="205"/>
        <v>64258.119999999995</v>
      </c>
    </row>
    <row r="194" spans="1:17" ht="43.5" customHeight="1" x14ac:dyDescent="0.35">
      <c r="A194" s="31">
        <v>164</v>
      </c>
      <c r="B194" s="12" t="s">
        <v>369</v>
      </c>
      <c r="C194" s="12" t="s">
        <v>285</v>
      </c>
      <c r="D194" s="12" t="s">
        <v>259</v>
      </c>
      <c r="E194" s="118" t="s">
        <v>261</v>
      </c>
      <c r="F194" s="13" t="s">
        <v>32</v>
      </c>
      <c r="G194" s="119">
        <v>75000</v>
      </c>
      <c r="H194" s="120">
        <v>6309.38</v>
      </c>
      <c r="I194" s="121">
        <f t="shared" si="206"/>
        <v>2152.5</v>
      </c>
      <c r="J194" s="122">
        <f t="shared" si="207"/>
        <v>5325</v>
      </c>
      <c r="K194" s="80">
        <f t="shared" si="202"/>
        <v>715.55000000000007</v>
      </c>
      <c r="L194" s="123">
        <f t="shared" si="208"/>
        <v>2280</v>
      </c>
      <c r="M194" s="124">
        <f t="shared" si="209"/>
        <v>5317.5</v>
      </c>
      <c r="N194" s="125">
        <v>0</v>
      </c>
      <c r="O194" s="20">
        <f t="shared" si="203"/>
        <v>10741.880000000001</v>
      </c>
      <c r="P194" s="20">
        <f t="shared" si="204"/>
        <v>11358.05</v>
      </c>
      <c r="Q194" s="43">
        <f t="shared" si="205"/>
        <v>64258.119999999995</v>
      </c>
    </row>
    <row r="195" spans="1:17" ht="43.5" customHeight="1" x14ac:dyDescent="0.35">
      <c r="A195" s="31">
        <v>165</v>
      </c>
      <c r="B195" s="12" t="s">
        <v>370</v>
      </c>
      <c r="C195" s="12" t="s">
        <v>284</v>
      </c>
      <c r="D195" s="12" t="s">
        <v>259</v>
      </c>
      <c r="E195" s="118" t="s">
        <v>261</v>
      </c>
      <c r="F195" s="13" t="s">
        <v>32</v>
      </c>
      <c r="G195" s="119">
        <v>75000</v>
      </c>
      <c r="H195" s="120">
        <v>6309.38</v>
      </c>
      <c r="I195" s="121">
        <f t="shared" si="206"/>
        <v>2152.5</v>
      </c>
      <c r="J195" s="122">
        <f t="shared" si="207"/>
        <v>5325</v>
      </c>
      <c r="K195" s="80">
        <f t="shared" si="202"/>
        <v>715.55000000000007</v>
      </c>
      <c r="L195" s="123">
        <f t="shared" ref="L195" si="210">G195*3.04/100</f>
        <v>2280</v>
      </c>
      <c r="M195" s="124">
        <f t="shared" ref="M195" si="211">+G195*7.09%</f>
        <v>5317.5</v>
      </c>
      <c r="N195" s="125">
        <v>0</v>
      </c>
      <c r="O195" s="20">
        <f t="shared" ref="O195" si="212">H195+I195+L195+N195</f>
        <v>10741.880000000001</v>
      </c>
      <c r="P195" s="20">
        <f t="shared" ref="P195" si="213">J195+K195+M195</f>
        <v>11358.05</v>
      </c>
      <c r="Q195" s="43">
        <f t="shared" ref="Q195" si="214">G195-O195</f>
        <v>64258.119999999995</v>
      </c>
    </row>
    <row r="196" spans="1:17" ht="43.5" customHeight="1" x14ac:dyDescent="0.35">
      <c r="A196" s="31">
        <v>166</v>
      </c>
      <c r="B196" s="12" t="s">
        <v>371</v>
      </c>
      <c r="C196" s="12" t="s">
        <v>285</v>
      </c>
      <c r="D196" s="12" t="s">
        <v>259</v>
      </c>
      <c r="E196" s="118" t="s">
        <v>261</v>
      </c>
      <c r="F196" s="13" t="s">
        <v>32</v>
      </c>
      <c r="G196" s="119">
        <v>75000</v>
      </c>
      <c r="H196" s="120">
        <v>0</v>
      </c>
      <c r="I196" s="121">
        <f t="shared" ref="I196" si="215">G196*2.87/100</f>
        <v>2152.5</v>
      </c>
      <c r="J196" s="122">
        <f t="shared" ref="J196" si="216">G196*7.1/100</f>
        <v>5325</v>
      </c>
      <c r="K196" s="80">
        <f t="shared" si="202"/>
        <v>715.55000000000007</v>
      </c>
      <c r="L196" s="123">
        <f t="shared" ref="L196" si="217">G196*3.04/100</f>
        <v>2280</v>
      </c>
      <c r="M196" s="124">
        <f t="shared" ref="M196" si="218">+G196*7.09%</f>
        <v>5317.5</v>
      </c>
      <c r="N196" s="125">
        <v>0</v>
      </c>
      <c r="O196" s="20">
        <f t="shared" ref="O196" si="219">H196+I196+L196+N196</f>
        <v>4432.5</v>
      </c>
      <c r="P196" s="20">
        <f t="shared" ref="P196" si="220">J196+K196+M196</f>
        <v>11358.05</v>
      </c>
      <c r="Q196" s="43">
        <f t="shared" ref="Q196" si="221">G196-O196</f>
        <v>70567.5</v>
      </c>
    </row>
    <row r="197" spans="1:17" ht="43.5" customHeight="1" x14ac:dyDescent="0.35">
      <c r="A197" s="31">
        <v>167</v>
      </c>
      <c r="B197" s="12" t="s">
        <v>372</v>
      </c>
      <c r="C197" s="12" t="s">
        <v>285</v>
      </c>
      <c r="D197" s="12" t="s">
        <v>259</v>
      </c>
      <c r="E197" s="118" t="s">
        <v>261</v>
      </c>
      <c r="F197" s="13" t="s">
        <v>32</v>
      </c>
      <c r="G197" s="119">
        <v>75000</v>
      </c>
      <c r="H197" s="120">
        <v>6309.38</v>
      </c>
      <c r="I197" s="121">
        <f t="shared" ref="I197" si="222">G197*2.87/100</f>
        <v>2152.5</v>
      </c>
      <c r="J197" s="122">
        <f t="shared" ref="J197" si="223">G197*7.1/100</f>
        <v>5325</v>
      </c>
      <c r="K197" s="80">
        <f t="shared" si="202"/>
        <v>715.55000000000007</v>
      </c>
      <c r="L197" s="123">
        <f t="shared" ref="L197" si="224">G197*3.04/100</f>
        <v>2280</v>
      </c>
      <c r="M197" s="124">
        <f t="shared" ref="M197" si="225">+G197*7.09%</f>
        <v>5317.5</v>
      </c>
      <c r="N197" s="125">
        <v>0</v>
      </c>
      <c r="O197" s="20">
        <f t="shared" ref="O197" si="226">H197+I197+L197+N197</f>
        <v>10741.880000000001</v>
      </c>
      <c r="P197" s="20">
        <f t="shared" ref="P197" si="227">J197+K197+M197</f>
        <v>11358.05</v>
      </c>
      <c r="Q197" s="43">
        <f t="shared" ref="Q197" si="228">G197-O197</f>
        <v>64258.119999999995</v>
      </c>
    </row>
    <row r="198" spans="1:17" ht="43.5" customHeight="1" x14ac:dyDescent="0.35">
      <c r="A198" s="31">
        <v>168</v>
      </c>
      <c r="B198" s="12" t="s">
        <v>373</v>
      </c>
      <c r="C198" s="12" t="s">
        <v>285</v>
      </c>
      <c r="D198" s="12" t="s">
        <v>259</v>
      </c>
      <c r="E198" s="118" t="s">
        <v>261</v>
      </c>
      <c r="F198" s="13" t="s">
        <v>32</v>
      </c>
      <c r="G198" s="119">
        <v>75000</v>
      </c>
      <c r="H198" s="120">
        <v>6309.38</v>
      </c>
      <c r="I198" s="121">
        <f t="shared" ref="I198" si="229">G198*2.87/100</f>
        <v>2152.5</v>
      </c>
      <c r="J198" s="122">
        <f t="shared" ref="J198" si="230">G198*7.1/100</f>
        <v>5325</v>
      </c>
      <c r="K198" s="80">
        <f t="shared" si="202"/>
        <v>715.55000000000007</v>
      </c>
      <c r="L198" s="123">
        <f t="shared" ref="L198" si="231">G198*3.04/100</f>
        <v>2280</v>
      </c>
      <c r="M198" s="124">
        <f t="shared" ref="M198" si="232">+G198*7.09%</f>
        <v>5317.5</v>
      </c>
      <c r="N198" s="125">
        <v>0</v>
      </c>
      <c r="O198" s="20">
        <f t="shared" ref="O198" si="233">H198+I198+L198+N198</f>
        <v>10741.880000000001</v>
      </c>
      <c r="P198" s="20">
        <f t="shared" ref="P198" si="234">J198+K198+M198</f>
        <v>11358.05</v>
      </c>
      <c r="Q198" s="43">
        <f t="shared" ref="Q198" si="235">G198-O198</f>
        <v>64258.119999999995</v>
      </c>
    </row>
    <row r="199" spans="1:17" ht="43.5" customHeight="1" x14ac:dyDescent="0.35">
      <c r="A199" s="31">
        <v>169</v>
      </c>
      <c r="B199" s="12" t="s">
        <v>374</v>
      </c>
      <c r="C199" s="12" t="s">
        <v>285</v>
      </c>
      <c r="D199" s="12" t="s">
        <v>259</v>
      </c>
      <c r="E199" s="118" t="s">
        <v>261</v>
      </c>
      <c r="F199" s="13" t="s">
        <v>32</v>
      </c>
      <c r="G199" s="119">
        <v>75000</v>
      </c>
      <c r="H199" s="120">
        <v>6309.38</v>
      </c>
      <c r="I199" s="121">
        <f t="shared" ref="I199" si="236">G199*2.87/100</f>
        <v>2152.5</v>
      </c>
      <c r="J199" s="122">
        <f t="shared" ref="J199" si="237">G199*7.1/100</f>
        <v>5325</v>
      </c>
      <c r="K199" s="80">
        <f t="shared" si="202"/>
        <v>715.55000000000007</v>
      </c>
      <c r="L199" s="123">
        <f t="shared" ref="L199" si="238">G199*3.04/100</f>
        <v>2280</v>
      </c>
      <c r="M199" s="124">
        <f t="shared" ref="M199" si="239">+G199*7.09%</f>
        <v>5317.5</v>
      </c>
      <c r="N199" s="125">
        <v>0</v>
      </c>
      <c r="O199" s="20">
        <f t="shared" ref="O199" si="240">H199+I199+L199+N199</f>
        <v>10741.880000000001</v>
      </c>
      <c r="P199" s="20">
        <f t="shared" ref="P199" si="241">J199+K199+M199</f>
        <v>11358.05</v>
      </c>
      <c r="Q199" s="43">
        <f t="shared" ref="Q199" si="242">G199-O199</f>
        <v>64258.119999999995</v>
      </c>
    </row>
    <row r="200" spans="1:17" ht="43.5" customHeight="1" x14ac:dyDescent="0.35">
      <c r="A200" s="31">
        <v>170</v>
      </c>
      <c r="B200" s="12" t="s">
        <v>375</v>
      </c>
      <c r="C200" s="12" t="s">
        <v>285</v>
      </c>
      <c r="D200" s="12" t="s">
        <v>259</v>
      </c>
      <c r="E200" s="118" t="s">
        <v>261</v>
      </c>
      <c r="F200" s="13" t="s">
        <v>32</v>
      </c>
      <c r="G200" s="119">
        <v>75000</v>
      </c>
      <c r="H200" s="120">
        <v>5993.89</v>
      </c>
      <c r="I200" s="121">
        <f t="shared" ref="I200" si="243">G200*2.87/100</f>
        <v>2152.5</v>
      </c>
      <c r="J200" s="122">
        <f t="shared" ref="J200" si="244">G200*7.1/100</f>
        <v>5325</v>
      </c>
      <c r="K200" s="80">
        <f t="shared" si="202"/>
        <v>715.55000000000007</v>
      </c>
      <c r="L200" s="123">
        <f t="shared" ref="L200" si="245">G200*3.04/100</f>
        <v>2280</v>
      </c>
      <c r="M200" s="124">
        <f t="shared" ref="M200" si="246">+G200*7.09%</f>
        <v>5317.5</v>
      </c>
      <c r="N200" s="125">
        <v>1577.45</v>
      </c>
      <c r="O200" s="20">
        <f t="shared" ref="O200" si="247">H200+I200+L200+N200</f>
        <v>12003.84</v>
      </c>
      <c r="P200" s="20">
        <f t="shared" ref="P200" si="248">J200+K200+M200</f>
        <v>11358.05</v>
      </c>
      <c r="Q200" s="43">
        <f t="shared" ref="Q200" si="249">G200-O200</f>
        <v>62996.160000000003</v>
      </c>
    </row>
    <row r="201" spans="1:17" ht="43.5" customHeight="1" x14ac:dyDescent="0.35">
      <c r="A201" s="31">
        <v>171</v>
      </c>
      <c r="B201" s="12" t="s">
        <v>376</v>
      </c>
      <c r="C201" s="12" t="s">
        <v>285</v>
      </c>
      <c r="D201" s="12" t="s">
        <v>259</v>
      </c>
      <c r="E201" s="118" t="s">
        <v>261</v>
      </c>
      <c r="F201" s="13" t="s">
        <v>32</v>
      </c>
      <c r="G201" s="119">
        <v>75000</v>
      </c>
      <c r="H201" s="120">
        <v>5993.89</v>
      </c>
      <c r="I201" s="121">
        <f t="shared" ref="I201" si="250">G201*2.87/100</f>
        <v>2152.5</v>
      </c>
      <c r="J201" s="122">
        <f t="shared" ref="J201" si="251">G201*7.1/100</f>
        <v>5325</v>
      </c>
      <c r="K201" s="80">
        <f t="shared" si="202"/>
        <v>715.55000000000007</v>
      </c>
      <c r="L201" s="123">
        <f t="shared" ref="L201" si="252">G201*3.04/100</f>
        <v>2280</v>
      </c>
      <c r="M201" s="124">
        <f t="shared" ref="M201" si="253">+G201*7.09%</f>
        <v>5317.5</v>
      </c>
      <c r="N201" s="125">
        <v>1577.45</v>
      </c>
      <c r="O201" s="20">
        <f t="shared" ref="O201" si="254">H201+I201+L201+N201</f>
        <v>12003.84</v>
      </c>
      <c r="P201" s="20">
        <f t="shared" ref="P201" si="255">J201+K201+M201</f>
        <v>11358.05</v>
      </c>
      <c r="Q201" s="43">
        <f t="shared" ref="Q201" si="256">G201-O201</f>
        <v>62996.160000000003</v>
      </c>
    </row>
    <row r="202" spans="1:17" ht="43.5" customHeight="1" x14ac:dyDescent="0.35">
      <c r="A202" s="31">
        <v>172</v>
      </c>
      <c r="B202" s="12" t="s">
        <v>377</v>
      </c>
      <c r="C202" s="12" t="s">
        <v>285</v>
      </c>
      <c r="D202" s="12"/>
      <c r="E202" s="118" t="s">
        <v>261</v>
      </c>
      <c r="F202" s="13" t="s">
        <v>32</v>
      </c>
      <c r="G202" s="119">
        <v>75000</v>
      </c>
      <c r="H202" s="120">
        <v>6309.38</v>
      </c>
      <c r="I202" s="121">
        <f t="shared" ref="I202" si="257">G202*2.87/100</f>
        <v>2152.5</v>
      </c>
      <c r="J202" s="122">
        <f t="shared" ref="J202" si="258">G202*7.1/100</f>
        <v>5325</v>
      </c>
      <c r="K202" s="80">
        <f t="shared" si="202"/>
        <v>715.55000000000007</v>
      </c>
      <c r="L202" s="123">
        <f t="shared" ref="L202" si="259">G202*3.04/100</f>
        <v>2280</v>
      </c>
      <c r="M202" s="124">
        <f t="shared" ref="M202" si="260">+G202*7.09%</f>
        <v>5317.5</v>
      </c>
      <c r="N202" s="125">
        <v>0</v>
      </c>
      <c r="O202" s="20">
        <f t="shared" ref="O202" si="261">H202+I202+L202+N202</f>
        <v>10741.880000000001</v>
      </c>
      <c r="P202" s="20">
        <f t="shared" ref="P202" si="262">J202+K202+M202</f>
        <v>11358.05</v>
      </c>
      <c r="Q202" s="43">
        <f t="shared" ref="Q202" si="263">G202-O202</f>
        <v>64258.119999999995</v>
      </c>
    </row>
    <row r="203" spans="1:17" ht="43.5" customHeight="1" x14ac:dyDescent="0.35">
      <c r="A203" s="31">
        <v>173</v>
      </c>
      <c r="B203" s="27" t="s">
        <v>294</v>
      </c>
      <c r="C203" s="27" t="s">
        <v>284</v>
      </c>
      <c r="D203" s="12" t="s">
        <v>259</v>
      </c>
      <c r="E203" s="91" t="s">
        <v>328</v>
      </c>
      <c r="F203" s="13" t="s">
        <v>29</v>
      </c>
      <c r="G203" s="23">
        <v>105000</v>
      </c>
      <c r="H203" s="23">
        <v>12887.13</v>
      </c>
      <c r="I203" s="23">
        <f t="shared" si="193"/>
        <v>3013.5</v>
      </c>
      <c r="J203" s="23">
        <f t="shared" si="194"/>
        <v>7455</v>
      </c>
      <c r="K203" s="80">
        <f t="shared" si="202"/>
        <v>715.55000000000007</v>
      </c>
      <c r="L203" s="18">
        <f t="shared" si="201"/>
        <v>3192</v>
      </c>
      <c r="M203" s="23">
        <f t="shared" si="195"/>
        <v>7444.5000000000009</v>
      </c>
      <c r="N203" s="23">
        <v>1577.45</v>
      </c>
      <c r="O203" s="20">
        <f t="shared" si="196"/>
        <v>20670.079999999998</v>
      </c>
      <c r="P203" s="20">
        <f t="shared" si="197"/>
        <v>15615.050000000001</v>
      </c>
      <c r="Q203" s="20">
        <f>G203-O203</f>
        <v>84329.919999999998</v>
      </c>
    </row>
    <row r="204" spans="1:17" ht="26.25" customHeight="1" thickBot="1" x14ac:dyDescent="0.25">
      <c r="A204" s="195" t="s">
        <v>144</v>
      </c>
      <c r="B204" s="191"/>
      <c r="C204" s="191"/>
      <c r="D204" s="191"/>
      <c r="E204" s="196"/>
      <c r="F204" s="25"/>
      <c r="G204" s="126">
        <f t="shared" ref="G204:Q204" si="264">SUM(G168:G203)</f>
        <v>2923000</v>
      </c>
      <c r="H204" s="126">
        <f t="shared" si="264"/>
        <v>162012.53000000003</v>
      </c>
      <c r="I204" s="126">
        <f t="shared" si="264"/>
        <v>83890.1</v>
      </c>
      <c r="J204" s="126">
        <f t="shared" si="264"/>
        <v>207533</v>
      </c>
      <c r="K204" s="126">
        <f t="shared" si="264"/>
        <v>25296.699999999986</v>
      </c>
      <c r="L204" s="126">
        <f t="shared" si="264"/>
        <v>87419</v>
      </c>
      <c r="M204" s="126">
        <f t="shared" si="264"/>
        <v>203881.8125</v>
      </c>
      <c r="N204" s="126">
        <f t="shared" si="264"/>
        <v>33126.450000000004</v>
      </c>
      <c r="O204" s="126">
        <f t="shared" si="264"/>
        <v>366448.08000000007</v>
      </c>
      <c r="P204" s="126">
        <f t="shared" si="264"/>
        <v>436711.51249999972</v>
      </c>
      <c r="Q204" s="126">
        <f t="shared" si="264"/>
        <v>2556551.9200000013</v>
      </c>
    </row>
    <row r="205" spans="1:17" ht="36" customHeight="1" x14ac:dyDescent="0.2">
      <c r="A205" s="160" t="s">
        <v>27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2"/>
    </row>
    <row r="206" spans="1:17" ht="38.25" customHeight="1" x14ac:dyDescent="0.35">
      <c r="A206" s="31">
        <v>174</v>
      </c>
      <c r="B206" s="12" t="s">
        <v>100</v>
      </c>
      <c r="C206" s="12" t="s">
        <v>284</v>
      </c>
      <c r="D206" s="12" t="s">
        <v>27</v>
      </c>
      <c r="E206" s="12" t="s">
        <v>101</v>
      </c>
      <c r="F206" s="13" t="s">
        <v>29</v>
      </c>
      <c r="G206" s="23">
        <v>310000</v>
      </c>
      <c r="H206" s="15">
        <v>36608.04</v>
      </c>
      <c r="I206" s="16">
        <f>+G206*2.87%</f>
        <v>8897</v>
      </c>
      <c r="J206" s="26">
        <f>+G206*7.1%</f>
        <v>22009.999999999996</v>
      </c>
      <c r="K206" s="80">
        <f t="shared" ref="K206:K234" si="265">65050*1.1%</f>
        <v>715.55000000000007</v>
      </c>
      <c r="L206" s="92">
        <f>162625*3.04%</f>
        <v>4943.8</v>
      </c>
      <c r="M206" s="26">
        <f>162625*7.09%</f>
        <v>11530.112500000001</v>
      </c>
      <c r="N206" s="19">
        <v>0</v>
      </c>
      <c r="O206" s="20">
        <f t="shared" ref="O206:O240" si="266">H206+I206+L206+N206</f>
        <v>50448.840000000004</v>
      </c>
      <c r="P206" s="20">
        <f t="shared" ref="P206:P237" si="267">J206+K206+M206</f>
        <v>34255.662499999999</v>
      </c>
      <c r="Q206" s="20">
        <f t="shared" ref="Q206:Q240" si="268">G206-O206</f>
        <v>259551.16</v>
      </c>
    </row>
    <row r="207" spans="1:17" ht="38.25" customHeight="1" x14ac:dyDescent="0.35">
      <c r="A207" s="31">
        <v>175</v>
      </c>
      <c r="B207" s="12" t="s">
        <v>102</v>
      </c>
      <c r="C207" s="12" t="s">
        <v>284</v>
      </c>
      <c r="D207" s="12" t="s">
        <v>27</v>
      </c>
      <c r="E207" s="12" t="s">
        <v>103</v>
      </c>
      <c r="F207" s="13" t="s">
        <v>29</v>
      </c>
      <c r="G207" s="23">
        <v>185000</v>
      </c>
      <c r="H207" s="15">
        <v>31875.18</v>
      </c>
      <c r="I207" s="16">
        <f>G207*2.87/100</f>
        <v>5309.5</v>
      </c>
      <c r="J207" s="26">
        <f>G207*7.1/100</f>
        <v>13135</v>
      </c>
      <c r="K207" s="80">
        <f t="shared" si="265"/>
        <v>715.55000000000007</v>
      </c>
      <c r="L207" s="92">
        <f t="shared" ref="L207:L210" si="269">162625*3.04%</f>
        <v>4943.8</v>
      </c>
      <c r="M207" s="26">
        <f t="shared" ref="M207:M210" si="270">162625*7.09%</f>
        <v>11530.112500000001</v>
      </c>
      <c r="N207" s="19">
        <v>1577.45</v>
      </c>
      <c r="O207" s="20">
        <f t="shared" si="266"/>
        <v>43705.93</v>
      </c>
      <c r="P207" s="20">
        <f t="shared" si="267"/>
        <v>25380.662499999999</v>
      </c>
      <c r="Q207" s="20">
        <f t="shared" si="268"/>
        <v>141294.07</v>
      </c>
    </row>
    <row r="208" spans="1:17" ht="38.25" customHeight="1" x14ac:dyDescent="0.35">
      <c r="A208" s="31">
        <v>176</v>
      </c>
      <c r="B208" s="12" t="s">
        <v>104</v>
      </c>
      <c r="C208" s="12" t="s">
        <v>284</v>
      </c>
      <c r="D208" s="12" t="s">
        <v>27</v>
      </c>
      <c r="E208" s="12" t="s">
        <v>226</v>
      </c>
      <c r="F208" s="13" t="s">
        <v>29</v>
      </c>
      <c r="G208" s="23">
        <v>185000</v>
      </c>
      <c r="H208" s="15">
        <v>9813.7199999999993</v>
      </c>
      <c r="I208" s="16">
        <f t="shared" ref="I208:I240" si="271">G208*2.87/100</f>
        <v>5309.5</v>
      </c>
      <c r="J208" s="26">
        <f t="shared" ref="J208:J240" si="272">G208*7.1/100</f>
        <v>13135</v>
      </c>
      <c r="K208" s="80">
        <f t="shared" si="265"/>
        <v>715.55000000000007</v>
      </c>
      <c r="L208" s="92">
        <f t="shared" si="269"/>
        <v>4943.8</v>
      </c>
      <c r="M208" s="26">
        <f t="shared" si="270"/>
        <v>11530.112500000001</v>
      </c>
      <c r="N208" s="19">
        <v>0</v>
      </c>
      <c r="O208" s="20">
        <f t="shared" si="266"/>
        <v>20067.02</v>
      </c>
      <c r="P208" s="20">
        <f t="shared" si="267"/>
        <v>25380.662499999999</v>
      </c>
      <c r="Q208" s="20">
        <f t="shared" si="268"/>
        <v>164932.98000000001</v>
      </c>
    </row>
    <row r="209" spans="1:17" ht="38.25" customHeight="1" x14ac:dyDescent="0.35">
      <c r="A209" s="31">
        <v>177</v>
      </c>
      <c r="B209" s="12" t="s">
        <v>106</v>
      </c>
      <c r="C209" s="12" t="s">
        <v>284</v>
      </c>
      <c r="D209" s="12" t="s">
        <v>27</v>
      </c>
      <c r="E209" s="12" t="s">
        <v>279</v>
      </c>
      <c r="F209" s="13" t="s">
        <v>29</v>
      </c>
      <c r="G209" s="23">
        <v>185000</v>
      </c>
      <c r="H209" s="15">
        <v>32269.54</v>
      </c>
      <c r="I209" s="16">
        <f>G209*2.87/100</f>
        <v>5309.5</v>
      </c>
      <c r="J209" s="26">
        <f>G209*7.1/100</f>
        <v>13135</v>
      </c>
      <c r="K209" s="80">
        <f t="shared" si="265"/>
        <v>715.55000000000007</v>
      </c>
      <c r="L209" s="92">
        <f t="shared" si="269"/>
        <v>4943.8</v>
      </c>
      <c r="M209" s="26">
        <f t="shared" si="270"/>
        <v>11530.112500000001</v>
      </c>
      <c r="N209" s="19">
        <v>0</v>
      </c>
      <c r="O209" s="20">
        <f>H209+I209+L209+N209</f>
        <v>42522.840000000004</v>
      </c>
      <c r="P209" s="20">
        <f>J209+K209+M209</f>
        <v>25380.662499999999</v>
      </c>
      <c r="Q209" s="20">
        <f>G209-O209</f>
        <v>142477.16</v>
      </c>
    </row>
    <row r="210" spans="1:17" ht="38.25" customHeight="1" x14ac:dyDescent="0.35">
      <c r="A210" s="31">
        <v>178</v>
      </c>
      <c r="B210" s="12" t="s">
        <v>116</v>
      </c>
      <c r="C210" s="12" t="s">
        <v>284</v>
      </c>
      <c r="D210" s="12" t="s">
        <v>27</v>
      </c>
      <c r="E210" s="12" t="s">
        <v>117</v>
      </c>
      <c r="F210" s="13" t="s">
        <v>29</v>
      </c>
      <c r="G210" s="23">
        <v>185000</v>
      </c>
      <c r="H210" s="15">
        <v>6254.97</v>
      </c>
      <c r="I210" s="16">
        <f t="shared" si="271"/>
        <v>5309.5</v>
      </c>
      <c r="J210" s="26">
        <f t="shared" si="272"/>
        <v>13135</v>
      </c>
      <c r="K210" s="80">
        <f t="shared" si="265"/>
        <v>715.55000000000007</v>
      </c>
      <c r="L210" s="92">
        <f t="shared" si="269"/>
        <v>4943.8</v>
      </c>
      <c r="M210" s="26">
        <f t="shared" si="270"/>
        <v>11530.112500000001</v>
      </c>
      <c r="N210" s="19">
        <v>0</v>
      </c>
      <c r="O210" s="20">
        <f t="shared" si="266"/>
        <v>16508.27</v>
      </c>
      <c r="P210" s="20">
        <f t="shared" si="267"/>
        <v>25380.662499999999</v>
      </c>
      <c r="Q210" s="20">
        <f t="shared" si="268"/>
        <v>168491.73</v>
      </c>
    </row>
    <row r="211" spans="1:17" ht="38.25" customHeight="1" x14ac:dyDescent="0.35">
      <c r="A211" s="31">
        <v>179</v>
      </c>
      <c r="B211" s="12" t="s">
        <v>128</v>
      </c>
      <c r="C211" s="12" t="s">
        <v>285</v>
      </c>
      <c r="D211" s="12" t="s">
        <v>27</v>
      </c>
      <c r="E211" s="91" t="s">
        <v>314</v>
      </c>
      <c r="F211" s="13" t="s">
        <v>29</v>
      </c>
      <c r="G211" s="23">
        <v>150000</v>
      </c>
      <c r="H211" s="15">
        <v>0</v>
      </c>
      <c r="I211" s="16">
        <f>G211*2.87/100</f>
        <v>4305</v>
      </c>
      <c r="J211" s="17">
        <f>G211*7.1/100</f>
        <v>10650</v>
      </c>
      <c r="K211" s="80">
        <f t="shared" si="189"/>
        <v>715.55000000000007</v>
      </c>
      <c r="L211" s="18">
        <f>+G211*3.04%</f>
        <v>4560</v>
      </c>
      <c r="M211" s="26">
        <f>+G211*7.09%</f>
        <v>10635</v>
      </c>
      <c r="N211" s="44">
        <f>1577.45*2</f>
        <v>3154.9</v>
      </c>
      <c r="O211" s="20">
        <f>H211+I211+L211+N211</f>
        <v>12019.9</v>
      </c>
      <c r="P211" s="20">
        <f>J211+K211+M211</f>
        <v>22000.55</v>
      </c>
      <c r="Q211" s="20">
        <f>G211-O211</f>
        <v>137980.1</v>
      </c>
    </row>
    <row r="212" spans="1:17" ht="38.25" customHeight="1" x14ac:dyDescent="0.35">
      <c r="A212" s="31">
        <v>180</v>
      </c>
      <c r="B212" s="12" t="s">
        <v>118</v>
      </c>
      <c r="C212" s="12" t="s">
        <v>284</v>
      </c>
      <c r="D212" s="12" t="s">
        <v>27</v>
      </c>
      <c r="E212" s="12" t="s">
        <v>119</v>
      </c>
      <c r="F212" s="13" t="s">
        <v>32</v>
      </c>
      <c r="G212" s="23">
        <v>140000</v>
      </c>
      <c r="H212" s="15">
        <v>2069.12</v>
      </c>
      <c r="I212" s="16">
        <f t="shared" si="271"/>
        <v>4018</v>
      </c>
      <c r="J212" s="26">
        <f t="shared" si="272"/>
        <v>9940</v>
      </c>
      <c r="K212" s="80">
        <f t="shared" si="265"/>
        <v>715.55000000000007</v>
      </c>
      <c r="L212" s="92">
        <f t="shared" ref="L212:L240" si="273">G212*3.04/100</f>
        <v>4256</v>
      </c>
      <c r="M212" s="26">
        <f t="shared" ref="M212:M241" si="274">+G212*7.09%</f>
        <v>9926</v>
      </c>
      <c r="N212" s="19">
        <v>1577.45</v>
      </c>
      <c r="O212" s="20">
        <f t="shared" si="266"/>
        <v>11920.57</v>
      </c>
      <c r="P212" s="20">
        <f t="shared" si="267"/>
        <v>20581.55</v>
      </c>
      <c r="Q212" s="20">
        <f t="shared" si="268"/>
        <v>128079.43</v>
      </c>
    </row>
    <row r="213" spans="1:17" ht="38.25" customHeight="1" x14ac:dyDescent="0.35">
      <c r="A213" s="31">
        <v>181</v>
      </c>
      <c r="B213" s="12" t="s">
        <v>114</v>
      </c>
      <c r="C213" s="12" t="s">
        <v>284</v>
      </c>
      <c r="D213" s="12" t="s">
        <v>27</v>
      </c>
      <c r="E213" s="12" t="s">
        <v>115</v>
      </c>
      <c r="F213" s="13" t="s">
        <v>29</v>
      </c>
      <c r="G213" s="23">
        <v>140000</v>
      </c>
      <c r="H213" s="15">
        <v>21514.37</v>
      </c>
      <c r="I213" s="16">
        <f t="shared" si="271"/>
        <v>4018</v>
      </c>
      <c r="J213" s="26">
        <f t="shared" si="272"/>
        <v>9940</v>
      </c>
      <c r="K213" s="80">
        <f t="shared" si="265"/>
        <v>715.55000000000007</v>
      </c>
      <c r="L213" s="92">
        <f t="shared" si="273"/>
        <v>4256</v>
      </c>
      <c r="M213" s="26">
        <f t="shared" si="274"/>
        <v>9926</v>
      </c>
      <c r="N213" s="19">
        <v>0</v>
      </c>
      <c r="O213" s="20">
        <f t="shared" si="266"/>
        <v>29788.37</v>
      </c>
      <c r="P213" s="20">
        <f t="shared" si="267"/>
        <v>20581.55</v>
      </c>
      <c r="Q213" s="20">
        <f t="shared" si="268"/>
        <v>110211.63</v>
      </c>
    </row>
    <row r="214" spans="1:17" ht="38.25" customHeight="1" x14ac:dyDescent="0.35">
      <c r="A214" s="31">
        <v>182</v>
      </c>
      <c r="B214" s="12" t="s">
        <v>112</v>
      </c>
      <c r="C214" s="12" t="s">
        <v>284</v>
      </c>
      <c r="D214" s="12" t="s">
        <v>27</v>
      </c>
      <c r="E214" s="12" t="s">
        <v>113</v>
      </c>
      <c r="F214" s="13" t="s">
        <v>29</v>
      </c>
      <c r="G214" s="23">
        <v>140000</v>
      </c>
      <c r="H214" s="15">
        <v>21514.37</v>
      </c>
      <c r="I214" s="16">
        <f t="shared" si="271"/>
        <v>4018</v>
      </c>
      <c r="J214" s="26">
        <f t="shared" si="272"/>
        <v>9940</v>
      </c>
      <c r="K214" s="80">
        <f t="shared" si="265"/>
        <v>715.55000000000007</v>
      </c>
      <c r="L214" s="92">
        <f t="shared" si="273"/>
        <v>4256</v>
      </c>
      <c r="M214" s="26">
        <f t="shared" si="274"/>
        <v>9926</v>
      </c>
      <c r="N214" s="19">
        <v>0</v>
      </c>
      <c r="O214" s="20">
        <f t="shared" si="266"/>
        <v>29788.37</v>
      </c>
      <c r="P214" s="20">
        <f t="shared" si="267"/>
        <v>20581.55</v>
      </c>
      <c r="Q214" s="20">
        <f t="shared" si="268"/>
        <v>110211.63</v>
      </c>
    </row>
    <row r="215" spans="1:17" ht="38.25" customHeight="1" x14ac:dyDescent="0.35">
      <c r="A215" s="31">
        <v>183</v>
      </c>
      <c r="B215" s="12" t="s">
        <v>120</v>
      </c>
      <c r="C215" s="12" t="s">
        <v>285</v>
      </c>
      <c r="D215" s="12" t="s">
        <v>27</v>
      </c>
      <c r="E215" s="12" t="s">
        <v>121</v>
      </c>
      <c r="F215" s="13" t="s">
        <v>32</v>
      </c>
      <c r="G215" s="23">
        <v>140000</v>
      </c>
      <c r="H215" s="15">
        <v>21120.01</v>
      </c>
      <c r="I215" s="16">
        <f t="shared" si="271"/>
        <v>4018</v>
      </c>
      <c r="J215" s="26">
        <f t="shared" si="272"/>
        <v>9940</v>
      </c>
      <c r="K215" s="80">
        <f t="shared" si="265"/>
        <v>715.55000000000007</v>
      </c>
      <c r="L215" s="92">
        <f t="shared" si="273"/>
        <v>4256</v>
      </c>
      <c r="M215" s="26">
        <f t="shared" si="274"/>
        <v>9926</v>
      </c>
      <c r="N215" s="19">
        <v>1577.45</v>
      </c>
      <c r="O215" s="20">
        <f t="shared" si="266"/>
        <v>30971.46</v>
      </c>
      <c r="P215" s="20">
        <f t="shared" si="267"/>
        <v>20581.55</v>
      </c>
      <c r="Q215" s="20">
        <f t="shared" si="268"/>
        <v>109028.54000000001</v>
      </c>
    </row>
    <row r="216" spans="1:17" ht="38.25" customHeight="1" x14ac:dyDescent="0.35">
      <c r="A216" s="31">
        <v>184</v>
      </c>
      <c r="B216" s="12" t="s">
        <v>122</v>
      </c>
      <c r="C216" s="12" t="s">
        <v>284</v>
      </c>
      <c r="D216" s="12" t="s">
        <v>27</v>
      </c>
      <c r="E216" s="12" t="s">
        <v>171</v>
      </c>
      <c r="F216" s="13" t="s">
        <v>29</v>
      </c>
      <c r="G216" s="23">
        <v>140000</v>
      </c>
      <c r="H216" s="15">
        <v>21120.01</v>
      </c>
      <c r="I216" s="16">
        <f>G216*2.87/100</f>
        <v>4018</v>
      </c>
      <c r="J216" s="26">
        <f>G216*7.1/100</f>
        <v>9940</v>
      </c>
      <c r="K216" s="80">
        <f t="shared" si="265"/>
        <v>715.55000000000007</v>
      </c>
      <c r="L216" s="92">
        <f>G216*3.04/100</f>
        <v>4256</v>
      </c>
      <c r="M216" s="26">
        <f t="shared" si="274"/>
        <v>9926</v>
      </c>
      <c r="N216" s="19">
        <v>1577.45</v>
      </c>
      <c r="O216" s="20">
        <f>H216+I216+L216+N216</f>
        <v>30971.46</v>
      </c>
      <c r="P216" s="20">
        <f>J216+K216+M216</f>
        <v>20581.55</v>
      </c>
      <c r="Q216" s="20">
        <f>G216-O216</f>
        <v>109028.54000000001</v>
      </c>
    </row>
    <row r="217" spans="1:17" ht="38.25" customHeight="1" x14ac:dyDescent="0.35">
      <c r="A217" s="31">
        <v>185</v>
      </c>
      <c r="B217" s="12" t="s">
        <v>110</v>
      </c>
      <c r="C217" s="12" t="s">
        <v>285</v>
      </c>
      <c r="D217" s="12" t="s">
        <v>27</v>
      </c>
      <c r="E217" s="12" t="s">
        <v>111</v>
      </c>
      <c r="F217" s="13" t="s">
        <v>32</v>
      </c>
      <c r="G217" s="23">
        <v>140000</v>
      </c>
      <c r="H217" s="15">
        <v>21514.37</v>
      </c>
      <c r="I217" s="16">
        <f>G217*2.87/100</f>
        <v>4018</v>
      </c>
      <c r="J217" s="26">
        <f>G217*7.1/100</f>
        <v>9940</v>
      </c>
      <c r="K217" s="80">
        <f t="shared" si="265"/>
        <v>715.55000000000007</v>
      </c>
      <c r="L217" s="92">
        <f>G217*3.04/100</f>
        <v>4256</v>
      </c>
      <c r="M217" s="26">
        <f t="shared" si="274"/>
        <v>9926</v>
      </c>
      <c r="N217" s="19">
        <v>0</v>
      </c>
      <c r="O217" s="20">
        <f>H217+I217+L217+N217</f>
        <v>29788.37</v>
      </c>
      <c r="P217" s="20">
        <f>J217+K217+M217</f>
        <v>20581.55</v>
      </c>
      <c r="Q217" s="20">
        <f>G217-O217</f>
        <v>110211.63</v>
      </c>
    </row>
    <row r="218" spans="1:17" ht="38.25" customHeight="1" x14ac:dyDescent="0.35">
      <c r="A218" s="31">
        <v>186</v>
      </c>
      <c r="B218" s="12" t="s">
        <v>228</v>
      </c>
      <c r="C218" s="12" t="s">
        <v>284</v>
      </c>
      <c r="D218" s="12" t="s">
        <v>27</v>
      </c>
      <c r="E218" s="12" t="s">
        <v>229</v>
      </c>
      <c r="F218" s="13" t="s">
        <v>32</v>
      </c>
      <c r="G218" s="23">
        <v>140000</v>
      </c>
      <c r="H218" s="15">
        <v>13100.99</v>
      </c>
      <c r="I218" s="16">
        <f>G218*2.87/100</f>
        <v>4018</v>
      </c>
      <c r="J218" s="26">
        <f>G218*7.1/100</f>
        <v>9940</v>
      </c>
      <c r="K218" s="80">
        <f>65050*1.1%</f>
        <v>715.55000000000007</v>
      </c>
      <c r="L218" s="92">
        <f>G218*3.04/100</f>
        <v>4256</v>
      </c>
      <c r="M218" s="26">
        <f t="shared" si="274"/>
        <v>9926</v>
      </c>
      <c r="N218" s="19">
        <v>0</v>
      </c>
      <c r="O218" s="20">
        <f>H218+I218+L218+N218</f>
        <v>21374.989999999998</v>
      </c>
      <c r="P218" s="20">
        <f>J218+K218+M218</f>
        <v>20581.55</v>
      </c>
      <c r="Q218" s="20">
        <f>G218-O218</f>
        <v>118625.01000000001</v>
      </c>
    </row>
    <row r="219" spans="1:17" ht="38.25" customHeight="1" x14ac:dyDescent="0.35">
      <c r="A219" s="31">
        <v>187</v>
      </c>
      <c r="B219" s="12" t="s">
        <v>356</v>
      </c>
      <c r="C219" s="12" t="s">
        <v>284</v>
      </c>
      <c r="D219" s="12" t="s">
        <v>27</v>
      </c>
      <c r="E219" s="12" t="s">
        <v>357</v>
      </c>
      <c r="F219" s="13" t="s">
        <v>29</v>
      </c>
      <c r="G219" s="23">
        <v>200000</v>
      </c>
      <c r="H219" s="15">
        <v>35911.919999999998</v>
      </c>
      <c r="I219" s="16">
        <f>G219*2.87/100</f>
        <v>5740</v>
      </c>
      <c r="J219" s="26">
        <f>G219*7.1/100</f>
        <v>14200</v>
      </c>
      <c r="K219" s="80">
        <f>65050*1.1%</f>
        <v>715.55000000000007</v>
      </c>
      <c r="L219" s="92">
        <f t="shared" ref="L219" si="275">162625*3.04%</f>
        <v>4943.8</v>
      </c>
      <c r="M219" s="26">
        <f t="shared" ref="M219" si="276">162625*7.09%</f>
        <v>11530.112500000001</v>
      </c>
      <c r="N219" s="19">
        <v>0</v>
      </c>
      <c r="O219" s="20">
        <f>H219+I219+L219+N219</f>
        <v>46595.72</v>
      </c>
      <c r="P219" s="20">
        <f>J219+K219+M219</f>
        <v>26445.662499999999</v>
      </c>
      <c r="Q219" s="20">
        <f>G219-O219</f>
        <v>153404.28</v>
      </c>
    </row>
    <row r="220" spans="1:17" ht="38.25" customHeight="1" x14ac:dyDescent="0.35">
      <c r="A220" s="31">
        <v>188</v>
      </c>
      <c r="B220" s="12" t="s">
        <v>124</v>
      </c>
      <c r="C220" s="12" t="s">
        <v>284</v>
      </c>
      <c r="D220" s="12" t="s">
        <v>27</v>
      </c>
      <c r="E220" s="12" t="s">
        <v>107</v>
      </c>
      <c r="F220" s="13" t="s">
        <v>29</v>
      </c>
      <c r="G220" s="23">
        <v>90000</v>
      </c>
      <c r="H220" s="15">
        <v>9753.1200000000008</v>
      </c>
      <c r="I220" s="16">
        <f t="shared" si="271"/>
        <v>2583</v>
      </c>
      <c r="J220" s="26">
        <f t="shared" si="272"/>
        <v>6390</v>
      </c>
      <c r="K220" s="80">
        <f t="shared" si="265"/>
        <v>715.55000000000007</v>
      </c>
      <c r="L220" s="92">
        <f t="shared" si="273"/>
        <v>2736</v>
      </c>
      <c r="M220" s="26">
        <f t="shared" si="274"/>
        <v>6381</v>
      </c>
      <c r="N220" s="19">
        <v>0</v>
      </c>
      <c r="O220" s="20">
        <f t="shared" si="266"/>
        <v>15072.12</v>
      </c>
      <c r="P220" s="20">
        <f t="shared" si="267"/>
        <v>13486.55</v>
      </c>
      <c r="Q220" s="20">
        <f t="shared" si="268"/>
        <v>74927.88</v>
      </c>
    </row>
    <row r="221" spans="1:17" ht="38.25" customHeight="1" x14ac:dyDescent="0.35">
      <c r="A221" s="31">
        <v>189</v>
      </c>
      <c r="B221" s="12" t="s">
        <v>156</v>
      </c>
      <c r="C221" s="12" t="s">
        <v>284</v>
      </c>
      <c r="D221" s="12" t="s">
        <v>27</v>
      </c>
      <c r="E221" s="12" t="s">
        <v>157</v>
      </c>
      <c r="F221" s="13" t="s">
        <v>29</v>
      </c>
      <c r="G221" s="23">
        <v>90000</v>
      </c>
      <c r="H221" s="15">
        <v>8964.39</v>
      </c>
      <c r="I221" s="16">
        <f>G221*2.87/100</f>
        <v>2583</v>
      </c>
      <c r="J221" s="26">
        <f>G221*7.1/100</f>
        <v>6390</v>
      </c>
      <c r="K221" s="80">
        <f t="shared" si="265"/>
        <v>715.55000000000007</v>
      </c>
      <c r="L221" s="92">
        <f>G221*3.04/100</f>
        <v>2736</v>
      </c>
      <c r="M221" s="26">
        <f t="shared" si="274"/>
        <v>6381</v>
      </c>
      <c r="N221" s="19">
        <f>1577.45*2</f>
        <v>3154.9</v>
      </c>
      <c r="O221" s="20">
        <f t="shared" si="266"/>
        <v>17438.29</v>
      </c>
      <c r="P221" s="20">
        <f>J221+K221+M221</f>
        <v>13486.55</v>
      </c>
      <c r="Q221" s="20">
        <f>G221-O221</f>
        <v>72561.709999999992</v>
      </c>
    </row>
    <row r="222" spans="1:17" ht="38.25" customHeight="1" x14ac:dyDescent="0.35">
      <c r="A222" s="31">
        <v>190</v>
      </c>
      <c r="B222" s="12" t="s">
        <v>108</v>
      </c>
      <c r="C222" s="12" t="s">
        <v>284</v>
      </c>
      <c r="D222" s="12" t="s">
        <v>27</v>
      </c>
      <c r="E222" s="12" t="s">
        <v>109</v>
      </c>
      <c r="F222" s="13" t="s">
        <v>29</v>
      </c>
      <c r="G222" s="23">
        <v>90000</v>
      </c>
      <c r="H222" s="15">
        <v>9753.1200000000008</v>
      </c>
      <c r="I222" s="16">
        <f t="shared" si="271"/>
        <v>2583</v>
      </c>
      <c r="J222" s="26">
        <f t="shared" si="272"/>
        <v>6390</v>
      </c>
      <c r="K222" s="80">
        <f t="shared" si="265"/>
        <v>715.55000000000007</v>
      </c>
      <c r="L222" s="92">
        <f t="shared" si="273"/>
        <v>2736</v>
      </c>
      <c r="M222" s="26">
        <f t="shared" si="274"/>
        <v>6381</v>
      </c>
      <c r="N222" s="19">
        <v>0</v>
      </c>
      <c r="O222" s="20">
        <f t="shared" si="266"/>
        <v>15072.12</v>
      </c>
      <c r="P222" s="20">
        <f t="shared" si="267"/>
        <v>13486.55</v>
      </c>
      <c r="Q222" s="20">
        <f t="shared" si="268"/>
        <v>74927.88</v>
      </c>
    </row>
    <row r="223" spans="1:17" ht="38.25" customHeight="1" x14ac:dyDescent="0.35">
      <c r="A223" s="31">
        <v>191</v>
      </c>
      <c r="B223" s="12" t="s">
        <v>105</v>
      </c>
      <c r="C223" s="12" t="s">
        <v>284</v>
      </c>
      <c r="D223" s="12" t="s">
        <v>27</v>
      </c>
      <c r="E223" s="12" t="s">
        <v>263</v>
      </c>
      <c r="F223" s="13" t="s">
        <v>29</v>
      </c>
      <c r="G223" s="23">
        <v>75000</v>
      </c>
      <c r="H223" s="15">
        <v>6309.38</v>
      </c>
      <c r="I223" s="16">
        <f t="shared" si="271"/>
        <v>2152.5</v>
      </c>
      <c r="J223" s="26">
        <f t="shared" si="272"/>
        <v>5325</v>
      </c>
      <c r="K223" s="80">
        <f t="shared" si="265"/>
        <v>715.55000000000007</v>
      </c>
      <c r="L223" s="92">
        <f t="shared" si="273"/>
        <v>2280</v>
      </c>
      <c r="M223" s="26">
        <f t="shared" si="274"/>
        <v>5317.5</v>
      </c>
      <c r="N223" s="19">
        <v>0</v>
      </c>
      <c r="O223" s="20">
        <f t="shared" si="266"/>
        <v>10741.880000000001</v>
      </c>
      <c r="P223" s="20">
        <f t="shared" si="267"/>
        <v>11358.05</v>
      </c>
      <c r="Q223" s="20">
        <f t="shared" si="268"/>
        <v>64258.119999999995</v>
      </c>
    </row>
    <row r="224" spans="1:17" ht="38.25" customHeight="1" x14ac:dyDescent="0.35">
      <c r="A224" s="31">
        <v>192</v>
      </c>
      <c r="B224" s="12" t="s">
        <v>123</v>
      </c>
      <c r="C224" s="12" t="s">
        <v>285</v>
      </c>
      <c r="D224" s="12" t="s">
        <v>27</v>
      </c>
      <c r="E224" s="12" t="s">
        <v>263</v>
      </c>
      <c r="F224" s="13" t="s">
        <v>29</v>
      </c>
      <c r="G224" s="23">
        <v>75000</v>
      </c>
      <c r="H224" s="15">
        <v>6309.38</v>
      </c>
      <c r="I224" s="16">
        <f t="shared" si="271"/>
        <v>2152.5</v>
      </c>
      <c r="J224" s="26">
        <f t="shared" si="272"/>
        <v>5325</v>
      </c>
      <c r="K224" s="80">
        <f t="shared" si="265"/>
        <v>715.55000000000007</v>
      </c>
      <c r="L224" s="92">
        <f t="shared" si="273"/>
        <v>2280</v>
      </c>
      <c r="M224" s="26">
        <f t="shared" si="274"/>
        <v>5317.5</v>
      </c>
      <c r="N224" s="19">
        <v>0</v>
      </c>
      <c r="O224" s="20">
        <f t="shared" si="266"/>
        <v>10741.880000000001</v>
      </c>
      <c r="P224" s="20">
        <f t="shared" si="267"/>
        <v>11358.05</v>
      </c>
      <c r="Q224" s="20">
        <f t="shared" si="268"/>
        <v>64258.119999999995</v>
      </c>
    </row>
    <row r="225" spans="1:17" ht="38.25" customHeight="1" x14ac:dyDescent="0.35">
      <c r="A225" s="31">
        <v>193</v>
      </c>
      <c r="B225" s="12" t="s">
        <v>205</v>
      </c>
      <c r="C225" s="12" t="s">
        <v>285</v>
      </c>
      <c r="D225" s="12" t="s">
        <v>27</v>
      </c>
      <c r="E225" s="12" t="s">
        <v>147</v>
      </c>
      <c r="F225" s="13" t="s">
        <v>32</v>
      </c>
      <c r="G225" s="23">
        <v>75000</v>
      </c>
      <c r="H225" s="15">
        <v>6309.38</v>
      </c>
      <c r="I225" s="16">
        <f t="shared" si="271"/>
        <v>2152.5</v>
      </c>
      <c r="J225" s="26">
        <f t="shared" si="272"/>
        <v>5325</v>
      </c>
      <c r="K225" s="80">
        <f t="shared" si="265"/>
        <v>715.55000000000007</v>
      </c>
      <c r="L225" s="92">
        <f t="shared" si="273"/>
        <v>2280</v>
      </c>
      <c r="M225" s="26">
        <f t="shared" si="274"/>
        <v>5317.5</v>
      </c>
      <c r="N225" s="19">
        <v>0</v>
      </c>
      <c r="O225" s="20">
        <f t="shared" si="266"/>
        <v>10741.880000000001</v>
      </c>
      <c r="P225" s="20">
        <f>J225+K225+M225</f>
        <v>11358.05</v>
      </c>
      <c r="Q225" s="20">
        <f t="shared" si="268"/>
        <v>64258.119999999995</v>
      </c>
    </row>
    <row r="226" spans="1:17" ht="38.25" customHeight="1" x14ac:dyDescent="0.35">
      <c r="A226" s="31">
        <v>194</v>
      </c>
      <c r="B226" s="12" t="s">
        <v>142</v>
      </c>
      <c r="C226" s="12" t="s">
        <v>285</v>
      </c>
      <c r="D226" s="12" t="s">
        <v>27</v>
      </c>
      <c r="E226" s="12" t="s">
        <v>147</v>
      </c>
      <c r="F226" s="13" t="s">
        <v>29</v>
      </c>
      <c r="G226" s="23">
        <v>75000</v>
      </c>
      <c r="H226" s="15">
        <v>6309.38</v>
      </c>
      <c r="I226" s="16">
        <f t="shared" ref="I226:I235" si="277">G226*2.87/100</f>
        <v>2152.5</v>
      </c>
      <c r="J226" s="26">
        <f t="shared" si="272"/>
        <v>5325</v>
      </c>
      <c r="K226" s="80">
        <f t="shared" si="265"/>
        <v>715.55000000000007</v>
      </c>
      <c r="L226" s="92">
        <f t="shared" si="273"/>
        <v>2280</v>
      </c>
      <c r="M226" s="26">
        <f t="shared" si="274"/>
        <v>5317.5</v>
      </c>
      <c r="N226" s="19">
        <v>0</v>
      </c>
      <c r="O226" s="20">
        <f t="shared" si="266"/>
        <v>10741.880000000001</v>
      </c>
      <c r="P226" s="20">
        <f t="shared" si="267"/>
        <v>11358.05</v>
      </c>
      <c r="Q226" s="20">
        <f t="shared" ref="Q226:Q235" si="278">G226-O226</f>
        <v>64258.119999999995</v>
      </c>
    </row>
    <row r="227" spans="1:17" ht="38.25" customHeight="1" x14ac:dyDescent="0.35">
      <c r="A227" s="31">
        <v>195</v>
      </c>
      <c r="B227" s="12" t="s">
        <v>206</v>
      </c>
      <c r="C227" s="12" t="s">
        <v>285</v>
      </c>
      <c r="D227" s="12" t="s">
        <v>27</v>
      </c>
      <c r="E227" s="12" t="s">
        <v>263</v>
      </c>
      <c r="F227" s="13" t="s">
        <v>32</v>
      </c>
      <c r="G227" s="23">
        <v>75000</v>
      </c>
      <c r="H227" s="15">
        <v>6309.38</v>
      </c>
      <c r="I227" s="16">
        <f t="shared" si="277"/>
        <v>2152.5</v>
      </c>
      <c r="J227" s="26">
        <f t="shared" ref="J227:J235" si="279">G227*7.1/100</f>
        <v>5325</v>
      </c>
      <c r="K227" s="80">
        <f t="shared" si="265"/>
        <v>715.55000000000007</v>
      </c>
      <c r="L227" s="92">
        <f t="shared" ref="L227:L233" si="280">G227*3.04/100</f>
        <v>2280</v>
      </c>
      <c r="M227" s="26">
        <f t="shared" si="274"/>
        <v>5317.5</v>
      </c>
      <c r="N227" s="19">
        <v>0</v>
      </c>
      <c r="O227" s="20">
        <f t="shared" ref="O227:O235" si="281">H227+I227+L227+N227</f>
        <v>10741.880000000001</v>
      </c>
      <c r="P227" s="20">
        <f t="shared" ref="P227:P235" si="282">J227+K227+M227</f>
        <v>11358.05</v>
      </c>
      <c r="Q227" s="20">
        <f t="shared" si="278"/>
        <v>64258.119999999995</v>
      </c>
    </row>
    <row r="228" spans="1:17" ht="38.25" customHeight="1" x14ac:dyDescent="0.35">
      <c r="A228" s="31">
        <v>196</v>
      </c>
      <c r="B228" s="12" t="s">
        <v>217</v>
      </c>
      <c r="C228" s="12" t="s">
        <v>284</v>
      </c>
      <c r="D228" s="12" t="s">
        <v>27</v>
      </c>
      <c r="E228" s="12" t="s">
        <v>218</v>
      </c>
      <c r="F228" s="13" t="s">
        <v>32</v>
      </c>
      <c r="G228" s="23">
        <v>75000</v>
      </c>
      <c r="H228" s="15">
        <v>5993.89</v>
      </c>
      <c r="I228" s="16">
        <f t="shared" si="277"/>
        <v>2152.5</v>
      </c>
      <c r="J228" s="26">
        <f t="shared" si="279"/>
        <v>5325</v>
      </c>
      <c r="K228" s="80">
        <f t="shared" si="265"/>
        <v>715.55000000000007</v>
      </c>
      <c r="L228" s="92">
        <f t="shared" si="280"/>
        <v>2280</v>
      </c>
      <c r="M228" s="26">
        <f t="shared" si="274"/>
        <v>5317.5</v>
      </c>
      <c r="N228" s="19">
        <v>1577.45</v>
      </c>
      <c r="O228" s="20">
        <f t="shared" si="281"/>
        <v>12003.84</v>
      </c>
      <c r="P228" s="20">
        <f t="shared" si="282"/>
        <v>11358.05</v>
      </c>
      <c r="Q228" s="20">
        <f t="shared" si="278"/>
        <v>62996.160000000003</v>
      </c>
    </row>
    <row r="229" spans="1:17" ht="38.25" customHeight="1" x14ac:dyDescent="0.35">
      <c r="A229" s="31">
        <v>197</v>
      </c>
      <c r="B229" s="12" t="s">
        <v>266</v>
      </c>
      <c r="C229" s="12" t="s">
        <v>284</v>
      </c>
      <c r="D229" s="12" t="s">
        <v>27</v>
      </c>
      <c r="E229" s="12" t="s">
        <v>267</v>
      </c>
      <c r="F229" s="13" t="s">
        <v>32</v>
      </c>
      <c r="G229" s="23">
        <v>75000</v>
      </c>
      <c r="H229" s="15">
        <v>0</v>
      </c>
      <c r="I229" s="16">
        <f t="shared" si="277"/>
        <v>2152.5</v>
      </c>
      <c r="J229" s="26">
        <f t="shared" si="279"/>
        <v>5325</v>
      </c>
      <c r="K229" s="80">
        <f t="shared" si="265"/>
        <v>715.55000000000007</v>
      </c>
      <c r="L229" s="92">
        <f t="shared" si="280"/>
        <v>2280</v>
      </c>
      <c r="M229" s="26">
        <f t="shared" si="274"/>
        <v>5317.5</v>
      </c>
      <c r="N229" s="19">
        <v>0</v>
      </c>
      <c r="O229" s="20">
        <f t="shared" si="281"/>
        <v>4432.5</v>
      </c>
      <c r="P229" s="20">
        <f t="shared" si="282"/>
        <v>11358.05</v>
      </c>
      <c r="Q229" s="20">
        <f t="shared" si="278"/>
        <v>70567.5</v>
      </c>
    </row>
    <row r="230" spans="1:17" ht="38.25" customHeight="1" x14ac:dyDescent="0.35">
      <c r="A230" s="31">
        <v>198</v>
      </c>
      <c r="B230" s="12" t="s">
        <v>333</v>
      </c>
      <c r="C230" s="12" t="s">
        <v>284</v>
      </c>
      <c r="D230" s="12" t="s">
        <v>27</v>
      </c>
      <c r="E230" s="12" t="s">
        <v>334</v>
      </c>
      <c r="F230" s="13" t="s">
        <v>32</v>
      </c>
      <c r="G230" s="23">
        <v>90000</v>
      </c>
      <c r="H230" s="80">
        <v>9753.1200000000008</v>
      </c>
      <c r="I230" s="80">
        <f t="shared" si="277"/>
        <v>2583</v>
      </c>
      <c r="J230" s="26">
        <f t="shared" si="279"/>
        <v>6390</v>
      </c>
      <c r="K230" s="80">
        <f t="shared" si="265"/>
        <v>715.55000000000007</v>
      </c>
      <c r="L230" s="92">
        <f t="shared" si="280"/>
        <v>2736</v>
      </c>
      <c r="M230" s="26">
        <f t="shared" si="274"/>
        <v>6381</v>
      </c>
      <c r="N230" s="19">
        <v>0</v>
      </c>
      <c r="O230" s="20">
        <f t="shared" ref="O230" si="283">H230+I230+L230+N230</f>
        <v>15072.12</v>
      </c>
      <c r="P230" s="20">
        <f t="shared" ref="P230" si="284">J230+K230+M230</f>
        <v>13486.55</v>
      </c>
      <c r="Q230" s="20">
        <f t="shared" ref="Q230" si="285">G230-O230</f>
        <v>74927.88</v>
      </c>
    </row>
    <row r="231" spans="1:17" ht="38.25" customHeight="1" x14ac:dyDescent="0.35">
      <c r="A231" s="31">
        <v>199</v>
      </c>
      <c r="B231" s="12" t="s">
        <v>335</v>
      </c>
      <c r="C231" s="12" t="s">
        <v>284</v>
      </c>
      <c r="D231" s="12" t="s">
        <v>27</v>
      </c>
      <c r="E231" s="12" t="s">
        <v>336</v>
      </c>
      <c r="F231" s="13" t="s">
        <v>32</v>
      </c>
      <c r="G231" s="23">
        <v>75000</v>
      </c>
      <c r="H231" s="23">
        <v>6309.38</v>
      </c>
      <c r="I231" s="23">
        <f t="shared" si="277"/>
        <v>2152.5</v>
      </c>
      <c r="J231" s="23">
        <f t="shared" si="279"/>
        <v>5325</v>
      </c>
      <c r="K231" s="80">
        <f t="shared" si="265"/>
        <v>715.55000000000007</v>
      </c>
      <c r="L231" s="92">
        <f t="shared" si="280"/>
        <v>2280</v>
      </c>
      <c r="M231" s="26">
        <f t="shared" si="274"/>
        <v>5317.5</v>
      </c>
      <c r="N231" s="19">
        <v>0</v>
      </c>
      <c r="O231" s="20">
        <f t="shared" ref="O231" si="286">H231+I231+L231+N231</f>
        <v>10741.880000000001</v>
      </c>
      <c r="P231" s="20">
        <f t="shared" ref="P231" si="287">J231+K231+M231</f>
        <v>11358.05</v>
      </c>
      <c r="Q231" s="20">
        <f t="shared" ref="Q231" si="288">G231-O231</f>
        <v>64258.119999999995</v>
      </c>
    </row>
    <row r="232" spans="1:17" ht="38.25" customHeight="1" x14ac:dyDescent="0.35">
      <c r="A232" s="31">
        <v>200</v>
      </c>
      <c r="B232" s="12" t="s">
        <v>337</v>
      </c>
      <c r="C232" s="12" t="s">
        <v>284</v>
      </c>
      <c r="D232" s="12" t="s">
        <v>27</v>
      </c>
      <c r="E232" s="12" t="s">
        <v>107</v>
      </c>
      <c r="F232" s="13" t="s">
        <v>32</v>
      </c>
      <c r="G232" s="23">
        <v>90000</v>
      </c>
      <c r="H232" s="23">
        <v>9753.1200000000008</v>
      </c>
      <c r="I232" s="23">
        <f t="shared" si="277"/>
        <v>2583</v>
      </c>
      <c r="J232" s="23">
        <f t="shared" si="279"/>
        <v>6390</v>
      </c>
      <c r="K232" s="80">
        <f t="shared" si="265"/>
        <v>715.55000000000007</v>
      </c>
      <c r="L232" s="92">
        <f t="shared" si="280"/>
        <v>2736</v>
      </c>
      <c r="M232" s="26">
        <f t="shared" si="274"/>
        <v>6381</v>
      </c>
      <c r="N232" s="19">
        <v>0</v>
      </c>
      <c r="O232" s="20">
        <f t="shared" ref="O232" si="289">H232+I232+L232+N232</f>
        <v>15072.12</v>
      </c>
      <c r="P232" s="20">
        <f t="shared" ref="P232" si="290">J232+K232+M232</f>
        <v>13486.55</v>
      </c>
      <c r="Q232" s="20">
        <f t="shared" ref="Q232" si="291">G232-O232</f>
        <v>74927.88</v>
      </c>
    </row>
    <row r="233" spans="1:17" ht="38.25" customHeight="1" x14ac:dyDescent="0.35">
      <c r="A233" s="31">
        <v>201</v>
      </c>
      <c r="B233" s="12" t="s">
        <v>275</v>
      </c>
      <c r="C233" s="12" t="s">
        <v>285</v>
      </c>
      <c r="D233" s="12" t="s">
        <v>27</v>
      </c>
      <c r="E233" s="12" t="s">
        <v>276</v>
      </c>
      <c r="F233" s="13" t="s">
        <v>29</v>
      </c>
      <c r="G233" s="23">
        <v>140000</v>
      </c>
      <c r="H233" s="15">
        <v>0</v>
      </c>
      <c r="I233" s="16">
        <f t="shared" si="277"/>
        <v>4018</v>
      </c>
      <c r="J233" s="26">
        <f t="shared" si="279"/>
        <v>9940</v>
      </c>
      <c r="K233" s="80">
        <f t="shared" si="265"/>
        <v>715.55000000000007</v>
      </c>
      <c r="L233" s="92">
        <f t="shared" si="280"/>
        <v>4256</v>
      </c>
      <c r="M233" s="26">
        <f t="shared" si="274"/>
        <v>9926</v>
      </c>
      <c r="N233" s="19">
        <v>0</v>
      </c>
      <c r="O233" s="20">
        <f t="shared" si="281"/>
        <v>8274</v>
      </c>
      <c r="P233" s="20">
        <f t="shared" si="282"/>
        <v>20581.55</v>
      </c>
      <c r="Q233" s="20">
        <f t="shared" si="278"/>
        <v>131726</v>
      </c>
    </row>
    <row r="234" spans="1:17" ht="38.25" customHeight="1" x14ac:dyDescent="0.35">
      <c r="A234" s="31">
        <v>202</v>
      </c>
      <c r="B234" s="12" t="s">
        <v>315</v>
      </c>
      <c r="C234" s="12" t="s">
        <v>284</v>
      </c>
      <c r="D234" s="12" t="s">
        <v>27</v>
      </c>
      <c r="E234" s="12" t="s">
        <v>316</v>
      </c>
      <c r="F234" s="13" t="s">
        <v>340</v>
      </c>
      <c r="G234" s="23">
        <v>130000</v>
      </c>
      <c r="H234" s="15">
        <v>19162.12</v>
      </c>
      <c r="I234" s="16">
        <f>G234*2.87/100</f>
        <v>3731</v>
      </c>
      <c r="J234" s="26">
        <f t="shared" si="279"/>
        <v>9230</v>
      </c>
      <c r="K234" s="80">
        <f t="shared" si="265"/>
        <v>715.55000000000007</v>
      </c>
      <c r="L234" s="92">
        <f>+G234*3.04%</f>
        <v>3952</v>
      </c>
      <c r="M234" s="26">
        <f>+G234*7.09%</f>
        <v>9217</v>
      </c>
      <c r="N234" s="19">
        <v>0</v>
      </c>
      <c r="O234" s="20">
        <f t="shared" si="281"/>
        <v>26845.119999999999</v>
      </c>
      <c r="P234" s="20">
        <f t="shared" si="282"/>
        <v>19162.55</v>
      </c>
      <c r="Q234" s="20">
        <f>G234-O234</f>
        <v>103154.88</v>
      </c>
    </row>
    <row r="235" spans="1:17" ht="38.25" customHeight="1" x14ac:dyDescent="0.35">
      <c r="A235" s="31">
        <v>203</v>
      </c>
      <c r="B235" s="12" t="s">
        <v>125</v>
      </c>
      <c r="C235" s="12" t="s">
        <v>284</v>
      </c>
      <c r="D235" s="12" t="s">
        <v>27</v>
      </c>
      <c r="E235" s="12" t="s">
        <v>126</v>
      </c>
      <c r="F235" s="13" t="s">
        <v>29</v>
      </c>
      <c r="G235" s="23">
        <v>65000</v>
      </c>
      <c r="H235" s="15">
        <v>4427.58</v>
      </c>
      <c r="I235" s="16">
        <f t="shared" si="277"/>
        <v>1865.5</v>
      </c>
      <c r="J235" s="26">
        <f t="shared" si="279"/>
        <v>4615</v>
      </c>
      <c r="K235" s="80">
        <f>+G235*1.1%</f>
        <v>715.00000000000011</v>
      </c>
      <c r="L235" s="92">
        <f>G235*3.04/100</f>
        <v>1976</v>
      </c>
      <c r="M235" s="26">
        <f t="shared" si="274"/>
        <v>4608.5</v>
      </c>
      <c r="N235" s="19">
        <v>0</v>
      </c>
      <c r="O235" s="20">
        <f t="shared" si="281"/>
        <v>8269.08</v>
      </c>
      <c r="P235" s="20">
        <f t="shared" si="282"/>
        <v>9938.5</v>
      </c>
      <c r="Q235" s="20">
        <f t="shared" si="278"/>
        <v>56730.92</v>
      </c>
    </row>
    <row r="236" spans="1:17" ht="38.25" customHeight="1" x14ac:dyDescent="0.35">
      <c r="A236" s="31">
        <v>204</v>
      </c>
      <c r="B236" s="12" t="s">
        <v>127</v>
      </c>
      <c r="C236" s="12" t="s">
        <v>284</v>
      </c>
      <c r="D236" s="12" t="s">
        <v>27</v>
      </c>
      <c r="E236" s="12" t="s">
        <v>159</v>
      </c>
      <c r="F236" s="13" t="s">
        <v>29</v>
      </c>
      <c r="G236" s="23">
        <v>55000</v>
      </c>
      <c r="H236" s="15">
        <v>2559.6799999999998</v>
      </c>
      <c r="I236" s="16">
        <f t="shared" si="271"/>
        <v>1578.5</v>
      </c>
      <c r="J236" s="26">
        <f t="shared" si="272"/>
        <v>3905</v>
      </c>
      <c r="K236" s="18">
        <f t="shared" ref="K236:K241" si="292">+G236*1.1%</f>
        <v>605.00000000000011</v>
      </c>
      <c r="L236" s="92">
        <f t="shared" si="273"/>
        <v>1672</v>
      </c>
      <c r="M236" s="26">
        <f t="shared" si="274"/>
        <v>3899.5000000000005</v>
      </c>
      <c r="N236" s="19">
        <v>0</v>
      </c>
      <c r="O236" s="20">
        <f t="shared" si="266"/>
        <v>5810.18</v>
      </c>
      <c r="P236" s="20">
        <f t="shared" si="267"/>
        <v>8409.5</v>
      </c>
      <c r="Q236" s="20">
        <f t="shared" si="268"/>
        <v>49189.82</v>
      </c>
    </row>
    <row r="237" spans="1:17" ht="38.25" customHeight="1" x14ac:dyDescent="0.35">
      <c r="A237" s="31">
        <v>205</v>
      </c>
      <c r="B237" s="12" t="s">
        <v>355</v>
      </c>
      <c r="C237" s="12" t="s">
        <v>284</v>
      </c>
      <c r="D237" s="12" t="s">
        <v>27</v>
      </c>
      <c r="E237" s="12" t="s">
        <v>264</v>
      </c>
      <c r="F237" s="13" t="s">
        <v>29</v>
      </c>
      <c r="G237" s="23">
        <v>50000</v>
      </c>
      <c r="H237" s="15">
        <v>1854</v>
      </c>
      <c r="I237" s="16">
        <f t="shared" si="271"/>
        <v>1435</v>
      </c>
      <c r="J237" s="26">
        <f t="shared" si="272"/>
        <v>3550</v>
      </c>
      <c r="K237" s="18">
        <f t="shared" si="292"/>
        <v>550</v>
      </c>
      <c r="L237" s="92">
        <f t="shared" si="273"/>
        <v>1520</v>
      </c>
      <c r="M237" s="26">
        <f t="shared" si="274"/>
        <v>3545.0000000000005</v>
      </c>
      <c r="N237" s="19">
        <v>0</v>
      </c>
      <c r="O237" s="20">
        <f t="shared" si="266"/>
        <v>4809</v>
      </c>
      <c r="P237" s="20">
        <f t="shared" si="267"/>
        <v>7645</v>
      </c>
      <c r="Q237" s="20">
        <f t="shared" si="268"/>
        <v>45191</v>
      </c>
    </row>
    <row r="238" spans="1:17" ht="38.25" customHeight="1" x14ac:dyDescent="0.35">
      <c r="A238" s="31">
        <v>206</v>
      </c>
      <c r="B238" s="12" t="s">
        <v>158</v>
      </c>
      <c r="C238" s="12" t="s">
        <v>284</v>
      </c>
      <c r="D238" s="12" t="s">
        <v>27</v>
      </c>
      <c r="E238" s="12" t="s">
        <v>264</v>
      </c>
      <c r="F238" s="13" t="s">
        <v>29</v>
      </c>
      <c r="G238" s="23">
        <v>50000</v>
      </c>
      <c r="H238" s="15">
        <v>1854</v>
      </c>
      <c r="I238" s="16">
        <f>G238*2.87/100</f>
        <v>1435</v>
      </c>
      <c r="J238" s="26">
        <f>G238*7.1/100</f>
        <v>3550</v>
      </c>
      <c r="K238" s="18">
        <f t="shared" si="292"/>
        <v>550</v>
      </c>
      <c r="L238" s="92">
        <f>G238*3.04/100</f>
        <v>1520</v>
      </c>
      <c r="M238" s="26">
        <f t="shared" si="274"/>
        <v>3545.0000000000005</v>
      </c>
      <c r="N238" s="19">
        <v>0</v>
      </c>
      <c r="O238" s="20">
        <f t="shared" si="266"/>
        <v>4809</v>
      </c>
      <c r="P238" s="20">
        <f>J238+K238+M238</f>
        <v>7645</v>
      </c>
      <c r="Q238" s="20">
        <f>G238-O238</f>
        <v>45191</v>
      </c>
    </row>
    <row r="239" spans="1:17" ht="38.25" customHeight="1" x14ac:dyDescent="0.35">
      <c r="A239" s="31">
        <v>207</v>
      </c>
      <c r="B239" s="12" t="s">
        <v>227</v>
      </c>
      <c r="C239" s="12" t="s">
        <v>284</v>
      </c>
      <c r="D239" s="12" t="s">
        <v>27</v>
      </c>
      <c r="E239" s="12" t="s">
        <v>265</v>
      </c>
      <c r="F239" s="13" t="s">
        <v>32</v>
      </c>
      <c r="G239" s="23">
        <v>55000</v>
      </c>
      <c r="H239" s="15">
        <v>2559.6799999999998</v>
      </c>
      <c r="I239" s="16">
        <f t="shared" si="271"/>
        <v>1578.5</v>
      </c>
      <c r="J239" s="26">
        <f t="shared" si="272"/>
        <v>3905</v>
      </c>
      <c r="K239" s="18">
        <f t="shared" si="292"/>
        <v>605.00000000000011</v>
      </c>
      <c r="L239" s="92">
        <f t="shared" si="273"/>
        <v>1672</v>
      </c>
      <c r="M239" s="26">
        <f t="shared" si="274"/>
        <v>3899.5000000000005</v>
      </c>
      <c r="N239" s="19">
        <v>0</v>
      </c>
      <c r="O239" s="20">
        <f t="shared" si="266"/>
        <v>5810.18</v>
      </c>
      <c r="P239" s="20">
        <f>J239+K239+M239</f>
        <v>8409.5</v>
      </c>
      <c r="Q239" s="20">
        <f t="shared" si="268"/>
        <v>49189.82</v>
      </c>
    </row>
    <row r="240" spans="1:17" ht="38.25" customHeight="1" x14ac:dyDescent="0.35">
      <c r="A240" s="31">
        <v>208</v>
      </c>
      <c r="B240" s="12" t="s">
        <v>346</v>
      </c>
      <c r="C240" s="12" t="s">
        <v>284</v>
      </c>
      <c r="D240" s="12" t="s">
        <v>27</v>
      </c>
      <c r="E240" s="12" t="s">
        <v>147</v>
      </c>
      <c r="F240" s="13" t="s">
        <v>32</v>
      </c>
      <c r="G240" s="23">
        <v>75000</v>
      </c>
      <c r="H240" s="23">
        <v>6309.38</v>
      </c>
      <c r="I240" s="23">
        <f t="shared" si="271"/>
        <v>2152.5</v>
      </c>
      <c r="J240" s="23">
        <f t="shared" si="272"/>
        <v>5325</v>
      </c>
      <c r="K240" s="80">
        <f t="shared" ref="K240" si="293">65050*1.1%</f>
        <v>715.55000000000007</v>
      </c>
      <c r="L240" s="92">
        <f t="shared" si="273"/>
        <v>2280</v>
      </c>
      <c r="M240" s="23">
        <f t="shared" si="274"/>
        <v>5317.5</v>
      </c>
      <c r="N240" s="19">
        <v>0</v>
      </c>
      <c r="O240" s="20">
        <f t="shared" si="266"/>
        <v>10741.880000000001</v>
      </c>
      <c r="P240" s="20">
        <f>J240+K240+M240</f>
        <v>11358.05</v>
      </c>
      <c r="Q240" s="20">
        <f t="shared" si="268"/>
        <v>64258.119999999995</v>
      </c>
    </row>
    <row r="241" spans="1:17" ht="38.25" customHeight="1" x14ac:dyDescent="0.35">
      <c r="A241" s="31">
        <v>209</v>
      </c>
      <c r="B241" s="12" t="s">
        <v>185</v>
      </c>
      <c r="C241" s="12" t="s">
        <v>285</v>
      </c>
      <c r="D241" s="12" t="s">
        <v>27</v>
      </c>
      <c r="E241" s="12" t="s">
        <v>251</v>
      </c>
      <c r="F241" s="13" t="s">
        <v>338</v>
      </c>
      <c r="G241" s="23">
        <v>38000</v>
      </c>
      <c r="H241" s="23">
        <v>0</v>
      </c>
      <c r="I241" s="23">
        <f>G241*2.87/100</f>
        <v>1090.5999999999999</v>
      </c>
      <c r="J241" s="23">
        <f>G241*7.1/100</f>
        <v>2698</v>
      </c>
      <c r="K241" s="18">
        <f t="shared" si="292"/>
        <v>418.00000000000006</v>
      </c>
      <c r="L241" s="92">
        <f>G241*3.04/100</f>
        <v>1155.2</v>
      </c>
      <c r="M241" s="23">
        <f t="shared" si="274"/>
        <v>2694.2000000000003</v>
      </c>
      <c r="N241" s="19">
        <v>0</v>
      </c>
      <c r="O241" s="20">
        <f>H241+I241+L241+N241</f>
        <v>2245.8000000000002</v>
      </c>
      <c r="P241" s="20">
        <f>J241+K241+M241</f>
        <v>5810.2000000000007</v>
      </c>
      <c r="Q241" s="20">
        <f>G241-O241</f>
        <v>35754.199999999997</v>
      </c>
    </row>
    <row r="242" spans="1:17" ht="16.5" customHeight="1" x14ac:dyDescent="0.35">
      <c r="A242" s="100"/>
      <c r="B242" s="47"/>
      <c r="C242" s="47"/>
      <c r="D242" s="48"/>
      <c r="E242" s="47"/>
      <c r="F242" s="25"/>
      <c r="G242" s="49"/>
      <c r="H242" s="50"/>
      <c r="I242" s="51"/>
      <c r="J242" s="52"/>
      <c r="K242" s="30"/>
      <c r="L242" s="53"/>
      <c r="M242" s="52"/>
      <c r="N242" s="77"/>
      <c r="O242" s="20"/>
      <c r="P242" s="43"/>
      <c r="Q242" s="43"/>
    </row>
    <row r="243" spans="1:17" ht="36" customHeight="1" thickBot="1" x14ac:dyDescent="0.25">
      <c r="A243" s="100"/>
      <c r="B243" s="191" t="s">
        <v>144</v>
      </c>
      <c r="C243" s="191"/>
      <c r="D243" s="191"/>
      <c r="E243" s="191"/>
      <c r="F243" s="192"/>
      <c r="G243" s="28">
        <f t="shared" ref="G243:Q243" si="294">SUM(G206:G241)</f>
        <v>4088000</v>
      </c>
      <c r="H243" s="28">
        <f t="shared" si="294"/>
        <v>405240.09</v>
      </c>
      <c r="I243" s="28">
        <f t="shared" si="294"/>
        <v>117325.6</v>
      </c>
      <c r="J243" s="28">
        <f t="shared" si="294"/>
        <v>290248</v>
      </c>
      <c r="K243" s="28">
        <f t="shared" si="294"/>
        <v>24909.499999999989</v>
      </c>
      <c r="L243" s="28">
        <f t="shared" si="294"/>
        <v>115938</v>
      </c>
      <c r="M243" s="28">
        <f t="shared" si="294"/>
        <v>270394.875</v>
      </c>
      <c r="N243" s="28">
        <f t="shared" si="294"/>
        <v>14197.050000000001</v>
      </c>
      <c r="O243" s="28">
        <f t="shared" si="294"/>
        <v>652700.74000000011</v>
      </c>
      <c r="P243" s="28">
        <f t="shared" si="294"/>
        <v>585552.37499999977</v>
      </c>
      <c r="Q243" s="28">
        <f t="shared" si="294"/>
        <v>3435299.26</v>
      </c>
    </row>
    <row r="244" spans="1:17" s="6" customFormat="1" ht="34.5" customHeight="1" thickBot="1" x14ac:dyDescent="0.25">
      <c r="A244" s="190" t="s">
        <v>20</v>
      </c>
      <c r="B244" s="191"/>
      <c r="C244" s="191"/>
      <c r="D244" s="191"/>
      <c r="E244" s="191"/>
      <c r="F244" s="192"/>
      <c r="G244" s="54">
        <f>G243+G204+G166+G115+G75+G60+G43+G37+G29+G18+G81</f>
        <v>16671000</v>
      </c>
      <c r="H244" s="54">
        <f>H243+H204+H166+H115+H75+H60+H43+H37+H29+H18+H81</f>
        <v>1261708.2400000002</v>
      </c>
      <c r="I244" s="54">
        <f>I243+I204+I166+I115+I75+I60+I43+I37+I29+I18+I81</f>
        <v>476312.375</v>
      </c>
      <c r="J244" s="54">
        <f>J243+J204+J166+J115+J75+J60+J43+J37+J29+J18+J81</f>
        <v>1178333.75</v>
      </c>
      <c r="K244" s="54">
        <f>+K18+K29+K37+K43+K60+K75+K81+K115+K166+K204+K243</f>
        <v>125511.64999999998</v>
      </c>
      <c r="L244" s="54">
        <f t="shared" ref="L244:Q244" si="295">L243+L204+L166+L115+L75+L60+L43+L37+L29+L18+L81</f>
        <v>482603.8</v>
      </c>
      <c r="M244" s="54">
        <f t="shared" si="295"/>
        <v>1125546.3624999998</v>
      </c>
      <c r="N244" s="62">
        <f t="shared" si="295"/>
        <v>141970.50000000003</v>
      </c>
      <c r="O244" s="69">
        <f t="shared" si="295"/>
        <v>2362594.915</v>
      </c>
      <c r="P244" s="73">
        <f t="shared" si="295"/>
        <v>2429391.7624999993</v>
      </c>
      <c r="Q244" s="73">
        <f t="shared" si="295"/>
        <v>14308405.085000003</v>
      </c>
    </row>
    <row r="245" spans="1:17" ht="24" hidden="1" customHeight="1" thickBot="1" x14ac:dyDescent="0.25">
      <c r="A245" s="101"/>
      <c r="B245" s="36"/>
      <c r="C245" s="36"/>
      <c r="D245" s="36">
        <f>SUM(D153)</f>
        <v>0</v>
      </c>
      <c r="E245" s="36"/>
      <c r="F245" s="102"/>
      <c r="G245" s="63"/>
      <c r="H245" s="103"/>
      <c r="I245" s="104"/>
      <c r="J245" s="63"/>
      <c r="K245" s="11"/>
      <c r="L245" s="63"/>
      <c r="M245" s="63"/>
      <c r="N245" s="63"/>
      <c r="O245" s="71"/>
      <c r="P245" s="78"/>
      <c r="Q245" s="74"/>
    </row>
    <row r="246" spans="1:17" ht="24" hidden="1" customHeight="1" x14ac:dyDescent="0.2">
      <c r="A246" s="105">
        <f>SUM(A12:A245)</f>
        <v>21945</v>
      </c>
      <c r="B246" s="106"/>
      <c r="C246" s="106"/>
      <c r="D246" s="106"/>
      <c r="E246" s="64"/>
      <c r="F246" s="64"/>
      <c r="G246" s="64"/>
      <c r="H246" s="55"/>
      <c r="I246" s="63"/>
      <c r="J246" s="64" t="s">
        <v>221</v>
      </c>
      <c r="K246" s="63"/>
      <c r="L246" s="63"/>
      <c r="M246" s="11"/>
      <c r="N246" s="64"/>
      <c r="O246" s="22"/>
      <c r="P246" s="75"/>
      <c r="Q246" s="75"/>
    </row>
    <row r="247" spans="1:17" ht="24" hidden="1" customHeight="1" x14ac:dyDescent="0.2">
      <c r="A247" s="107"/>
      <c r="B247" s="106"/>
      <c r="C247" s="106"/>
      <c r="D247" s="106"/>
      <c r="E247" s="64"/>
      <c r="F247" s="64"/>
      <c r="G247" s="64"/>
      <c r="H247" s="55"/>
      <c r="I247" s="63"/>
      <c r="J247" s="64"/>
      <c r="K247" s="63"/>
      <c r="L247" s="63"/>
      <c r="M247" s="11"/>
      <c r="N247" s="64"/>
      <c r="O247" s="42"/>
      <c r="P247" s="99"/>
      <c r="Q247" s="99"/>
    </row>
    <row r="248" spans="1:17" s="6" customFormat="1" ht="24" customHeight="1" x14ac:dyDescent="0.2">
      <c r="A248" s="105" t="s">
        <v>2</v>
      </c>
      <c r="B248" s="106"/>
      <c r="C248" s="106"/>
      <c r="D248" s="106"/>
      <c r="E248" s="64"/>
      <c r="F248" s="64"/>
      <c r="G248" s="11"/>
      <c r="H248" s="63" t="s">
        <v>161</v>
      </c>
      <c r="I248" s="63"/>
      <c r="J248" s="63"/>
      <c r="K248" s="63"/>
      <c r="L248" s="63"/>
      <c r="M248" s="11"/>
      <c r="N248" s="63"/>
      <c r="O248" s="63"/>
      <c r="P248" s="63"/>
      <c r="Q248" s="108"/>
    </row>
    <row r="249" spans="1:17" s="6" customFormat="1" ht="24" customHeight="1" x14ac:dyDescent="0.2">
      <c r="A249" s="107" t="s">
        <v>230</v>
      </c>
      <c r="B249" s="106"/>
      <c r="C249" s="106"/>
      <c r="D249" s="106"/>
      <c r="E249" s="64"/>
      <c r="F249" s="64"/>
      <c r="G249" s="64"/>
      <c r="H249" s="109" t="s">
        <v>161</v>
      </c>
      <c r="I249" s="97"/>
      <c r="J249" s="94"/>
      <c r="K249" s="95"/>
      <c r="L249" s="96"/>
      <c r="M249" s="96"/>
      <c r="N249" s="11"/>
      <c r="O249" s="11" t="s">
        <v>173</v>
      </c>
      <c r="P249" s="63"/>
      <c r="Q249" s="110"/>
    </row>
    <row r="250" spans="1:17" s="6" customFormat="1" ht="24" customHeight="1" x14ac:dyDescent="0.2">
      <c r="A250" s="107" t="s">
        <v>295</v>
      </c>
      <c r="B250" s="106"/>
      <c r="C250" s="106"/>
      <c r="D250" s="106"/>
      <c r="E250" s="64"/>
      <c r="F250" s="64"/>
      <c r="G250" s="64"/>
      <c r="H250" s="109"/>
      <c r="I250" s="97"/>
      <c r="J250" s="64" t="s">
        <v>187</v>
      </c>
      <c r="K250" s="97"/>
      <c r="L250" s="11"/>
      <c r="M250" s="11"/>
      <c r="N250" s="11"/>
      <c r="O250" s="11"/>
      <c r="P250" s="11"/>
      <c r="Q250" s="108"/>
    </row>
    <row r="251" spans="1:17" s="6" customFormat="1" ht="24" customHeight="1" x14ac:dyDescent="0.2">
      <c r="A251" s="107" t="s">
        <v>296</v>
      </c>
      <c r="B251" s="106"/>
      <c r="C251" s="106"/>
      <c r="D251" s="106"/>
      <c r="E251" s="64"/>
      <c r="F251" s="106"/>
      <c r="G251" s="106"/>
      <c r="H251" s="98" t="s">
        <v>161</v>
      </c>
      <c r="I251" s="97"/>
      <c r="J251" s="98" t="s">
        <v>174</v>
      </c>
      <c r="K251" s="97"/>
      <c r="L251" s="11"/>
      <c r="M251" s="64"/>
      <c r="N251" s="11"/>
      <c r="O251" s="11"/>
      <c r="P251" s="11"/>
      <c r="Q251" s="110"/>
    </row>
    <row r="252" spans="1:17" ht="38.25" customHeight="1" x14ac:dyDescent="0.2">
      <c r="A252" s="111" t="s">
        <v>343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3"/>
      <c r="M252" s="113"/>
      <c r="N252" s="113"/>
      <c r="O252" s="113"/>
      <c r="P252" s="113"/>
      <c r="Q252" s="93"/>
    </row>
    <row r="253" spans="1:17" s="127" customFormat="1" x14ac:dyDescent="0.2">
      <c r="F253" s="128"/>
      <c r="G253" s="128"/>
      <c r="H253" s="129"/>
      <c r="I253" s="130"/>
      <c r="O253" s="131"/>
      <c r="P253" s="132"/>
      <c r="Q253" s="132"/>
    </row>
    <row r="254" spans="1:17" s="127" customFormat="1" x14ac:dyDescent="0.2">
      <c r="F254" s="128"/>
      <c r="G254" s="128"/>
      <c r="H254" s="129"/>
      <c r="I254" s="130"/>
      <c r="O254" s="131"/>
      <c r="P254" s="132"/>
      <c r="Q254" s="132"/>
    </row>
    <row r="255" spans="1:17" s="127" customFormat="1" x14ac:dyDescent="0.2">
      <c r="F255" s="128"/>
      <c r="G255" s="128"/>
      <c r="H255" s="129"/>
      <c r="I255" s="130"/>
      <c r="O255" s="131"/>
      <c r="P255" s="132"/>
      <c r="Q255" s="132"/>
    </row>
    <row r="256" spans="1:17" s="127" customFormat="1" x14ac:dyDescent="0.2">
      <c r="F256" s="128"/>
      <c r="G256" s="128">
        <v>334500</v>
      </c>
      <c r="H256" s="129">
        <v>6014.3099999999995</v>
      </c>
      <c r="I256" s="130">
        <v>9600.15</v>
      </c>
      <c r="J256" s="127">
        <v>23749.5</v>
      </c>
      <c r="K256" s="127">
        <v>3444.1800000000003</v>
      </c>
      <c r="L256" s="127">
        <v>10168.800000000001</v>
      </c>
      <c r="M256" s="127">
        <v>23716.05</v>
      </c>
      <c r="N256" s="127">
        <v>4126.4799999999996</v>
      </c>
      <c r="O256" s="131">
        <v>29909.74</v>
      </c>
      <c r="P256" s="132">
        <v>50909.73</v>
      </c>
      <c r="Q256" s="132">
        <v>304590.26</v>
      </c>
    </row>
    <row r="257" spans="6:17" s="127" customFormat="1" x14ac:dyDescent="0.2">
      <c r="F257" s="128"/>
      <c r="G257" s="128">
        <v>154000</v>
      </c>
      <c r="H257" s="129">
        <v>3186.26</v>
      </c>
      <c r="I257" s="130">
        <v>4419.8</v>
      </c>
      <c r="J257" s="127">
        <v>10934</v>
      </c>
      <c r="K257" s="127">
        <v>1558.7600000000002</v>
      </c>
      <c r="L257" s="127">
        <v>4681.6000000000004</v>
      </c>
      <c r="M257" s="127">
        <v>10918.6</v>
      </c>
      <c r="N257" s="127">
        <v>5158.0999999999995</v>
      </c>
      <c r="O257" s="131">
        <v>17445.759999999998</v>
      </c>
      <c r="P257" s="132">
        <v>23411.360000000001</v>
      </c>
      <c r="Q257" s="132">
        <v>136554.23999999999</v>
      </c>
    </row>
    <row r="258" spans="6:17" s="127" customFormat="1" x14ac:dyDescent="0.2">
      <c r="F258" s="128"/>
      <c r="G258" s="128">
        <v>158000</v>
      </c>
      <c r="H258" s="129">
        <v>2979.94</v>
      </c>
      <c r="I258" s="130">
        <v>4534.6000000000004</v>
      </c>
      <c r="J258" s="127">
        <v>11218</v>
      </c>
      <c r="K258" s="127">
        <v>1602.7600000000002</v>
      </c>
      <c r="L258" s="127">
        <v>4803.2</v>
      </c>
      <c r="M258" s="127">
        <v>11202.200000000003</v>
      </c>
      <c r="N258" s="127">
        <v>3094.8599999999997</v>
      </c>
      <c r="O258" s="131">
        <v>15412.6</v>
      </c>
      <c r="P258" s="132">
        <v>24022.959999999999</v>
      </c>
      <c r="Q258" s="132">
        <v>142587.40000000002</v>
      </c>
    </row>
    <row r="259" spans="6:17" s="127" customFormat="1" x14ac:dyDescent="0.2">
      <c r="F259" s="128" t="s">
        <v>162</v>
      </c>
      <c r="G259" s="128">
        <f>SUM(G256:G258)</f>
        <v>646500</v>
      </c>
      <c r="H259" s="129">
        <f>SUM(H256:H258)</f>
        <v>12180.51</v>
      </c>
      <c r="I259" s="130">
        <f t="shared" ref="I259:Q259" si="296">SUM(I256:I258)</f>
        <v>18554.550000000003</v>
      </c>
      <c r="J259" s="127">
        <f t="shared" si="296"/>
        <v>45901.5</v>
      </c>
      <c r="K259" s="127">
        <f t="shared" si="296"/>
        <v>6605.7000000000007</v>
      </c>
      <c r="L259" s="127">
        <f t="shared" si="296"/>
        <v>19653.600000000002</v>
      </c>
      <c r="M259" s="127">
        <f t="shared" si="296"/>
        <v>45836.850000000006</v>
      </c>
      <c r="N259" s="127">
        <f t="shared" si="296"/>
        <v>12379.439999999999</v>
      </c>
      <c r="O259" s="131">
        <f t="shared" si="296"/>
        <v>62768.1</v>
      </c>
      <c r="P259" s="132">
        <f t="shared" si="296"/>
        <v>98344.049999999988</v>
      </c>
      <c r="Q259" s="132">
        <f t="shared" si="296"/>
        <v>583731.9</v>
      </c>
    </row>
    <row r="260" spans="6:17" s="127" customFormat="1" x14ac:dyDescent="0.2">
      <c r="F260" s="128" t="s">
        <v>163</v>
      </c>
      <c r="G260" s="128">
        <v>8634300</v>
      </c>
      <c r="H260" s="129">
        <v>667698.94000000006</v>
      </c>
      <c r="I260" s="130">
        <v>242510.40000000005</v>
      </c>
      <c r="J260" s="127">
        <v>599938.64</v>
      </c>
      <c r="K260" s="127">
        <v>64256.12000000001</v>
      </c>
      <c r="L260" s="127">
        <v>242468.52000000002</v>
      </c>
      <c r="M260" s="127">
        <v>565494.09000000008</v>
      </c>
      <c r="N260" s="127">
        <v>69118.539999999994</v>
      </c>
      <c r="O260" s="131">
        <v>1221796.4000000004</v>
      </c>
      <c r="P260" s="132">
        <v>1229688.8500000001</v>
      </c>
      <c r="Q260" s="132">
        <v>7412503.5999999978</v>
      </c>
    </row>
    <row r="261" spans="6:17" s="127" customFormat="1" x14ac:dyDescent="0.2">
      <c r="F261" s="128" t="s">
        <v>164</v>
      </c>
      <c r="G261" s="128">
        <f>SUM(G259:G260)</f>
        <v>9280800</v>
      </c>
      <c r="H261" s="129">
        <f t="shared" ref="H261:Q261" si="297">SUM(H259:H260)</f>
        <v>679879.45000000007</v>
      </c>
      <c r="I261" s="130">
        <f t="shared" si="297"/>
        <v>261064.95000000007</v>
      </c>
      <c r="J261" s="127">
        <f t="shared" si="297"/>
        <v>645840.14</v>
      </c>
      <c r="K261" s="127">
        <f t="shared" si="297"/>
        <v>70861.820000000007</v>
      </c>
      <c r="L261" s="127">
        <f t="shared" si="297"/>
        <v>262122.12000000002</v>
      </c>
      <c r="M261" s="127">
        <f t="shared" si="297"/>
        <v>611330.94000000006</v>
      </c>
      <c r="N261" s="127">
        <f t="shared" si="297"/>
        <v>81497.98</v>
      </c>
      <c r="O261" s="131">
        <f t="shared" si="297"/>
        <v>1284564.5000000005</v>
      </c>
      <c r="P261" s="132">
        <f t="shared" si="297"/>
        <v>1328032.9000000001</v>
      </c>
      <c r="Q261" s="132">
        <f t="shared" si="297"/>
        <v>7996235.4999999981</v>
      </c>
    </row>
    <row r="262" spans="6:17" s="127" customFormat="1" x14ac:dyDescent="0.2">
      <c r="F262" s="128"/>
      <c r="G262" s="128"/>
      <c r="H262" s="129">
        <v>686171.43</v>
      </c>
      <c r="I262" s="130"/>
      <c r="O262" s="131" t="s">
        <v>161</v>
      </c>
      <c r="P262" s="132"/>
      <c r="Q262" s="132"/>
    </row>
    <row r="263" spans="6:17" s="127" customFormat="1" x14ac:dyDescent="0.2">
      <c r="F263" s="128"/>
      <c r="G263" s="128"/>
      <c r="H263" s="129">
        <f>H262-H261</f>
        <v>6291.9799999999814</v>
      </c>
      <c r="I263" s="130"/>
      <c r="O263" s="131"/>
      <c r="P263" s="132"/>
      <c r="Q263" s="132">
        <f>Q261-Q260</f>
        <v>583731.90000000037</v>
      </c>
    </row>
    <row r="264" spans="6:17" s="127" customFormat="1" x14ac:dyDescent="0.2">
      <c r="F264" s="128"/>
      <c r="G264" s="128">
        <f>G259+G244</f>
        <v>17317500</v>
      </c>
      <c r="H264" s="129"/>
      <c r="I264" s="130"/>
      <c r="O264" s="131"/>
      <c r="P264" s="132"/>
      <c r="Q264" s="132"/>
    </row>
    <row r="265" spans="6:17" s="127" customFormat="1" x14ac:dyDescent="0.2">
      <c r="F265" s="128"/>
      <c r="G265" s="128"/>
      <c r="H265" s="129"/>
      <c r="I265" s="130"/>
      <c r="O265" s="131"/>
      <c r="P265" s="132"/>
      <c r="Q265" s="132"/>
    </row>
    <row r="266" spans="6:17" s="127" customFormat="1" x14ac:dyDescent="0.2">
      <c r="F266" s="128"/>
      <c r="G266" s="128"/>
      <c r="H266" s="129"/>
      <c r="I266" s="130"/>
      <c r="O266" s="131"/>
      <c r="P266" s="132"/>
      <c r="Q266" s="132"/>
    </row>
    <row r="267" spans="6:17" s="127" customFormat="1" x14ac:dyDescent="0.2">
      <c r="F267" s="128"/>
      <c r="G267" s="128"/>
      <c r="H267" s="129"/>
      <c r="I267" s="130"/>
      <c r="O267" s="131"/>
      <c r="P267" s="132"/>
      <c r="Q267" s="132"/>
    </row>
    <row r="268" spans="6:17" s="127" customFormat="1" x14ac:dyDescent="0.2">
      <c r="F268" s="128"/>
      <c r="G268" s="128"/>
      <c r="H268" s="129"/>
      <c r="I268" s="130"/>
      <c r="O268" s="131"/>
      <c r="P268" s="132"/>
      <c r="Q268" s="132"/>
    </row>
    <row r="269" spans="6:17" s="127" customFormat="1" x14ac:dyDescent="0.2">
      <c r="F269" s="128"/>
      <c r="G269" s="128"/>
      <c r="H269" s="129"/>
      <c r="I269" s="130"/>
      <c r="O269" s="131"/>
      <c r="P269" s="132"/>
      <c r="Q269" s="132"/>
    </row>
    <row r="270" spans="6:17" s="127" customFormat="1" x14ac:dyDescent="0.2">
      <c r="F270" s="128"/>
      <c r="G270" s="128"/>
      <c r="H270" s="129"/>
      <c r="I270" s="130"/>
      <c r="O270" s="131"/>
      <c r="P270" s="132"/>
      <c r="Q270" s="132"/>
    </row>
    <row r="271" spans="6:17" s="127" customFormat="1" x14ac:dyDescent="0.2">
      <c r="F271" s="128"/>
      <c r="G271" s="128"/>
      <c r="H271" s="129"/>
      <c r="I271" s="130"/>
      <c r="O271" s="131"/>
      <c r="P271" s="132"/>
      <c r="Q271" s="132"/>
    </row>
    <row r="272" spans="6:17" s="127" customFormat="1" x14ac:dyDescent="0.2">
      <c r="F272" s="128"/>
      <c r="G272" s="128"/>
      <c r="H272" s="129"/>
      <c r="I272" s="130"/>
      <c r="O272" s="131"/>
      <c r="P272" s="132"/>
      <c r="Q272" s="132"/>
    </row>
    <row r="273" spans="6:17" s="127" customFormat="1" x14ac:dyDescent="0.2">
      <c r="F273" s="128"/>
      <c r="G273" s="128"/>
      <c r="H273" s="129"/>
      <c r="I273" s="130"/>
      <c r="O273" s="131"/>
      <c r="P273" s="132"/>
      <c r="Q273" s="132"/>
    </row>
    <row r="274" spans="6:17" s="127" customFormat="1" x14ac:dyDescent="0.2">
      <c r="F274" s="128"/>
      <c r="G274" s="128"/>
      <c r="H274" s="129"/>
      <c r="I274" s="130"/>
      <c r="O274" s="131"/>
      <c r="P274" s="132"/>
      <c r="Q274" s="132"/>
    </row>
    <row r="275" spans="6:17" s="127" customFormat="1" x14ac:dyDescent="0.2">
      <c r="F275" s="128"/>
      <c r="G275" s="128"/>
      <c r="H275" s="129"/>
      <c r="I275" s="130"/>
      <c r="O275" s="131"/>
      <c r="P275" s="132"/>
      <c r="Q275" s="132"/>
    </row>
    <row r="276" spans="6:17" s="127" customFormat="1" x14ac:dyDescent="0.2">
      <c r="F276" s="128"/>
      <c r="G276" s="128"/>
      <c r="H276" s="129"/>
      <c r="I276" s="130"/>
      <c r="O276" s="131"/>
      <c r="P276" s="132"/>
      <c r="Q276" s="132"/>
    </row>
    <row r="277" spans="6:17" s="127" customFormat="1" x14ac:dyDescent="0.2">
      <c r="F277" s="128"/>
      <c r="G277" s="128"/>
      <c r="H277" s="129"/>
      <c r="I277" s="130"/>
      <c r="O277" s="131"/>
      <c r="P277" s="132"/>
      <c r="Q277" s="132"/>
    </row>
    <row r="278" spans="6:17" s="127" customFormat="1" x14ac:dyDescent="0.2">
      <c r="F278" s="128"/>
      <c r="G278" s="128"/>
      <c r="H278" s="129"/>
      <c r="I278" s="130"/>
      <c r="O278" s="131"/>
      <c r="P278" s="132"/>
      <c r="Q278" s="132"/>
    </row>
    <row r="279" spans="6:17" s="127" customFormat="1" x14ac:dyDescent="0.2">
      <c r="F279" s="128"/>
      <c r="G279" s="128"/>
      <c r="H279" s="129"/>
      <c r="I279" s="130"/>
      <c r="O279" s="131"/>
      <c r="P279" s="132"/>
      <c r="Q279" s="132"/>
    </row>
    <row r="280" spans="6:17" s="127" customFormat="1" x14ac:dyDescent="0.2">
      <c r="F280" s="128"/>
      <c r="G280" s="128"/>
      <c r="H280" s="129"/>
      <c r="I280" s="130"/>
      <c r="O280" s="131"/>
      <c r="P280" s="132"/>
      <c r="Q280" s="132"/>
    </row>
    <row r="281" spans="6:17" s="127" customFormat="1" x14ac:dyDescent="0.2">
      <c r="F281" s="128"/>
      <c r="G281" s="128"/>
      <c r="H281" s="129"/>
      <c r="I281" s="130"/>
      <c r="O281" s="131"/>
      <c r="P281" s="132"/>
      <c r="Q281" s="132"/>
    </row>
    <row r="282" spans="6:17" s="127" customFormat="1" x14ac:dyDescent="0.2">
      <c r="F282" s="128"/>
      <c r="G282" s="128"/>
      <c r="H282" s="129"/>
      <c r="I282" s="130"/>
      <c r="O282" s="131"/>
      <c r="P282" s="132"/>
      <c r="Q282" s="132"/>
    </row>
    <row r="283" spans="6:17" s="127" customFormat="1" x14ac:dyDescent="0.2">
      <c r="F283" s="128"/>
      <c r="G283" s="128"/>
      <c r="H283" s="129"/>
      <c r="I283" s="130"/>
      <c r="O283" s="131"/>
      <c r="P283" s="132"/>
      <c r="Q283" s="132"/>
    </row>
    <row r="284" spans="6:17" s="127" customFormat="1" x14ac:dyDescent="0.2">
      <c r="F284" s="128"/>
      <c r="G284" s="128"/>
      <c r="H284" s="129"/>
      <c r="I284" s="130"/>
      <c r="O284" s="131"/>
      <c r="P284" s="132"/>
      <c r="Q284" s="132"/>
    </row>
    <row r="285" spans="6:17" s="127" customFormat="1" x14ac:dyDescent="0.2">
      <c r="F285" s="128"/>
      <c r="G285" s="128"/>
      <c r="H285" s="129"/>
      <c r="I285" s="130"/>
      <c r="O285" s="131"/>
      <c r="P285" s="132"/>
      <c r="Q285" s="132"/>
    </row>
    <row r="286" spans="6:17" s="127" customFormat="1" x14ac:dyDescent="0.2">
      <c r="F286" s="128"/>
      <c r="G286" s="128"/>
      <c r="H286" s="129"/>
      <c r="I286" s="130"/>
      <c r="O286" s="131"/>
      <c r="P286" s="132"/>
      <c r="Q286" s="132"/>
    </row>
    <row r="287" spans="6:17" s="127" customFormat="1" x14ac:dyDescent="0.2">
      <c r="F287" s="128"/>
      <c r="G287" s="128"/>
      <c r="H287" s="129"/>
      <c r="I287" s="130"/>
      <c r="O287" s="131"/>
      <c r="P287" s="132"/>
      <c r="Q287" s="132"/>
    </row>
    <row r="288" spans="6:17" s="127" customFormat="1" x14ac:dyDescent="0.2">
      <c r="F288" s="128"/>
      <c r="G288" s="128"/>
      <c r="H288" s="129"/>
      <c r="I288" s="130"/>
      <c r="O288" s="131"/>
      <c r="P288" s="132"/>
      <c r="Q288" s="132"/>
    </row>
    <row r="289" spans="6:17" s="127" customFormat="1" x14ac:dyDescent="0.2">
      <c r="F289" s="128"/>
      <c r="G289" s="128"/>
      <c r="H289" s="129"/>
      <c r="I289" s="130"/>
      <c r="O289" s="131"/>
      <c r="P289" s="132"/>
      <c r="Q289" s="132"/>
    </row>
    <row r="290" spans="6:17" s="127" customFormat="1" x14ac:dyDescent="0.2">
      <c r="F290" s="128"/>
      <c r="G290" s="128"/>
      <c r="H290" s="129"/>
      <c r="I290" s="130"/>
      <c r="O290" s="131"/>
      <c r="P290" s="132"/>
      <c r="Q290" s="132"/>
    </row>
    <row r="291" spans="6:17" s="127" customFormat="1" x14ac:dyDescent="0.2">
      <c r="F291" s="128"/>
      <c r="G291" s="128"/>
      <c r="H291" s="129"/>
      <c r="I291" s="130"/>
      <c r="O291" s="131"/>
      <c r="P291" s="132"/>
      <c r="Q291" s="132"/>
    </row>
    <row r="292" spans="6:17" s="127" customFormat="1" x14ac:dyDescent="0.2">
      <c r="F292" s="128"/>
      <c r="G292" s="128"/>
      <c r="H292" s="129"/>
      <c r="I292" s="130"/>
      <c r="O292" s="131"/>
      <c r="P292" s="132"/>
      <c r="Q292" s="132"/>
    </row>
    <row r="293" spans="6:17" s="127" customFormat="1" x14ac:dyDescent="0.2">
      <c r="F293" s="128"/>
      <c r="G293" s="128"/>
      <c r="H293" s="129"/>
      <c r="I293" s="130"/>
      <c r="O293" s="131"/>
      <c r="P293" s="132"/>
      <c r="Q293" s="132"/>
    </row>
    <row r="294" spans="6:17" s="127" customFormat="1" x14ac:dyDescent="0.2">
      <c r="F294" s="128"/>
      <c r="G294" s="128"/>
      <c r="H294" s="129"/>
      <c r="I294" s="130"/>
      <c r="O294" s="131"/>
      <c r="P294" s="132"/>
      <c r="Q294" s="132"/>
    </row>
    <row r="295" spans="6:17" s="127" customFormat="1" x14ac:dyDescent="0.2">
      <c r="F295" s="128"/>
      <c r="G295" s="128"/>
      <c r="H295" s="129"/>
      <c r="I295" s="130"/>
      <c r="O295" s="131"/>
      <c r="P295" s="132"/>
      <c r="Q295" s="132"/>
    </row>
    <row r="296" spans="6:17" s="127" customFormat="1" x14ac:dyDescent="0.2">
      <c r="F296" s="128"/>
      <c r="G296" s="128"/>
      <c r="H296" s="129"/>
      <c r="I296" s="130"/>
      <c r="O296" s="131"/>
      <c r="P296" s="132"/>
      <c r="Q296" s="132"/>
    </row>
    <row r="297" spans="6:17" s="127" customFormat="1" x14ac:dyDescent="0.2">
      <c r="F297" s="128"/>
      <c r="G297" s="128"/>
      <c r="H297" s="129"/>
      <c r="I297" s="130"/>
      <c r="O297" s="131"/>
      <c r="P297" s="132"/>
      <c r="Q297" s="132"/>
    </row>
    <row r="298" spans="6:17" s="127" customFormat="1" x14ac:dyDescent="0.2">
      <c r="F298" s="128"/>
      <c r="G298" s="128"/>
      <c r="H298" s="129"/>
      <c r="I298" s="130"/>
      <c r="O298" s="131"/>
      <c r="P298" s="132"/>
      <c r="Q298" s="132"/>
    </row>
    <row r="299" spans="6:17" s="127" customFormat="1" x14ac:dyDescent="0.2">
      <c r="F299" s="128"/>
      <c r="G299" s="128"/>
      <c r="H299" s="129"/>
      <c r="I299" s="130"/>
      <c r="O299" s="131"/>
      <c r="P299" s="132"/>
      <c r="Q299" s="132"/>
    </row>
    <row r="300" spans="6:17" s="127" customFormat="1" x14ac:dyDescent="0.2">
      <c r="F300" s="128"/>
      <c r="G300" s="128"/>
      <c r="H300" s="129"/>
      <c r="I300" s="130"/>
      <c r="O300" s="131"/>
      <c r="P300" s="132"/>
      <c r="Q300" s="132"/>
    </row>
    <row r="301" spans="6:17" s="127" customFormat="1" x14ac:dyDescent="0.2">
      <c r="F301" s="128"/>
      <c r="G301" s="128"/>
      <c r="H301" s="129"/>
      <c r="I301" s="130"/>
      <c r="O301" s="131"/>
      <c r="P301" s="132"/>
      <c r="Q301" s="132"/>
    </row>
    <row r="302" spans="6:17" s="127" customFormat="1" x14ac:dyDescent="0.2">
      <c r="F302" s="128"/>
      <c r="G302" s="128"/>
      <c r="H302" s="129"/>
      <c r="I302" s="130"/>
      <c r="O302" s="131"/>
      <c r="P302" s="132"/>
      <c r="Q302" s="132"/>
    </row>
    <row r="303" spans="6:17" s="127" customFormat="1" x14ac:dyDescent="0.2">
      <c r="F303" s="128"/>
      <c r="G303" s="128"/>
      <c r="H303" s="129"/>
      <c r="I303" s="130"/>
      <c r="O303" s="131"/>
      <c r="P303" s="132"/>
      <c r="Q303" s="132"/>
    </row>
    <row r="304" spans="6:17" s="127" customFormat="1" x14ac:dyDescent="0.2">
      <c r="F304" s="128"/>
      <c r="G304" s="128"/>
      <c r="H304" s="129"/>
      <c r="I304" s="130"/>
      <c r="O304" s="131"/>
      <c r="P304" s="132"/>
      <c r="Q304" s="132"/>
    </row>
    <row r="305" spans="6:17" s="127" customFormat="1" x14ac:dyDescent="0.2">
      <c r="F305" s="128"/>
      <c r="G305" s="128"/>
      <c r="H305" s="129"/>
      <c r="I305" s="130"/>
      <c r="O305" s="131"/>
      <c r="P305" s="132"/>
      <c r="Q305" s="132"/>
    </row>
    <row r="306" spans="6:17" s="127" customFormat="1" x14ac:dyDescent="0.2">
      <c r="F306" s="128"/>
      <c r="G306" s="128"/>
      <c r="H306" s="129"/>
      <c r="I306" s="130"/>
      <c r="O306" s="131"/>
      <c r="P306" s="132"/>
      <c r="Q306" s="132"/>
    </row>
    <row r="307" spans="6:17" s="127" customFormat="1" x14ac:dyDescent="0.2">
      <c r="F307" s="128"/>
      <c r="G307" s="128"/>
      <c r="H307" s="129"/>
      <c r="I307" s="130"/>
      <c r="O307" s="131"/>
      <c r="P307" s="132"/>
      <c r="Q307" s="132"/>
    </row>
    <row r="308" spans="6:17" s="127" customFormat="1" x14ac:dyDescent="0.2">
      <c r="F308" s="128"/>
      <c r="G308" s="128"/>
      <c r="H308" s="129"/>
      <c r="I308" s="130"/>
      <c r="O308" s="131"/>
      <c r="P308" s="132"/>
      <c r="Q308" s="132"/>
    </row>
    <row r="309" spans="6:17" s="127" customFormat="1" x14ac:dyDescent="0.2">
      <c r="F309" s="128"/>
      <c r="G309" s="128"/>
      <c r="H309" s="129"/>
      <c r="I309" s="130"/>
      <c r="O309" s="131"/>
      <c r="P309" s="132"/>
      <c r="Q309" s="132"/>
    </row>
    <row r="310" spans="6:17" s="127" customFormat="1" x14ac:dyDescent="0.2">
      <c r="F310" s="128"/>
      <c r="G310" s="128"/>
      <c r="H310" s="129"/>
      <c r="I310" s="130"/>
      <c r="O310" s="131"/>
      <c r="P310" s="132"/>
      <c r="Q310" s="132"/>
    </row>
    <row r="311" spans="6:17" s="127" customFormat="1" x14ac:dyDescent="0.2">
      <c r="F311" s="128"/>
      <c r="G311" s="128"/>
      <c r="H311" s="129"/>
      <c r="I311" s="130"/>
      <c r="O311" s="131"/>
      <c r="P311" s="132"/>
      <c r="Q311" s="132"/>
    </row>
    <row r="312" spans="6:17" s="127" customFormat="1" x14ac:dyDescent="0.2">
      <c r="F312" s="128"/>
      <c r="G312" s="128"/>
      <c r="H312" s="129"/>
      <c r="I312" s="130"/>
      <c r="O312" s="131"/>
      <c r="P312" s="132"/>
      <c r="Q312" s="132"/>
    </row>
    <row r="313" spans="6:17" s="127" customFormat="1" x14ac:dyDescent="0.2">
      <c r="F313" s="128"/>
      <c r="G313" s="128"/>
      <c r="H313" s="129"/>
      <c r="I313" s="130"/>
      <c r="O313" s="131"/>
      <c r="P313" s="132"/>
      <c r="Q313" s="132"/>
    </row>
    <row r="314" spans="6:17" s="127" customFormat="1" x14ac:dyDescent="0.2">
      <c r="F314" s="128"/>
      <c r="G314" s="128"/>
      <c r="H314" s="129"/>
      <c r="I314" s="130"/>
      <c r="O314" s="131"/>
      <c r="P314" s="132"/>
      <c r="Q314" s="132"/>
    </row>
    <row r="315" spans="6:17" s="127" customFormat="1" x14ac:dyDescent="0.2">
      <c r="F315" s="128"/>
      <c r="G315" s="128"/>
      <c r="H315" s="129"/>
      <c r="I315" s="130"/>
      <c r="O315" s="131"/>
      <c r="P315" s="132"/>
      <c r="Q315" s="132"/>
    </row>
    <row r="316" spans="6:17" s="127" customFormat="1" x14ac:dyDescent="0.2">
      <c r="F316" s="128"/>
      <c r="G316" s="128"/>
      <c r="H316" s="129"/>
      <c r="I316" s="130"/>
      <c r="O316" s="131"/>
      <c r="P316" s="132"/>
      <c r="Q316" s="132"/>
    </row>
    <row r="317" spans="6:17" s="127" customFormat="1" x14ac:dyDescent="0.2">
      <c r="F317" s="128"/>
      <c r="G317" s="128"/>
      <c r="H317" s="129"/>
      <c r="I317" s="130"/>
      <c r="O317" s="131"/>
      <c r="P317" s="132"/>
      <c r="Q317" s="132"/>
    </row>
    <row r="318" spans="6:17" s="127" customFormat="1" x14ac:dyDescent="0.2">
      <c r="F318" s="128"/>
      <c r="G318" s="128"/>
      <c r="H318" s="129"/>
      <c r="I318" s="130"/>
      <c r="O318" s="131"/>
      <c r="P318" s="132"/>
      <c r="Q318" s="132"/>
    </row>
    <row r="319" spans="6:17" s="127" customFormat="1" x14ac:dyDescent="0.2">
      <c r="F319" s="128"/>
      <c r="G319" s="128"/>
      <c r="H319" s="129"/>
      <c r="I319" s="130"/>
      <c r="O319" s="131"/>
      <c r="P319" s="132"/>
      <c r="Q319" s="132"/>
    </row>
    <row r="320" spans="6:17" s="127" customFormat="1" x14ac:dyDescent="0.2">
      <c r="F320" s="128"/>
      <c r="G320" s="128"/>
      <c r="H320" s="129"/>
      <c r="I320" s="130"/>
      <c r="O320" s="131"/>
      <c r="P320" s="132"/>
      <c r="Q320" s="132"/>
    </row>
    <row r="321" spans="6:17" s="127" customFormat="1" x14ac:dyDescent="0.2">
      <c r="F321" s="128"/>
      <c r="G321" s="128"/>
      <c r="H321" s="129"/>
      <c r="I321" s="130"/>
      <c r="O321" s="131"/>
      <c r="P321" s="132"/>
      <c r="Q321" s="132"/>
    </row>
    <row r="322" spans="6:17" s="127" customFormat="1" x14ac:dyDescent="0.2">
      <c r="F322" s="128"/>
      <c r="G322" s="128"/>
      <c r="H322" s="129"/>
      <c r="I322" s="130"/>
      <c r="O322" s="131"/>
      <c r="P322" s="132"/>
      <c r="Q322" s="132"/>
    </row>
    <row r="323" spans="6:17" s="127" customFormat="1" x14ac:dyDescent="0.2">
      <c r="F323" s="128"/>
      <c r="G323" s="128"/>
      <c r="H323" s="129"/>
      <c r="I323" s="130"/>
      <c r="O323" s="131"/>
      <c r="P323" s="132"/>
      <c r="Q323" s="132"/>
    </row>
    <row r="324" spans="6:17" s="127" customFormat="1" x14ac:dyDescent="0.2">
      <c r="F324" s="128"/>
      <c r="G324" s="128"/>
      <c r="H324" s="129"/>
      <c r="I324" s="130"/>
      <c r="O324" s="131"/>
      <c r="P324" s="132"/>
      <c r="Q324" s="132"/>
    </row>
    <row r="325" spans="6:17" s="127" customFormat="1" x14ac:dyDescent="0.2">
      <c r="F325" s="128"/>
      <c r="G325" s="128"/>
      <c r="H325" s="129"/>
      <c r="I325" s="130"/>
      <c r="O325" s="131"/>
      <c r="P325" s="132"/>
      <c r="Q325" s="132"/>
    </row>
    <row r="326" spans="6:17" s="127" customFormat="1" x14ac:dyDescent="0.2">
      <c r="F326" s="128"/>
      <c r="G326" s="128"/>
      <c r="H326" s="129"/>
      <c r="I326" s="130"/>
      <c r="O326" s="131"/>
      <c r="P326" s="132"/>
      <c r="Q326" s="132"/>
    </row>
    <row r="327" spans="6:17" s="127" customFormat="1" x14ac:dyDescent="0.2">
      <c r="F327" s="128"/>
      <c r="G327" s="128"/>
      <c r="H327" s="129"/>
      <c r="I327" s="130"/>
      <c r="O327" s="131"/>
      <c r="P327" s="132"/>
      <c r="Q327" s="132"/>
    </row>
    <row r="328" spans="6:17" s="127" customFormat="1" x14ac:dyDescent="0.2">
      <c r="F328" s="128"/>
      <c r="G328" s="128"/>
      <c r="H328" s="129"/>
      <c r="I328" s="130"/>
      <c r="O328" s="131"/>
      <c r="P328" s="132"/>
      <c r="Q328" s="132"/>
    </row>
    <row r="329" spans="6:17" s="127" customFormat="1" x14ac:dyDescent="0.2">
      <c r="F329" s="128"/>
      <c r="G329" s="128"/>
      <c r="H329" s="129"/>
      <c r="I329" s="130"/>
      <c r="O329" s="131"/>
      <c r="P329" s="132"/>
      <c r="Q329" s="132"/>
    </row>
    <row r="330" spans="6:17" s="127" customFormat="1" x14ac:dyDescent="0.2">
      <c r="F330" s="128"/>
      <c r="G330" s="128"/>
      <c r="H330" s="129"/>
      <c r="I330" s="130"/>
      <c r="O330" s="131"/>
      <c r="P330" s="132"/>
      <c r="Q330" s="132"/>
    </row>
    <row r="331" spans="6:17" s="127" customFormat="1" x14ac:dyDescent="0.2">
      <c r="F331" s="128"/>
      <c r="G331" s="128"/>
      <c r="H331" s="129"/>
      <c r="I331" s="130"/>
      <c r="O331" s="131"/>
      <c r="P331" s="132"/>
      <c r="Q331" s="132"/>
    </row>
    <row r="332" spans="6:17" s="127" customFormat="1" x14ac:dyDescent="0.2">
      <c r="F332" s="128"/>
      <c r="G332" s="128"/>
      <c r="H332" s="129"/>
      <c r="I332" s="130"/>
      <c r="O332" s="131"/>
      <c r="P332" s="132"/>
      <c r="Q332" s="132"/>
    </row>
    <row r="333" spans="6:17" s="127" customFormat="1" x14ac:dyDescent="0.2">
      <c r="F333" s="128"/>
      <c r="G333" s="128"/>
      <c r="H333" s="129"/>
      <c r="I333" s="130"/>
      <c r="O333" s="131"/>
      <c r="P333" s="132"/>
      <c r="Q333" s="132"/>
    </row>
    <row r="334" spans="6:17" s="127" customFormat="1" x14ac:dyDescent="0.2">
      <c r="F334" s="128"/>
      <c r="G334" s="128"/>
      <c r="H334" s="129"/>
      <c r="I334" s="130"/>
      <c r="O334" s="131"/>
      <c r="P334" s="132"/>
      <c r="Q334" s="132"/>
    </row>
    <row r="335" spans="6:17" s="127" customFormat="1" x14ac:dyDescent="0.2">
      <c r="F335" s="128"/>
      <c r="G335" s="128"/>
      <c r="H335" s="129"/>
      <c r="I335" s="130"/>
      <c r="O335" s="131"/>
      <c r="P335" s="132"/>
      <c r="Q335" s="132"/>
    </row>
    <row r="336" spans="6:17" s="127" customFormat="1" x14ac:dyDescent="0.2">
      <c r="F336" s="128"/>
      <c r="G336" s="128"/>
      <c r="H336" s="129"/>
      <c r="I336" s="130"/>
      <c r="O336" s="131"/>
      <c r="P336" s="132"/>
      <c r="Q336" s="132"/>
    </row>
    <row r="337" spans="6:17" s="127" customFormat="1" x14ac:dyDescent="0.2">
      <c r="F337" s="128"/>
      <c r="G337" s="128"/>
      <c r="H337" s="129"/>
      <c r="I337" s="130"/>
      <c r="O337" s="131"/>
      <c r="P337" s="132"/>
      <c r="Q337" s="132"/>
    </row>
    <row r="338" spans="6:17" s="127" customFormat="1" x14ac:dyDescent="0.2">
      <c r="F338" s="128"/>
      <c r="G338" s="128"/>
      <c r="H338" s="129"/>
      <c r="I338" s="130"/>
      <c r="O338" s="131"/>
      <c r="P338" s="132"/>
      <c r="Q338" s="132"/>
    </row>
    <row r="339" spans="6:17" s="127" customFormat="1" x14ac:dyDescent="0.2">
      <c r="F339" s="128"/>
      <c r="G339" s="128"/>
      <c r="H339" s="129"/>
      <c r="I339" s="130"/>
      <c r="O339" s="131"/>
      <c r="P339" s="132"/>
      <c r="Q339" s="132"/>
    </row>
    <row r="340" spans="6:17" s="127" customFormat="1" x14ac:dyDescent="0.2">
      <c r="F340" s="128"/>
      <c r="G340" s="128"/>
      <c r="H340" s="129"/>
      <c r="I340" s="130"/>
      <c r="O340" s="131"/>
      <c r="P340" s="132"/>
      <c r="Q340" s="132"/>
    </row>
    <row r="341" spans="6:17" s="127" customFormat="1" x14ac:dyDescent="0.2">
      <c r="F341" s="128"/>
      <c r="G341" s="128"/>
      <c r="H341" s="129"/>
      <c r="I341" s="130"/>
      <c r="O341" s="131"/>
      <c r="P341" s="132"/>
      <c r="Q341" s="132"/>
    </row>
    <row r="342" spans="6:17" s="127" customFormat="1" x14ac:dyDescent="0.2">
      <c r="F342" s="128"/>
      <c r="G342" s="128"/>
      <c r="H342" s="129"/>
      <c r="I342" s="130"/>
      <c r="O342" s="131"/>
      <c r="P342" s="132"/>
      <c r="Q342" s="132"/>
    </row>
    <row r="343" spans="6:17" s="127" customFormat="1" x14ac:dyDescent="0.2">
      <c r="F343" s="128"/>
      <c r="G343" s="128"/>
      <c r="H343" s="129"/>
      <c r="I343" s="130"/>
      <c r="O343" s="131"/>
      <c r="P343" s="132"/>
      <c r="Q343" s="132"/>
    </row>
    <row r="344" spans="6:17" s="127" customFormat="1" x14ac:dyDescent="0.2">
      <c r="F344" s="128"/>
      <c r="G344" s="128"/>
      <c r="H344" s="129"/>
      <c r="I344" s="130"/>
      <c r="O344" s="131"/>
      <c r="P344" s="132"/>
      <c r="Q344" s="132"/>
    </row>
    <row r="345" spans="6:17" s="127" customFormat="1" x14ac:dyDescent="0.2">
      <c r="F345" s="128"/>
      <c r="G345" s="128"/>
      <c r="H345" s="129"/>
      <c r="I345" s="130"/>
      <c r="O345" s="131"/>
      <c r="P345" s="132"/>
      <c r="Q345" s="132"/>
    </row>
    <row r="346" spans="6:17" s="127" customFormat="1" x14ac:dyDescent="0.2">
      <c r="F346" s="128"/>
      <c r="G346" s="128"/>
      <c r="H346" s="129"/>
      <c r="I346" s="130"/>
      <c r="O346" s="131"/>
      <c r="P346" s="132"/>
      <c r="Q346" s="132"/>
    </row>
    <row r="347" spans="6:17" s="127" customFormat="1" x14ac:dyDescent="0.2">
      <c r="F347" s="128"/>
      <c r="G347" s="128"/>
      <c r="H347" s="129"/>
      <c r="I347" s="130"/>
      <c r="O347" s="131"/>
      <c r="P347" s="132"/>
      <c r="Q347" s="132"/>
    </row>
    <row r="348" spans="6:17" s="127" customFormat="1" x14ac:dyDescent="0.2">
      <c r="F348" s="128"/>
      <c r="G348" s="128"/>
      <c r="H348" s="129"/>
      <c r="I348" s="130"/>
      <c r="O348" s="131"/>
      <c r="P348" s="132"/>
      <c r="Q348" s="132"/>
    </row>
    <row r="349" spans="6:17" s="127" customFormat="1" x14ac:dyDescent="0.2">
      <c r="F349" s="128"/>
      <c r="G349" s="128"/>
      <c r="H349" s="129"/>
      <c r="I349" s="130"/>
      <c r="O349" s="131"/>
      <c r="P349" s="132"/>
      <c r="Q349" s="132"/>
    </row>
    <row r="350" spans="6:17" s="127" customFormat="1" x14ac:dyDescent="0.2">
      <c r="F350" s="128"/>
      <c r="G350" s="128"/>
      <c r="H350" s="129"/>
      <c r="I350" s="130"/>
      <c r="O350" s="131"/>
      <c r="P350" s="132"/>
      <c r="Q350" s="132"/>
    </row>
    <row r="351" spans="6:17" s="127" customFormat="1" x14ac:dyDescent="0.2">
      <c r="F351" s="128"/>
      <c r="G351" s="128"/>
      <c r="H351" s="129"/>
      <c r="I351" s="130"/>
      <c r="O351" s="131"/>
      <c r="P351" s="132"/>
      <c r="Q351" s="132"/>
    </row>
    <row r="352" spans="6:17" s="127" customFormat="1" x14ac:dyDescent="0.2">
      <c r="F352" s="128"/>
      <c r="G352" s="128"/>
      <c r="H352" s="129"/>
      <c r="I352" s="130"/>
      <c r="O352" s="131"/>
      <c r="P352" s="132"/>
      <c r="Q352" s="132"/>
    </row>
    <row r="353" spans="6:17" s="127" customFormat="1" x14ac:dyDescent="0.2">
      <c r="F353" s="128"/>
      <c r="G353" s="128"/>
      <c r="H353" s="129"/>
      <c r="I353" s="130"/>
      <c r="O353" s="131"/>
      <c r="P353" s="132"/>
      <c r="Q353" s="132"/>
    </row>
    <row r="354" spans="6:17" s="127" customFormat="1" x14ac:dyDescent="0.2">
      <c r="F354" s="128"/>
      <c r="G354" s="128"/>
      <c r="H354" s="129"/>
      <c r="I354" s="130"/>
      <c r="O354" s="131"/>
      <c r="P354" s="132"/>
      <c r="Q354" s="132"/>
    </row>
    <row r="355" spans="6:17" s="127" customFormat="1" x14ac:dyDescent="0.2">
      <c r="F355" s="128"/>
      <c r="G355" s="128"/>
      <c r="H355" s="129"/>
      <c r="I355" s="130"/>
      <c r="O355" s="131"/>
      <c r="P355" s="132"/>
      <c r="Q355" s="132"/>
    </row>
    <row r="356" spans="6:17" s="127" customFormat="1" x14ac:dyDescent="0.2">
      <c r="F356" s="128"/>
      <c r="G356" s="128"/>
      <c r="H356" s="129"/>
      <c r="I356" s="130"/>
      <c r="O356" s="131"/>
      <c r="P356" s="132"/>
      <c r="Q356" s="132"/>
    </row>
    <row r="357" spans="6:17" s="127" customFormat="1" x14ac:dyDescent="0.2">
      <c r="F357" s="128"/>
      <c r="G357" s="128"/>
      <c r="H357" s="129"/>
      <c r="I357" s="130"/>
      <c r="O357" s="131"/>
      <c r="P357" s="132"/>
      <c r="Q357" s="132"/>
    </row>
    <row r="358" spans="6:17" s="127" customFormat="1" x14ac:dyDescent="0.2">
      <c r="F358" s="128"/>
      <c r="G358" s="128"/>
      <c r="H358" s="129"/>
      <c r="I358" s="130"/>
      <c r="O358" s="131"/>
      <c r="P358" s="132"/>
      <c r="Q358" s="132"/>
    </row>
    <row r="359" spans="6:17" s="127" customFormat="1" x14ac:dyDescent="0.2">
      <c r="F359" s="128"/>
      <c r="G359" s="128"/>
      <c r="H359" s="129"/>
      <c r="I359" s="130"/>
      <c r="O359" s="131"/>
      <c r="P359" s="132"/>
      <c r="Q359" s="132"/>
    </row>
    <row r="360" spans="6:17" s="127" customFormat="1" x14ac:dyDescent="0.2">
      <c r="F360" s="128"/>
      <c r="G360" s="128"/>
      <c r="H360" s="129"/>
      <c r="I360" s="130"/>
      <c r="O360" s="131"/>
      <c r="P360" s="132"/>
      <c r="Q360" s="132"/>
    </row>
    <row r="361" spans="6:17" s="127" customFormat="1" x14ac:dyDescent="0.2">
      <c r="F361" s="128"/>
      <c r="G361" s="128"/>
      <c r="H361" s="129"/>
      <c r="I361" s="130"/>
      <c r="O361" s="131"/>
      <c r="P361" s="132"/>
      <c r="Q361" s="132"/>
    </row>
    <row r="362" spans="6:17" s="127" customFormat="1" x14ac:dyDescent="0.2">
      <c r="F362" s="128"/>
      <c r="G362" s="128"/>
      <c r="H362" s="129"/>
      <c r="I362" s="130"/>
      <c r="O362" s="131"/>
      <c r="P362" s="132"/>
      <c r="Q362" s="132"/>
    </row>
    <row r="363" spans="6:17" s="127" customFormat="1" x14ac:dyDescent="0.2">
      <c r="F363" s="128"/>
      <c r="G363" s="128"/>
      <c r="H363" s="129"/>
      <c r="I363" s="130"/>
      <c r="O363" s="131"/>
      <c r="P363" s="132"/>
      <c r="Q363" s="132"/>
    </row>
    <row r="364" spans="6:17" s="127" customFormat="1" x14ac:dyDescent="0.2">
      <c r="F364" s="128"/>
      <c r="G364" s="128"/>
      <c r="H364" s="129"/>
      <c r="I364" s="130"/>
      <c r="O364" s="131"/>
      <c r="P364" s="132"/>
      <c r="Q364" s="132"/>
    </row>
    <row r="365" spans="6:17" s="127" customFormat="1" x14ac:dyDescent="0.2">
      <c r="F365" s="128"/>
      <c r="G365" s="128"/>
      <c r="H365" s="129"/>
      <c r="I365" s="130"/>
      <c r="O365" s="131"/>
      <c r="P365" s="132"/>
      <c r="Q365" s="132"/>
    </row>
    <row r="366" spans="6:17" s="127" customFormat="1" x14ac:dyDescent="0.2">
      <c r="F366" s="128"/>
      <c r="G366" s="128"/>
      <c r="H366" s="129"/>
      <c r="I366" s="130"/>
      <c r="O366" s="131"/>
      <c r="P366" s="132"/>
      <c r="Q366" s="132"/>
    </row>
    <row r="367" spans="6:17" s="127" customFormat="1" x14ac:dyDescent="0.2">
      <c r="F367" s="128"/>
      <c r="G367" s="128"/>
      <c r="H367" s="129"/>
      <c r="I367" s="130"/>
      <c r="O367" s="131"/>
      <c r="P367" s="132"/>
      <c r="Q367" s="132"/>
    </row>
    <row r="368" spans="6:17" s="127" customFormat="1" x14ac:dyDescent="0.2">
      <c r="F368" s="128"/>
      <c r="G368" s="128"/>
      <c r="H368" s="129"/>
      <c r="I368" s="130"/>
      <c r="O368" s="131"/>
      <c r="P368" s="132"/>
      <c r="Q368" s="132"/>
    </row>
    <row r="369" spans="6:17" s="127" customFormat="1" x14ac:dyDescent="0.2">
      <c r="F369" s="128"/>
      <c r="G369" s="128"/>
      <c r="H369" s="129"/>
      <c r="I369" s="130"/>
      <c r="O369" s="131"/>
      <c r="P369" s="132"/>
      <c r="Q369" s="132"/>
    </row>
    <row r="370" spans="6:17" s="127" customFormat="1" x14ac:dyDescent="0.2">
      <c r="F370" s="128"/>
      <c r="G370" s="128"/>
      <c r="H370" s="129"/>
      <c r="I370" s="130"/>
      <c r="O370" s="131"/>
      <c r="P370" s="132"/>
      <c r="Q370" s="132"/>
    </row>
    <row r="371" spans="6:17" s="127" customFormat="1" x14ac:dyDescent="0.2">
      <c r="F371" s="128"/>
      <c r="G371" s="128"/>
      <c r="H371" s="129"/>
      <c r="I371" s="130"/>
      <c r="O371" s="131"/>
      <c r="P371" s="132"/>
      <c r="Q371" s="132"/>
    </row>
    <row r="372" spans="6:17" s="127" customFormat="1" x14ac:dyDescent="0.2">
      <c r="F372" s="128"/>
      <c r="G372" s="128"/>
      <c r="H372" s="129"/>
      <c r="I372" s="130"/>
      <c r="O372" s="131"/>
      <c r="P372" s="132"/>
      <c r="Q372" s="132"/>
    </row>
    <row r="373" spans="6:17" s="127" customFormat="1" x14ac:dyDescent="0.2">
      <c r="F373" s="128"/>
      <c r="G373" s="128"/>
      <c r="H373" s="129"/>
      <c r="I373" s="130"/>
      <c r="O373" s="131"/>
      <c r="P373" s="132"/>
      <c r="Q373" s="132"/>
    </row>
    <row r="374" spans="6:17" s="127" customFormat="1" x14ac:dyDescent="0.2">
      <c r="F374" s="128"/>
      <c r="G374" s="128"/>
      <c r="H374" s="129"/>
      <c r="I374" s="130"/>
      <c r="O374" s="131"/>
      <c r="P374" s="132"/>
      <c r="Q374" s="132"/>
    </row>
    <row r="375" spans="6:17" s="127" customFormat="1" x14ac:dyDescent="0.2">
      <c r="F375" s="128"/>
      <c r="G375" s="128"/>
      <c r="H375" s="129"/>
      <c r="I375" s="130"/>
      <c r="O375" s="131"/>
      <c r="P375" s="132"/>
      <c r="Q375" s="132"/>
    </row>
    <row r="376" spans="6:17" s="127" customFormat="1" x14ac:dyDescent="0.2">
      <c r="F376" s="128"/>
      <c r="G376" s="128"/>
      <c r="H376" s="129"/>
      <c r="I376" s="130"/>
      <c r="O376" s="131"/>
      <c r="P376" s="132"/>
      <c r="Q376" s="132"/>
    </row>
    <row r="377" spans="6:17" s="127" customFormat="1" x14ac:dyDescent="0.2">
      <c r="F377" s="128"/>
      <c r="G377" s="128"/>
      <c r="H377" s="129"/>
      <c r="I377" s="130"/>
      <c r="O377" s="131"/>
      <c r="P377" s="132"/>
      <c r="Q377" s="132"/>
    </row>
    <row r="378" spans="6:17" s="127" customFormat="1" x14ac:dyDescent="0.2">
      <c r="F378" s="128"/>
      <c r="G378" s="128"/>
      <c r="H378" s="129"/>
      <c r="I378" s="130"/>
      <c r="O378" s="131"/>
      <c r="P378" s="132"/>
      <c r="Q378" s="132"/>
    </row>
    <row r="379" spans="6:17" s="127" customFormat="1" x14ac:dyDescent="0.2">
      <c r="F379" s="128"/>
      <c r="G379" s="128"/>
      <c r="H379" s="129"/>
      <c r="I379" s="130"/>
      <c r="O379" s="131"/>
      <c r="P379" s="132"/>
      <c r="Q379" s="132"/>
    </row>
    <row r="380" spans="6:17" s="127" customFormat="1" x14ac:dyDescent="0.2">
      <c r="F380" s="128"/>
      <c r="G380" s="128"/>
      <c r="H380" s="129"/>
      <c r="I380" s="130"/>
      <c r="O380" s="131"/>
      <c r="P380" s="132"/>
      <c r="Q380" s="132"/>
    </row>
    <row r="381" spans="6:17" s="127" customFormat="1" x14ac:dyDescent="0.2">
      <c r="F381" s="128"/>
      <c r="G381" s="128"/>
      <c r="H381" s="129"/>
      <c r="I381" s="130"/>
      <c r="O381" s="131"/>
      <c r="P381" s="132"/>
      <c r="Q381" s="132"/>
    </row>
    <row r="382" spans="6:17" s="127" customFormat="1" x14ac:dyDescent="0.2">
      <c r="F382" s="128"/>
      <c r="G382" s="128"/>
      <c r="H382" s="129"/>
      <c r="I382" s="130"/>
      <c r="O382" s="131"/>
      <c r="P382" s="132"/>
      <c r="Q382" s="132"/>
    </row>
    <row r="383" spans="6:17" s="127" customFormat="1" x14ac:dyDescent="0.2">
      <c r="F383" s="128"/>
      <c r="G383" s="128"/>
      <c r="H383" s="129"/>
      <c r="I383" s="130"/>
      <c r="O383" s="131"/>
      <c r="P383" s="132"/>
      <c r="Q383" s="132"/>
    </row>
    <row r="384" spans="6:17" s="127" customFormat="1" x14ac:dyDescent="0.2">
      <c r="F384" s="128"/>
      <c r="G384" s="128"/>
      <c r="H384" s="129"/>
      <c r="I384" s="130"/>
      <c r="O384" s="131"/>
      <c r="P384" s="132"/>
      <c r="Q384" s="132"/>
    </row>
    <row r="385" spans="6:17" s="127" customFormat="1" x14ac:dyDescent="0.2">
      <c r="F385" s="128"/>
      <c r="G385" s="128"/>
      <c r="H385" s="129"/>
      <c r="I385" s="130"/>
      <c r="O385" s="131"/>
      <c r="P385" s="132"/>
      <c r="Q385" s="132"/>
    </row>
    <row r="386" spans="6:17" s="127" customFormat="1" x14ac:dyDescent="0.2">
      <c r="F386" s="128"/>
      <c r="G386" s="128"/>
      <c r="H386" s="129"/>
      <c r="I386" s="130"/>
      <c r="O386" s="131"/>
      <c r="P386" s="132"/>
      <c r="Q386" s="132"/>
    </row>
    <row r="387" spans="6:17" s="127" customFormat="1" x14ac:dyDescent="0.2">
      <c r="F387" s="128"/>
      <c r="G387" s="128"/>
      <c r="H387" s="129"/>
      <c r="I387" s="130"/>
      <c r="O387" s="131"/>
      <c r="P387" s="132"/>
      <c r="Q387" s="132"/>
    </row>
    <row r="388" spans="6:17" s="127" customFormat="1" x14ac:dyDescent="0.2">
      <c r="F388" s="128"/>
      <c r="G388" s="128"/>
      <c r="H388" s="129"/>
      <c r="I388" s="130"/>
      <c r="O388" s="131"/>
      <c r="P388" s="132"/>
      <c r="Q388" s="132"/>
    </row>
    <row r="389" spans="6:17" s="127" customFormat="1" x14ac:dyDescent="0.2">
      <c r="F389" s="128"/>
      <c r="G389" s="128"/>
      <c r="H389" s="129"/>
      <c r="I389" s="130"/>
      <c r="O389" s="131"/>
      <c r="P389" s="132"/>
      <c r="Q389" s="132"/>
    </row>
    <row r="390" spans="6:17" s="127" customFormat="1" x14ac:dyDescent="0.2">
      <c r="F390" s="128"/>
      <c r="G390" s="128"/>
      <c r="H390" s="129"/>
      <c r="I390" s="130"/>
      <c r="O390" s="131"/>
      <c r="P390" s="132"/>
      <c r="Q390" s="132"/>
    </row>
    <row r="391" spans="6:17" s="127" customFormat="1" x14ac:dyDescent="0.2">
      <c r="F391" s="128"/>
      <c r="G391" s="128"/>
      <c r="H391" s="129"/>
      <c r="I391" s="130"/>
      <c r="O391" s="131"/>
      <c r="P391" s="132"/>
      <c r="Q391" s="132"/>
    </row>
    <row r="392" spans="6:17" s="127" customFormat="1" x14ac:dyDescent="0.2">
      <c r="F392" s="128"/>
      <c r="G392" s="128"/>
      <c r="H392" s="129"/>
      <c r="I392" s="130"/>
      <c r="O392" s="131"/>
      <c r="P392" s="132"/>
      <c r="Q392" s="132"/>
    </row>
    <row r="393" spans="6:17" s="127" customFormat="1" x14ac:dyDescent="0.2">
      <c r="F393" s="128"/>
      <c r="G393" s="128"/>
      <c r="H393" s="129"/>
      <c r="I393" s="130"/>
      <c r="O393" s="131"/>
      <c r="P393" s="132"/>
      <c r="Q393" s="132"/>
    </row>
    <row r="394" spans="6:17" s="127" customFormat="1" x14ac:dyDescent="0.2">
      <c r="F394" s="128"/>
      <c r="G394" s="128"/>
      <c r="H394" s="129"/>
      <c r="I394" s="130"/>
      <c r="O394" s="131"/>
      <c r="P394" s="132"/>
      <c r="Q394" s="132"/>
    </row>
    <row r="395" spans="6:17" s="127" customFormat="1" x14ac:dyDescent="0.2">
      <c r="F395" s="128"/>
      <c r="G395" s="128"/>
      <c r="H395" s="129"/>
      <c r="I395" s="130"/>
      <c r="O395" s="131"/>
      <c r="P395" s="132"/>
      <c r="Q395" s="132"/>
    </row>
    <row r="396" spans="6:17" s="127" customFormat="1" x14ac:dyDescent="0.2">
      <c r="F396" s="128"/>
      <c r="G396" s="128"/>
      <c r="H396" s="129"/>
      <c r="I396" s="130"/>
      <c r="O396" s="131"/>
      <c r="P396" s="132"/>
      <c r="Q396" s="132"/>
    </row>
    <row r="397" spans="6:17" s="127" customFormat="1" x14ac:dyDescent="0.2">
      <c r="F397" s="128"/>
      <c r="G397" s="128"/>
      <c r="H397" s="129"/>
      <c r="I397" s="130"/>
      <c r="O397" s="131"/>
      <c r="P397" s="132"/>
      <c r="Q397" s="132"/>
    </row>
    <row r="398" spans="6:17" s="127" customFormat="1" x14ac:dyDescent="0.2">
      <c r="F398" s="128"/>
      <c r="G398" s="128"/>
      <c r="H398" s="129"/>
      <c r="I398" s="130"/>
      <c r="O398" s="131"/>
      <c r="P398" s="132"/>
      <c r="Q398" s="132"/>
    </row>
    <row r="399" spans="6:17" s="127" customFormat="1" x14ac:dyDescent="0.2">
      <c r="F399" s="128"/>
      <c r="G399" s="128"/>
      <c r="H399" s="129"/>
      <c r="I399" s="130"/>
      <c r="O399" s="131"/>
      <c r="P399" s="132"/>
      <c r="Q399" s="132"/>
    </row>
    <row r="400" spans="6:17" s="127" customFormat="1" x14ac:dyDescent="0.2">
      <c r="F400" s="128"/>
      <c r="G400" s="128"/>
      <c r="H400" s="129"/>
      <c r="I400" s="130"/>
      <c r="O400" s="131"/>
      <c r="P400" s="132"/>
      <c r="Q400" s="132"/>
    </row>
    <row r="401" spans="6:17" s="127" customFormat="1" x14ac:dyDescent="0.2">
      <c r="F401" s="128"/>
      <c r="G401" s="128"/>
      <c r="H401" s="129"/>
      <c r="I401" s="130"/>
      <c r="O401" s="131"/>
      <c r="P401" s="132"/>
      <c r="Q401" s="132"/>
    </row>
    <row r="402" spans="6:17" s="127" customFormat="1" x14ac:dyDescent="0.2">
      <c r="F402" s="128"/>
      <c r="G402" s="128"/>
      <c r="H402" s="129"/>
      <c r="I402" s="130"/>
      <c r="O402" s="131"/>
      <c r="P402" s="132"/>
      <c r="Q402" s="132"/>
    </row>
    <row r="403" spans="6:17" s="127" customFormat="1" x14ac:dyDescent="0.2">
      <c r="F403" s="128"/>
      <c r="G403" s="128"/>
      <c r="H403" s="129"/>
      <c r="I403" s="130"/>
      <c r="O403" s="131"/>
      <c r="P403" s="132"/>
      <c r="Q403" s="132"/>
    </row>
    <row r="404" spans="6:17" s="127" customFormat="1" x14ac:dyDescent="0.2">
      <c r="F404" s="128"/>
      <c r="G404" s="128"/>
      <c r="H404" s="129"/>
      <c r="I404" s="130"/>
      <c r="O404" s="131"/>
      <c r="P404" s="132"/>
      <c r="Q404" s="132"/>
    </row>
    <row r="405" spans="6:17" s="127" customFormat="1" x14ac:dyDescent="0.2">
      <c r="F405" s="128"/>
      <c r="G405" s="128"/>
      <c r="H405" s="129"/>
      <c r="I405" s="130"/>
      <c r="O405" s="131"/>
      <c r="P405" s="132"/>
      <c r="Q405" s="132"/>
    </row>
    <row r="406" spans="6:17" s="127" customFormat="1" x14ac:dyDescent="0.2">
      <c r="F406" s="128"/>
      <c r="G406" s="128"/>
      <c r="H406" s="129"/>
      <c r="I406" s="130"/>
      <c r="O406" s="131"/>
      <c r="P406" s="132"/>
      <c r="Q406" s="132"/>
    </row>
    <row r="407" spans="6:17" s="127" customFormat="1" x14ac:dyDescent="0.2">
      <c r="F407" s="128"/>
      <c r="G407" s="128"/>
      <c r="H407" s="129"/>
      <c r="I407" s="130"/>
      <c r="O407" s="131"/>
      <c r="P407" s="132"/>
      <c r="Q407" s="132"/>
    </row>
    <row r="408" spans="6:17" s="127" customFormat="1" x14ac:dyDescent="0.2">
      <c r="F408" s="128"/>
      <c r="G408" s="128"/>
      <c r="H408" s="129"/>
      <c r="I408" s="130"/>
      <c r="O408" s="131"/>
      <c r="P408" s="132"/>
      <c r="Q408" s="132"/>
    </row>
    <row r="409" spans="6:17" s="127" customFormat="1" x14ac:dyDescent="0.2">
      <c r="F409" s="128"/>
      <c r="G409" s="128"/>
      <c r="H409" s="129"/>
      <c r="I409" s="130"/>
      <c r="O409" s="131"/>
      <c r="P409" s="132"/>
      <c r="Q409" s="132"/>
    </row>
    <row r="410" spans="6:17" s="127" customFormat="1" x14ac:dyDescent="0.2">
      <c r="F410" s="128"/>
      <c r="G410" s="128"/>
      <c r="H410" s="129"/>
      <c r="I410" s="130"/>
      <c r="O410" s="131"/>
      <c r="P410" s="132"/>
      <c r="Q410" s="132"/>
    </row>
    <row r="411" spans="6:17" s="127" customFormat="1" x14ac:dyDescent="0.2">
      <c r="F411" s="128"/>
      <c r="G411" s="128"/>
      <c r="H411" s="129"/>
      <c r="I411" s="130"/>
      <c r="O411" s="131"/>
      <c r="P411" s="132"/>
      <c r="Q411" s="132"/>
    </row>
    <row r="412" spans="6:17" s="127" customFormat="1" x14ac:dyDescent="0.2">
      <c r="F412" s="128"/>
      <c r="G412" s="128"/>
      <c r="H412" s="129"/>
      <c r="I412" s="130"/>
      <c r="O412" s="131"/>
      <c r="P412" s="132"/>
      <c r="Q412" s="132"/>
    </row>
    <row r="413" spans="6:17" s="127" customFormat="1" x14ac:dyDescent="0.2">
      <c r="F413" s="128"/>
      <c r="G413" s="128"/>
      <c r="H413" s="129"/>
      <c r="I413" s="130"/>
      <c r="O413" s="131"/>
      <c r="P413" s="132"/>
      <c r="Q413" s="132"/>
    </row>
    <row r="414" spans="6:17" s="127" customFormat="1" x14ac:dyDescent="0.2">
      <c r="F414" s="128"/>
      <c r="G414" s="128"/>
      <c r="H414" s="129"/>
      <c r="I414" s="130"/>
      <c r="O414" s="131"/>
      <c r="P414" s="132"/>
      <c r="Q414" s="132"/>
    </row>
    <row r="415" spans="6:17" s="127" customFormat="1" x14ac:dyDescent="0.2">
      <c r="F415" s="128"/>
      <c r="G415" s="128"/>
      <c r="H415" s="129"/>
      <c r="I415" s="130"/>
      <c r="O415" s="131"/>
      <c r="P415" s="132"/>
      <c r="Q415" s="132"/>
    </row>
    <row r="416" spans="6:17" s="127" customFormat="1" x14ac:dyDescent="0.2">
      <c r="F416" s="128"/>
      <c r="G416" s="128"/>
      <c r="H416" s="129"/>
      <c r="I416" s="130"/>
      <c r="O416" s="131"/>
      <c r="P416" s="132"/>
      <c r="Q416" s="132"/>
    </row>
    <row r="417" spans="6:17" s="127" customFormat="1" x14ac:dyDescent="0.2">
      <c r="F417" s="128"/>
      <c r="G417" s="128"/>
      <c r="H417" s="129"/>
      <c r="I417" s="130"/>
      <c r="O417" s="131"/>
      <c r="P417" s="132"/>
      <c r="Q417" s="132"/>
    </row>
    <row r="418" spans="6:17" s="127" customFormat="1" x14ac:dyDescent="0.2">
      <c r="F418" s="128"/>
      <c r="G418" s="128"/>
      <c r="H418" s="129"/>
      <c r="I418" s="130"/>
      <c r="O418" s="131"/>
      <c r="P418" s="132"/>
      <c r="Q418" s="132"/>
    </row>
    <row r="419" spans="6:17" s="127" customFormat="1" x14ac:dyDescent="0.2">
      <c r="F419" s="128"/>
      <c r="G419" s="128"/>
      <c r="H419" s="129"/>
      <c r="I419" s="130"/>
      <c r="O419" s="131"/>
      <c r="P419" s="132"/>
      <c r="Q419" s="132"/>
    </row>
    <row r="420" spans="6:17" s="127" customFormat="1" x14ac:dyDescent="0.2">
      <c r="F420" s="128"/>
      <c r="G420" s="128"/>
      <c r="H420" s="129"/>
      <c r="I420" s="130"/>
      <c r="O420" s="131"/>
      <c r="P420" s="132"/>
      <c r="Q420" s="132"/>
    </row>
    <row r="421" spans="6:17" s="127" customFormat="1" x14ac:dyDescent="0.2">
      <c r="F421" s="128"/>
      <c r="G421" s="128"/>
      <c r="H421" s="129"/>
      <c r="I421" s="130"/>
      <c r="O421" s="131"/>
      <c r="P421" s="132"/>
      <c r="Q421" s="132"/>
    </row>
    <row r="422" spans="6:17" s="127" customFormat="1" x14ac:dyDescent="0.2">
      <c r="F422" s="128"/>
      <c r="G422" s="128"/>
      <c r="H422" s="129"/>
      <c r="I422" s="130"/>
      <c r="O422" s="131"/>
      <c r="P422" s="132"/>
      <c r="Q422" s="132"/>
    </row>
    <row r="423" spans="6:17" s="127" customFormat="1" x14ac:dyDescent="0.2">
      <c r="F423" s="128"/>
      <c r="G423" s="128"/>
      <c r="H423" s="129"/>
      <c r="I423" s="130"/>
      <c r="O423" s="131"/>
      <c r="P423" s="132"/>
      <c r="Q423" s="132"/>
    </row>
    <row r="424" spans="6:17" s="127" customFormat="1" x14ac:dyDescent="0.2">
      <c r="F424" s="128"/>
      <c r="G424" s="128"/>
      <c r="H424" s="129"/>
      <c r="I424" s="130"/>
      <c r="O424" s="131"/>
      <c r="P424" s="132"/>
      <c r="Q424" s="132"/>
    </row>
    <row r="425" spans="6:17" s="127" customFormat="1" x14ac:dyDescent="0.2">
      <c r="F425" s="128"/>
      <c r="G425" s="128"/>
      <c r="H425" s="129"/>
      <c r="I425" s="130"/>
      <c r="O425" s="131"/>
      <c r="P425" s="132"/>
      <c r="Q425" s="132"/>
    </row>
    <row r="426" spans="6:17" s="127" customFormat="1" x14ac:dyDescent="0.2">
      <c r="F426" s="128"/>
      <c r="G426" s="128"/>
      <c r="H426" s="129"/>
      <c r="I426" s="130"/>
      <c r="O426" s="131"/>
      <c r="P426" s="132"/>
      <c r="Q426" s="132"/>
    </row>
    <row r="427" spans="6:17" s="127" customFormat="1" x14ac:dyDescent="0.2">
      <c r="F427" s="128"/>
      <c r="G427" s="128"/>
      <c r="H427" s="129"/>
      <c r="I427" s="130"/>
      <c r="O427" s="131"/>
      <c r="P427" s="132"/>
      <c r="Q427" s="132"/>
    </row>
    <row r="428" spans="6:17" s="127" customFormat="1" x14ac:dyDescent="0.2">
      <c r="F428" s="128"/>
      <c r="G428" s="128"/>
      <c r="H428" s="129"/>
      <c r="I428" s="130"/>
      <c r="O428" s="131"/>
      <c r="P428" s="132"/>
      <c r="Q428" s="132"/>
    </row>
    <row r="429" spans="6:17" s="127" customFormat="1" x14ac:dyDescent="0.2">
      <c r="F429" s="128"/>
      <c r="G429" s="128"/>
      <c r="H429" s="129"/>
      <c r="I429" s="130"/>
      <c r="O429" s="131"/>
      <c r="P429" s="132"/>
      <c r="Q429" s="132"/>
    </row>
    <row r="430" spans="6:17" s="127" customFormat="1" x14ac:dyDescent="0.2">
      <c r="F430" s="128"/>
      <c r="G430" s="128"/>
      <c r="H430" s="129"/>
      <c r="I430" s="130"/>
      <c r="O430" s="131"/>
      <c r="P430" s="132"/>
      <c r="Q430" s="132"/>
    </row>
    <row r="431" spans="6:17" s="127" customFormat="1" x14ac:dyDescent="0.2">
      <c r="F431" s="128"/>
      <c r="G431" s="128"/>
      <c r="H431" s="129"/>
      <c r="I431" s="130"/>
      <c r="O431" s="131"/>
      <c r="P431" s="132"/>
      <c r="Q431" s="132"/>
    </row>
    <row r="432" spans="6:17" s="127" customFormat="1" x14ac:dyDescent="0.2">
      <c r="F432" s="128"/>
      <c r="G432" s="128"/>
      <c r="H432" s="129"/>
      <c r="I432" s="130"/>
      <c r="O432" s="131"/>
      <c r="P432" s="132"/>
      <c r="Q432" s="132"/>
    </row>
    <row r="433" spans="6:17" s="127" customFormat="1" x14ac:dyDescent="0.2">
      <c r="F433" s="128"/>
      <c r="G433" s="128"/>
      <c r="H433" s="129"/>
      <c r="I433" s="130"/>
      <c r="O433" s="131"/>
      <c r="P433" s="132"/>
      <c r="Q433" s="132"/>
    </row>
    <row r="434" spans="6:17" s="127" customFormat="1" x14ac:dyDescent="0.2">
      <c r="F434" s="128"/>
      <c r="G434" s="128"/>
      <c r="H434" s="129"/>
      <c r="I434" s="130"/>
      <c r="O434" s="131"/>
      <c r="P434" s="132"/>
      <c r="Q434" s="132"/>
    </row>
    <row r="435" spans="6:17" s="127" customFormat="1" x14ac:dyDescent="0.2">
      <c r="F435" s="128"/>
      <c r="G435" s="128"/>
      <c r="H435" s="129"/>
      <c r="I435" s="130"/>
      <c r="O435" s="131"/>
      <c r="P435" s="132"/>
      <c r="Q435" s="132"/>
    </row>
    <row r="436" spans="6:17" s="127" customFormat="1" x14ac:dyDescent="0.2">
      <c r="F436" s="128"/>
      <c r="G436" s="128"/>
      <c r="H436" s="129"/>
      <c r="I436" s="130"/>
      <c r="O436" s="131"/>
      <c r="P436" s="132"/>
      <c r="Q436" s="132"/>
    </row>
    <row r="437" spans="6:17" s="127" customFormat="1" x14ac:dyDescent="0.2">
      <c r="F437" s="128"/>
      <c r="G437" s="128"/>
      <c r="H437" s="129"/>
      <c r="I437" s="130"/>
      <c r="O437" s="131"/>
      <c r="P437" s="132"/>
      <c r="Q437" s="132"/>
    </row>
    <row r="438" spans="6:17" s="127" customFormat="1" x14ac:dyDescent="0.2">
      <c r="F438" s="128"/>
      <c r="G438" s="128"/>
      <c r="H438" s="129"/>
      <c r="I438" s="130"/>
      <c r="O438" s="131"/>
      <c r="P438" s="132"/>
      <c r="Q438" s="132"/>
    </row>
    <row r="439" spans="6:17" s="127" customFormat="1" x14ac:dyDescent="0.2">
      <c r="F439" s="128"/>
      <c r="G439" s="128"/>
      <c r="H439" s="129"/>
      <c r="I439" s="130"/>
      <c r="O439" s="131"/>
      <c r="P439" s="132"/>
      <c r="Q439" s="132"/>
    </row>
    <row r="440" spans="6:17" s="127" customFormat="1" x14ac:dyDescent="0.2">
      <c r="F440" s="128"/>
      <c r="G440" s="128"/>
      <c r="H440" s="129"/>
      <c r="I440" s="130"/>
      <c r="O440" s="131"/>
      <c r="P440" s="132"/>
      <c r="Q440" s="132"/>
    </row>
    <row r="441" spans="6:17" s="127" customFormat="1" x14ac:dyDescent="0.2">
      <c r="F441" s="128"/>
      <c r="G441" s="128"/>
      <c r="H441" s="129"/>
      <c r="I441" s="130"/>
      <c r="O441" s="131"/>
      <c r="P441" s="132"/>
      <c r="Q441" s="132"/>
    </row>
    <row r="442" spans="6:17" s="127" customFormat="1" x14ac:dyDescent="0.2">
      <c r="F442" s="128"/>
      <c r="G442" s="128"/>
      <c r="H442" s="129"/>
      <c r="I442" s="130"/>
      <c r="O442" s="131"/>
      <c r="P442" s="132"/>
      <c r="Q442" s="132"/>
    </row>
    <row r="443" spans="6:17" s="127" customFormat="1" x14ac:dyDescent="0.2">
      <c r="F443" s="128"/>
      <c r="G443" s="128"/>
      <c r="H443" s="129"/>
      <c r="I443" s="130"/>
      <c r="O443" s="131"/>
      <c r="P443" s="132"/>
      <c r="Q443" s="132"/>
    </row>
    <row r="444" spans="6:17" s="127" customFormat="1" x14ac:dyDescent="0.2">
      <c r="F444" s="128"/>
      <c r="G444" s="128"/>
      <c r="H444" s="129"/>
      <c r="I444" s="130"/>
      <c r="O444" s="131"/>
      <c r="P444" s="132"/>
      <c r="Q444" s="132"/>
    </row>
    <row r="445" spans="6:17" s="127" customFormat="1" x14ac:dyDescent="0.2">
      <c r="F445" s="128"/>
      <c r="G445" s="128"/>
      <c r="H445" s="129"/>
      <c r="I445" s="130"/>
      <c r="O445" s="131"/>
      <c r="P445" s="132"/>
      <c r="Q445" s="132"/>
    </row>
    <row r="446" spans="6:17" s="127" customFormat="1" x14ac:dyDescent="0.2">
      <c r="F446" s="128"/>
      <c r="G446" s="128"/>
      <c r="H446" s="129"/>
      <c r="I446" s="130"/>
      <c r="O446" s="131"/>
      <c r="P446" s="132"/>
      <c r="Q446" s="132"/>
    </row>
    <row r="447" spans="6:17" s="127" customFormat="1" x14ac:dyDescent="0.2">
      <c r="F447" s="128"/>
      <c r="G447" s="128"/>
      <c r="H447" s="129"/>
      <c r="I447" s="130"/>
      <c r="O447" s="131"/>
      <c r="P447" s="132"/>
      <c r="Q447" s="132"/>
    </row>
    <row r="448" spans="6:17" s="127" customFormat="1" x14ac:dyDescent="0.2">
      <c r="F448" s="128"/>
      <c r="G448" s="128"/>
      <c r="H448" s="129"/>
      <c r="I448" s="130"/>
      <c r="O448" s="131"/>
      <c r="P448" s="132"/>
      <c r="Q448" s="132"/>
    </row>
    <row r="449" spans="6:17" s="127" customFormat="1" x14ac:dyDescent="0.2">
      <c r="F449" s="128"/>
      <c r="G449" s="128"/>
      <c r="H449" s="129"/>
      <c r="I449" s="130"/>
      <c r="O449" s="131"/>
      <c r="P449" s="132"/>
      <c r="Q449" s="132"/>
    </row>
    <row r="450" spans="6:17" s="127" customFormat="1" x14ac:dyDescent="0.2">
      <c r="F450" s="128"/>
      <c r="G450" s="128"/>
      <c r="H450" s="129"/>
      <c r="I450" s="130"/>
      <c r="O450" s="131"/>
      <c r="P450" s="132"/>
      <c r="Q450" s="132"/>
    </row>
    <row r="451" spans="6:17" s="127" customFormat="1" x14ac:dyDescent="0.2">
      <c r="F451" s="128"/>
      <c r="G451" s="128"/>
      <c r="H451" s="129"/>
      <c r="I451" s="130"/>
      <c r="O451" s="131"/>
      <c r="P451" s="132"/>
      <c r="Q451" s="132"/>
    </row>
    <row r="452" spans="6:17" s="127" customFormat="1" x14ac:dyDescent="0.2">
      <c r="F452" s="128"/>
      <c r="G452" s="128"/>
      <c r="H452" s="129"/>
      <c r="I452" s="130"/>
      <c r="O452" s="131"/>
      <c r="P452" s="132"/>
      <c r="Q452" s="132"/>
    </row>
    <row r="453" spans="6:17" s="127" customFormat="1" x14ac:dyDescent="0.2">
      <c r="F453" s="128"/>
      <c r="G453" s="128"/>
      <c r="H453" s="129"/>
      <c r="I453" s="130"/>
      <c r="O453" s="131"/>
      <c r="P453" s="132"/>
      <c r="Q453" s="132"/>
    </row>
    <row r="454" spans="6:17" s="127" customFormat="1" x14ac:dyDescent="0.2">
      <c r="F454" s="128"/>
      <c r="G454" s="128"/>
      <c r="H454" s="129"/>
      <c r="I454" s="130"/>
      <c r="O454" s="131"/>
      <c r="P454" s="132"/>
      <c r="Q454" s="132"/>
    </row>
    <row r="455" spans="6:17" s="127" customFormat="1" x14ac:dyDescent="0.2">
      <c r="F455" s="128"/>
      <c r="G455" s="128"/>
      <c r="H455" s="129"/>
      <c r="I455" s="130"/>
      <c r="O455" s="131"/>
      <c r="P455" s="132"/>
      <c r="Q455" s="132"/>
    </row>
    <row r="456" spans="6:17" s="127" customFormat="1" x14ac:dyDescent="0.2">
      <c r="F456" s="128"/>
      <c r="G456" s="128"/>
      <c r="H456" s="129"/>
      <c r="I456" s="130"/>
      <c r="O456" s="131"/>
      <c r="P456" s="132"/>
      <c r="Q456" s="132"/>
    </row>
    <row r="457" spans="6:17" s="127" customFormat="1" x14ac:dyDescent="0.2">
      <c r="F457" s="128"/>
      <c r="G457" s="128"/>
      <c r="H457" s="129"/>
      <c r="I457" s="130"/>
      <c r="O457" s="131"/>
      <c r="P457" s="132"/>
      <c r="Q457" s="132"/>
    </row>
    <row r="458" spans="6:17" s="127" customFormat="1" x14ac:dyDescent="0.2">
      <c r="F458" s="128"/>
      <c r="G458" s="128"/>
      <c r="H458" s="129"/>
      <c r="I458" s="130"/>
      <c r="O458" s="131"/>
      <c r="P458" s="132"/>
      <c r="Q458" s="132"/>
    </row>
    <row r="459" spans="6:17" s="127" customFormat="1" x14ac:dyDescent="0.2">
      <c r="F459" s="128"/>
      <c r="G459" s="128"/>
      <c r="H459" s="129"/>
      <c r="I459" s="130"/>
      <c r="O459" s="131"/>
      <c r="P459" s="132"/>
      <c r="Q459" s="132"/>
    </row>
    <row r="460" spans="6:17" s="127" customFormat="1" x14ac:dyDescent="0.2">
      <c r="F460" s="128"/>
      <c r="G460" s="128"/>
      <c r="H460" s="129"/>
      <c r="I460" s="130"/>
      <c r="O460" s="131"/>
      <c r="P460" s="132"/>
      <c r="Q460" s="132"/>
    </row>
    <row r="461" spans="6:17" s="127" customFormat="1" x14ac:dyDescent="0.2">
      <c r="F461" s="128"/>
      <c r="G461" s="128"/>
      <c r="H461" s="129"/>
      <c r="I461" s="130"/>
      <c r="O461" s="131"/>
      <c r="P461" s="132"/>
      <c r="Q461" s="132"/>
    </row>
    <row r="462" spans="6:17" s="127" customFormat="1" x14ac:dyDescent="0.2">
      <c r="F462" s="128"/>
      <c r="G462" s="128"/>
      <c r="H462" s="129"/>
      <c r="I462" s="130"/>
      <c r="O462" s="131"/>
      <c r="P462" s="132"/>
      <c r="Q462" s="132"/>
    </row>
    <row r="463" spans="6:17" s="127" customFormat="1" x14ac:dyDescent="0.2">
      <c r="F463" s="128"/>
      <c r="G463" s="128"/>
      <c r="H463" s="129"/>
      <c r="I463" s="130"/>
      <c r="O463" s="131"/>
      <c r="P463" s="132"/>
      <c r="Q463" s="132"/>
    </row>
    <row r="464" spans="6:17" s="127" customFormat="1" x14ac:dyDescent="0.2">
      <c r="F464" s="128"/>
      <c r="G464" s="128"/>
      <c r="H464" s="129"/>
      <c r="I464" s="130"/>
      <c r="O464" s="131"/>
      <c r="P464" s="132"/>
      <c r="Q464" s="132"/>
    </row>
    <row r="465" spans="6:17" s="127" customFormat="1" x14ac:dyDescent="0.2">
      <c r="F465" s="128"/>
      <c r="G465" s="128"/>
      <c r="H465" s="129"/>
      <c r="I465" s="130"/>
      <c r="O465" s="131"/>
      <c r="P465" s="132"/>
      <c r="Q465" s="132"/>
    </row>
    <row r="466" spans="6:17" s="127" customFormat="1" x14ac:dyDescent="0.2">
      <c r="F466" s="128"/>
      <c r="G466" s="128"/>
      <c r="H466" s="129"/>
      <c r="I466" s="130"/>
      <c r="O466" s="131"/>
      <c r="P466" s="132"/>
      <c r="Q466" s="132"/>
    </row>
    <row r="467" spans="6:17" s="127" customFormat="1" x14ac:dyDescent="0.2">
      <c r="F467" s="128"/>
      <c r="G467" s="128"/>
      <c r="H467" s="129"/>
      <c r="I467" s="130"/>
      <c r="O467" s="131"/>
      <c r="P467" s="132"/>
      <c r="Q467" s="132"/>
    </row>
    <row r="468" spans="6:17" s="127" customFormat="1" x14ac:dyDescent="0.2">
      <c r="F468" s="128"/>
      <c r="G468" s="128"/>
      <c r="H468" s="129"/>
      <c r="I468" s="130"/>
      <c r="O468" s="131"/>
      <c r="P468" s="132"/>
      <c r="Q468" s="132"/>
    </row>
    <row r="469" spans="6:17" s="127" customFormat="1" x14ac:dyDescent="0.2">
      <c r="F469" s="128"/>
      <c r="G469" s="128"/>
      <c r="H469" s="129"/>
      <c r="I469" s="130"/>
      <c r="O469" s="131"/>
      <c r="P469" s="132"/>
      <c r="Q469" s="132"/>
    </row>
    <row r="470" spans="6:17" s="127" customFormat="1" x14ac:dyDescent="0.2">
      <c r="F470" s="128"/>
      <c r="G470" s="128"/>
      <c r="H470" s="129"/>
      <c r="I470" s="130"/>
      <c r="O470" s="131"/>
      <c r="P470" s="132"/>
      <c r="Q470" s="132"/>
    </row>
    <row r="471" spans="6:17" s="127" customFormat="1" x14ac:dyDescent="0.2">
      <c r="F471" s="128"/>
      <c r="G471" s="128"/>
      <c r="H471" s="129"/>
      <c r="I471" s="130"/>
      <c r="O471" s="131"/>
      <c r="P471" s="132"/>
      <c r="Q471" s="132"/>
    </row>
    <row r="472" spans="6:17" s="127" customFormat="1" x14ac:dyDescent="0.2">
      <c r="F472" s="128"/>
      <c r="G472" s="128"/>
      <c r="H472" s="129"/>
      <c r="I472" s="130"/>
      <c r="O472" s="131"/>
      <c r="P472" s="132"/>
      <c r="Q472" s="132"/>
    </row>
    <row r="473" spans="6:17" s="127" customFormat="1" x14ac:dyDescent="0.2">
      <c r="F473" s="128"/>
      <c r="G473" s="128"/>
      <c r="H473" s="129"/>
      <c r="I473" s="130"/>
      <c r="O473" s="131"/>
      <c r="P473" s="132"/>
      <c r="Q473" s="132"/>
    </row>
    <row r="474" spans="6:17" s="127" customFormat="1" x14ac:dyDescent="0.2">
      <c r="F474" s="128"/>
      <c r="G474" s="128"/>
      <c r="H474" s="129"/>
      <c r="I474" s="130"/>
      <c r="O474" s="131"/>
      <c r="P474" s="132"/>
      <c r="Q474" s="132"/>
    </row>
    <row r="475" spans="6:17" s="127" customFormat="1" x14ac:dyDescent="0.2">
      <c r="F475" s="128"/>
      <c r="G475" s="128"/>
      <c r="H475" s="129"/>
      <c r="I475" s="130"/>
      <c r="O475" s="131"/>
      <c r="P475" s="132"/>
      <c r="Q475" s="132"/>
    </row>
    <row r="476" spans="6:17" s="127" customFormat="1" x14ac:dyDescent="0.2">
      <c r="F476" s="128"/>
      <c r="G476" s="128"/>
      <c r="H476" s="129"/>
      <c r="I476" s="130"/>
      <c r="O476" s="131"/>
      <c r="P476" s="132"/>
      <c r="Q476" s="132"/>
    </row>
    <row r="477" spans="6:17" s="127" customFormat="1" x14ac:dyDescent="0.2">
      <c r="F477" s="128"/>
      <c r="G477" s="128"/>
      <c r="H477" s="129"/>
      <c r="I477" s="130"/>
      <c r="O477" s="131"/>
      <c r="P477" s="132"/>
      <c r="Q477" s="132"/>
    </row>
    <row r="478" spans="6:17" s="127" customFormat="1" x14ac:dyDescent="0.2">
      <c r="F478" s="128"/>
      <c r="G478" s="128"/>
      <c r="H478" s="129"/>
      <c r="I478" s="130"/>
      <c r="O478" s="131"/>
      <c r="P478" s="132"/>
      <c r="Q478" s="132"/>
    </row>
    <row r="479" spans="6:17" s="127" customFormat="1" x14ac:dyDescent="0.2">
      <c r="F479" s="128"/>
      <c r="G479" s="128"/>
      <c r="H479" s="129"/>
      <c r="I479" s="130"/>
      <c r="O479" s="131"/>
      <c r="P479" s="132"/>
      <c r="Q479" s="132"/>
    </row>
    <row r="480" spans="6:17" s="127" customFormat="1" x14ac:dyDescent="0.2">
      <c r="F480" s="128"/>
      <c r="G480" s="128"/>
      <c r="H480" s="129"/>
      <c r="I480" s="130"/>
      <c r="O480" s="131"/>
      <c r="P480" s="132"/>
      <c r="Q480" s="132"/>
    </row>
    <row r="481" spans="6:17" s="127" customFormat="1" x14ac:dyDescent="0.2">
      <c r="F481" s="128"/>
      <c r="G481" s="128"/>
      <c r="H481" s="129"/>
      <c r="I481" s="130"/>
      <c r="O481" s="131"/>
      <c r="P481" s="132"/>
      <c r="Q481" s="132"/>
    </row>
    <row r="482" spans="6:17" s="127" customFormat="1" x14ac:dyDescent="0.2">
      <c r="F482" s="128"/>
      <c r="G482" s="128"/>
      <c r="H482" s="129"/>
      <c r="I482" s="130"/>
      <c r="O482" s="131"/>
      <c r="P482" s="132"/>
      <c r="Q482" s="132"/>
    </row>
    <row r="483" spans="6:17" s="127" customFormat="1" x14ac:dyDescent="0.2">
      <c r="F483" s="128"/>
      <c r="G483" s="128"/>
      <c r="H483" s="129"/>
      <c r="I483" s="130"/>
      <c r="O483" s="131"/>
      <c r="P483" s="132"/>
      <c r="Q483" s="132"/>
    </row>
    <row r="484" spans="6:17" s="127" customFormat="1" x14ac:dyDescent="0.2">
      <c r="F484" s="128"/>
      <c r="G484" s="128"/>
      <c r="H484" s="129"/>
      <c r="I484" s="130"/>
      <c r="O484" s="131"/>
      <c r="P484" s="132"/>
      <c r="Q484" s="132"/>
    </row>
    <row r="485" spans="6:17" s="127" customFormat="1" x14ac:dyDescent="0.2">
      <c r="F485" s="128"/>
      <c r="G485" s="128"/>
      <c r="H485" s="129"/>
      <c r="I485" s="130"/>
      <c r="O485" s="131"/>
      <c r="P485" s="132"/>
      <c r="Q485" s="132"/>
    </row>
    <row r="486" spans="6:17" s="127" customFormat="1" x14ac:dyDescent="0.2">
      <c r="F486" s="128"/>
      <c r="G486" s="128"/>
      <c r="H486" s="129"/>
      <c r="I486" s="130"/>
      <c r="O486" s="131"/>
      <c r="P486" s="132"/>
      <c r="Q486" s="132"/>
    </row>
    <row r="487" spans="6:17" s="127" customFormat="1" x14ac:dyDescent="0.2">
      <c r="F487" s="128"/>
      <c r="G487" s="128"/>
      <c r="H487" s="129"/>
      <c r="I487" s="130"/>
      <c r="O487" s="131"/>
      <c r="P487" s="132"/>
      <c r="Q487" s="132"/>
    </row>
    <row r="488" spans="6:17" s="127" customFormat="1" x14ac:dyDescent="0.2">
      <c r="F488" s="128"/>
      <c r="G488" s="128"/>
      <c r="H488" s="129"/>
      <c r="I488" s="130"/>
      <c r="O488" s="131"/>
      <c r="P488" s="132"/>
      <c r="Q488" s="132"/>
    </row>
    <row r="489" spans="6:17" s="127" customFormat="1" x14ac:dyDescent="0.2">
      <c r="F489" s="128"/>
      <c r="G489" s="128"/>
      <c r="H489" s="129"/>
      <c r="I489" s="130"/>
      <c r="O489" s="131"/>
      <c r="P489" s="132"/>
      <c r="Q489" s="132"/>
    </row>
    <row r="490" spans="6:17" s="127" customFormat="1" x14ac:dyDescent="0.2">
      <c r="F490" s="128"/>
      <c r="G490" s="128"/>
      <c r="H490" s="129"/>
      <c r="I490" s="130"/>
      <c r="O490" s="131"/>
      <c r="P490" s="132"/>
      <c r="Q490" s="132"/>
    </row>
    <row r="491" spans="6:17" s="127" customFormat="1" x14ac:dyDescent="0.2">
      <c r="F491" s="128"/>
      <c r="G491" s="128"/>
      <c r="H491" s="129"/>
      <c r="I491" s="130"/>
      <c r="O491" s="131"/>
      <c r="P491" s="132"/>
      <c r="Q491" s="132"/>
    </row>
    <row r="492" spans="6:17" s="127" customFormat="1" x14ac:dyDescent="0.2">
      <c r="F492" s="128"/>
      <c r="G492" s="128"/>
      <c r="H492" s="129"/>
      <c r="I492" s="130"/>
      <c r="O492" s="131"/>
      <c r="P492" s="132"/>
      <c r="Q492" s="132"/>
    </row>
    <row r="493" spans="6:17" s="127" customFormat="1" x14ac:dyDescent="0.2">
      <c r="F493" s="128"/>
      <c r="G493" s="128"/>
      <c r="H493" s="129"/>
      <c r="I493" s="130"/>
      <c r="O493" s="131"/>
      <c r="P493" s="132"/>
      <c r="Q493" s="132"/>
    </row>
    <row r="494" spans="6:17" s="127" customFormat="1" x14ac:dyDescent="0.2">
      <c r="F494" s="128"/>
      <c r="G494" s="128"/>
      <c r="H494" s="129"/>
      <c r="I494" s="130"/>
      <c r="O494" s="131"/>
      <c r="P494" s="132"/>
      <c r="Q494" s="132"/>
    </row>
    <row r="495" spans="6:17" s="127" customFormat="1" x14ac:dyDescent="0.2">
      <c r="F495" s="128"/>
      <c r="G495" s="128"/>
      <c r="H495" s="129"/>
      <c r="I495" s="130"/>
      <c r="O495" s="131"/>
      <c r="P495" s="132"/>
      <c r="Q495" s="132"/>
    </row>
    <row r="496" spans="6:17" s="127" customFormat="1" x14ac:dyDescent="0.2">
      <c r="F496" s="128"/>
      <c r="G496" s="128"/>
      <c r="H496" s="129"/>
      <c r="I496" s="130"/>
      <c r="O496" s="131"/>
      <c r="P496" s="132"/>
      <c r="Q496" s="132"/>
    </row>
    <row r="497" spans="6:17" s="127" customFormat="1" x14ac:dyDescent="0.2">
      <c r="F497" s="128"/>
      <c r="G497" s="128"/>
      <c r="H497" s="129"/>
      <c r="I497" s="130"/>
      <c r="O497" s="131"/>
      <c r="P497" s="132"/>
      <c r="Q497" s="132"/>
    </row>
    <row r="498" spans="6:17" s="127" customFormat="1" x14ac:dyDescent="0.2">
      <c r="F498" s="128"/>
      <c r="G498" s="128"/>
      <c r="H498" s="129"/>
      <c r="I498" s="130"/>
      <c r="O498" s="131"/>
      <c r="P498" s="132"/>
      <c r="Q498" s="132"/>
    </row>
    <row r="499" spans="6:17" s="127" customFormat="1" x14ac:dyDescent="0.2">
      <c r="F499" s="128"/>
      <c r="G499" s="128"/>
      <c r="H499" s="129"/>
      <c r="I499" s="130"/>
      <c r="O499" s="131"/>
      <c r="P499" s="132"/>
      <c r="Q499" s="132"/>
    </row>
    <row r="500" spans="6:17" s="127" customFormat="1" x14ac:dyDescent="0.2">
      <c r="F500" s="128"/>
      <c r="G500" s="128"/>
      <c r="H500" s="129"/>
      <c r="I500" s="130"/>
      <c r="O500" s="131"/>
      <c r="P500" s="132"/>
      <c r="Q500" s="132"/>
    </row>
    <row r="501" spans="6:17" s="127" customFormat="1" x14ac:dyDescent="0.2">
      <c r="F501" s="128"/>
      <c r="G501" s="128"/>
      <c r="H501" s="129"/>
      <c r="I501" s="130"/>
      <c r="O501" s="131"/>
      <c r="P501" s="132"/>
      <c r="Q501" s="132"/>
    </row>
    <row r="502" spans="6:17" s="127" customFormat="1" x14ac:dyDescent="0.2">
      <c r="F502" s="128"/>
      <c r="G502" s="128"/>
      <c r="H502" s="129"/>
      <c r="I502" s="130"/>
      <c r="O502" s="131"/>
      <c r="P502" s="132"/>
      <c r="Q502" s="132"/>
    </row>
    <row r="503" spans="6:17" s="127" customFormat="1" x14ac:dyDescent="0.2">
      <c r="F503" s="128"/>
      <c r="G503" s="128"/>
      <c r="H503" s="129"/>
      <c r="I503" s="130"/>
      <c r="O503" s="131"/>
      <c r="P503" s="132"/>
      <c r="Q503" s="132"/>
    </row>
    <row r="504" spans="6:17" s="127" customFormat="1" x14ac:dyDescent="0.2">
      <c r="F504" s="128"/>
      <c r="G504" s="128"/>
      <c r="H504" s="129"/>
      <c r="I504" s="130"/>
      <c r="O504" s="131"/>
      <c r="P504" s="132"/>
      <c r="Q504" s="132"/>
    </row>
    <row r="505" spans="6:17" s="127" customFormat="1" x14ac:dyDescent="0.2">
      <c r="F505" s="128"/>
      <c r="G505" s="128"/>
      <c r="H505" s="129"/>
      <c r="I505" s="130"/>
      <c r="O505" s="131"/>
      <c r="P505" s="132"/>
      <c r="Q505" s="132"/>
    </row>
    <row r="506" spans="6:17" s="127" customFormat="1" x14ac:dyDescent="0.2">
      <c r="F506" s="128"/>
      <c r="G506" s="128"/>
      <c r="H506" s="129"/>
      <c r="I506" s="130"/>
      <c r="O506" s="131"/>
      <c r="P506" s="132"/>
      <c r="Q506" s="132"/>
    </row>
    <row r="507" spans="6:17" s="127" customFormat="1" x14ac:dyDescent="0.2">
      <c r="F507" s="128"/>
      <c r="G507" s="128"/>
      <c r="H507" s="129"/>
      <c r="I507" s="130"/>
      <c r="O507" s="131"/>
      <c r="P507" s="132"/>
      <c r="Q507" s="132"/>
    </row>
    <row r="508" spans="6:17" s="127" customFormat="1" x14ac:dyDescent="0.2">
      <c r="F508" s="128"/>
      <c r="G508" s="128"/>
      <c r="H508" s="129"/>
      <c r="I508" s="130"/>
      <c r="O508" s="131"/>
      <c r="P508" s="132"/>
      <c r="Q508" s="132"/>
    </row>
    <row r="509" spans="6:17" s="127" customFormat="1" x14ac:dyDescent="0.2">
      <c r="F509" s="128"/>
      <c r="G509" s="128"/>
      <c r="H509" s="129"/>
      <c r="I509" s="130"/>
      <c r="O509" s="131"/>
      <c r="P509" s="132"/>
      <c r="Q509" s="132"/>
    </row>
    <row r="510" spans="6:17" s="127" customFormat="1" x14ac:dyDescent="0.2">
      <c r="F510" s="128"/>
      <c r="G510" s="128"/>
      <c r="H510" s="129"/>
      <c r="I510" s="130"/>
      <c r="O510" s="131"/>
      <c r="P510" s="132"/>
      <c r="Q510" s="132"/>
    </row>
    <row r="511" spans="6:17" s="127" customFormat="1" x14ac:dyDescent="0.2">
      <c r="F511" s="128"/>
      <c r="G511" s="128"/>
      <c r="H511" s="129"/>
      <c r="I511" s="130"/>
      <c r="O511" s="131"/>
      <c r="P511" s="132"/>
      <c r="Q511" s="132"/>
    </row>
    <row r="512" spans="6:17" s="127" customFormat="1" x14ac:dyDescent="0.2">
      <c r="F512" s="128"/>
      <c r="G512" s="128"/>
      <c r="H512" s="129"/>
      <c r="I512" s="130"/>
      <c r="O512" s="131"/>
      <c r="P512" s="132"/>
      <c r="Q512" s="132"/>
    </row>
    <row r="513" spans="6:17" s="127" customFormat="1" x14ac:dyDescent="0.2">
      <c r="F513" s="128"/>
      <c r="G513" s="128"/>
      <c r="H513" s="129"/>
      <c r="I513" s="130"/>
      <c r="O513" s="131"/>
      <c r="P513" s="132"/>
      <c r="Q513" s="132"/>
    </row>
    <row r="514" spans="6:17" s="127" customFormat="1" x14ac:dyDescent="0.2">
      <c r="F514" s="128"/>
      <c r="G514" s="128"/>
      <c r="H514" s="129"/>
      <c r="I514" s="130"/>
      <c r="O514" s="131"/>
      <c r="P514" s="132"/>
      <c r="Q514" s="132"/>
    </row>
    <row r="515" spans="6:17" s="127" customFormat="1" x14ac:dyDescent="0.2">
      <c r="F515" s="128"/>
      <c r="G515" s="128"/>
      <c r="H515" s="129"/>
      <c r="I515" s="130"/>
      <c r="O515" s="131"/>
      <c r="P515" s="132"/>
      <c r="Q515" s="132"/>
    </row>
    <row r="516" spans="6:17" s="127" customFormat="1" x14ac:dyDescent="0.2">
      <c r="F516" s="128"/>
      <c r="G516" s="128"/>
      <c r="H516" s="129"/>
      <c r="I516" s="130"/>
      <c r="O516" s="131"/>
      <c r="P516" s="132"/>
      <c r="Q516" s="132"/>
    </row>
    <row r="517" spans="6:17" s="127" customFormat="1" x14ac:dyDescent="0.2">
      <c r="F517" s="128"/>
      <c r="G517" s="128"/>
      <c r="H517" s="129"/>
      <c r="I517" s="130"/>
      <c r="O517" s="131"/>
      <c r="P517" s="132"/>
      <c r="Q517" s="132"/>
    </row>
    <row r="518" spans="6:17" s="127" customFormat="1" x14ac:dyDescent="0.2">
      <c r="F518" s="128"/>
      <c r="G518" s="128"/>
      <c r="H518" s="129"/>
      <c r="I518" s="130"/>
      <c r="O518" s="131"/>
      <c r="P518" s="132"/>
      <c r="Q518" s="132"/>
    </row>
    <row r="519" spans="6:17" s="127" customFormat="1" x14ac:dyDescent="0.2">
      <c r="F519" s="128"/>
      <c r="G519" s="128"/>
      <c r="H519" s="129"/>
      <c r="I519" s="130"/>
      <c r="O519" s="131"/>
      <c r="P519" s="132"/>
      <c r="Q519" s="132"/>
    </row>
    <row r="520" spans="6:17" s="127" customFormat="1" x14ac:dyDescent="0.2">
      <c r="F520" s="128"/>
      <c r="G520" s="128"/>
      <c r="H520" s="129"/>
      <c r="I520" s="130"/>
      <c r="O520" s="131"/>
      <c r="P520" s="132"/>
      <c r="Q520" s="132"/>
    </row>
    <row r="521" spans="6:17" s="127" customFormat="1" x14ac:dyDescent="0.2">
      <c r="F521" s="128"/>
      <c r="G521" s="128"/>
      <c r="H521" s="129"/>
      <c r="I521" s="130"/>
      <c r="O521" s="131"/>
      <c r="P521" s="132"/>
      <c r="Q521" s="132"/>
    </row>
    <row r="522" spans="6:17" s="127" customFormat="1" x14ac:dyDescent="0.2">
      <c r="F522" s="128"/>
      <c r="G522" s="128"/>
      <c r="H522" s="129"/>
      <c r="I522" s="130"/>
      <c r="O522" s="131"/>
      <c r="P522" s="132"/>
      <c r="Q522" s="132"/>
    </row>
    <row r="523" spans="6:17" s="127" customFormat="1" x14ac:dyDescent="0.2">
      <c r="F523" s="128"/>
      <c r="G523" s="128"/>
      <c r="H523" s="129"/>
      <c r="I523" s="130"/>
      <c r="O523" s="131"/>
      <c r="P523" s="132"/>
      <c r="Q523" s="132"/>
    </row>
    <row r="524" spans="6:17" s="127" customFormat="1" x14ac:dyDescent="0.2">
      <c r="F524" s="128"/>
      <c r="G524" s="128"/>
      <c r="H524" s="129"/>
      <c r="I524" s="130"/>
      <c r="O524" s="131"/>
      <c r="P524" s="132"/>
      <c r="Q524" s="132"/>
    </row>
    <row r="525" spans="6:17" s="127" customFormat="1" x14ac:dyDescent="0.2">
      <c r="F525" s="128"/>
      <c r="G525" s="128"/>
      <c r="H525" s="129"/>
      <c r="I525" s="130"/>
      <c r="O525" s="131"/>
      <c r="P525" s="132"/>
      <c r="Q525" s="132"/>
    </row>
    <row r="526" spans="6:17" s="127" customFormat="1" x14ac:dyDescent="0.2">
      <c r="F526" s="128"/>
      <c r="G526" s="128"/>
      <c r="H526" s="129"/>
      <c r="I526" s="130"/>
      <c r="O526" s="131"/>
      <c r="P526" s="132"/>
      <c r="Q526" s="132"/>
    </row>
    <row r="527" spans="6:17" s="127" customFormat="1" x14ac:dyDescent="0.2">
      <c r="F527" s="128"/>
      <c r="G527" s="128"/>
      <c r="H527" s="129"/>
      <c r="I527" s="130"/>
      <c r="O527" s="131"/>
      <c r="P527" s="132"/>
      <c r="Q527" s="132"/>
    </row>
    <row r="528" spans="6:17" s="127" customFormat="1" x14ac:dyDescent="0.2">
      <c r="F528" s="128"/>
      <c r="G528" s="128"/>
      <c r="H528" s="129"/>
      <c r="I528" s="130"/>
      <c r="O528" s="131"/>
      <c r="P528" s="132"/>
      <c r="Q528" s="132"/>
    </row>
    <row r="529" spans="6:17" s="127" customFormat="1" x14ac:dyDescent="0.2">
      <c r="F529" s="128"/>
      <c r="G529" s="128"/>
      <c r="H529" s="129"/>
      <c r="I529" s="130"/>
      <c r="O529" s="131"/>
      <c r="P529" s="132"/>
      <c r="Q529" s="132"/>
    </row>
    <row r="530" spans="6:17" s="127" customFormat="1" x14ac:dyDescent="0.2">
      <c r="F530" s="128"/>
      <c r="G530" s="128"/>
      <c r="H530" s="129"/>
      <c r="I530" s="130"/>
      <c r="O530" s="131"/>
      <c r="P530" s="132"/>
      <c r="Q530" s="132"/>
    </row>
    <row r="531" spans="6:17" s="127" customFormat="1" x14ac:dyDescent="0.2">
      <c r="F531" s="128"/>
      <c r="G531" s="128"/>
      <c r="H531" s="129"/>
      <c r="I531" s="130"/>
      <c r="O531" s="131"/>
      <c r="P531" s="132"/>
      <c r="Q531" s="132"/>
    </row>
    <row r="532" spans="6:17" s="127" customFormat="1" x14ac:dyDescent="0.2">
      <c r="F532" s="128"/>
      <c r="G532" s="128"/>
      <c r="H532" s="129"/>
      <c r="I532" s="130"/>
      <c r="O532" s="131"/>
      <c r="P532" s="132"/>
      <c r="Q532" s="132"/>
    </row>
    <row r="533" spans="6:17" s="127" customFormat="1" x14ac:dyDescent="0.2">
      <c r="F533" s="128"/>
      <c r="G533" s="128"/>
      <c r="H533" s="129"/>
      <c r="I533" s="130"/>
      <c r="O533" s="131"/>
      <c r="P533" s="132"/>
      <c r="Q533" s="132"/>
    </row>
    <row r="534" spans="6:17" s="127" customFormat="1" x14ac:dyDescent="0.2">
      <c r="F534" s="128"/>
      <c r="G534" s="128"/>
      <c r="H534" s="129"/>
      <c r="I534" s="130"/>
      <c r="O534" s="131"/>
      <c r="P534" s="132"/>
      <c r="Q534" s="132"/>
    </row>
    <row r="535" spans="6:17" s="127" customFormat="1" x14ac:dyDescent="0.2">
      <c r="F535" s="128"/>
      <c r="G535" s="128"/>
      <c r="H535" s="129"/>
      <c r="I535" s="130"/>
      <c r="O535" s="131"/>
      <c r="P535" s="132"/>
      <c r="Q535" s="132"/>
    </row>
    <row r="536" spans="6:17" s="127" customFormat="1" x14ac:dyDescent="0.2">
      <c r="F536" s="128"/>
      <c r="G536" s="128"/>
      <c r="H536" s="129"/>
      <c r="I536" s="130"/>
      <c r="O536" s="131"/>
      <c r="P536" s="132"/>
      <c r="Q536" s="132"/>
    </row>
    <row r="537" spans="6:17" s="127" customFormat="1" x14ac:dyDescent="0.2">
      <c r="F537" s="128"/>
      <c r="G537" s="128"/>
      <c r="H537" s="129"/>
      <c r="I537" s="130"/>
      <c r="O537" s="131"/>
      <c r="P537" s="132"/>
      <c r="Q537" s="132"/>
    </row>
    <row r="538" spans="6:17" s="127" customFormat="1" x14ac:dyDescent="0.2">
      <c r="F538" s="128"/>
      <c r="G538" s="128"/>
      <c r="H538" s="129"/>
      <c r="I538" s="130"/>
      <c r="O538" s="131"/>
      <c r="P538" s="132"/>
      <c r="Q538" s="132"/>
    </row>
    <row r="539" spans="6:17" s="127" customFormat="1" x14ac:dyDescent="0.2">
      <c r="F539" s="128"/>
      <c r="G539" s="128"/>
      <c r="H539" s="129"/>
      <c r="I539" s="130"/>
      <c r="O539" s="131"/>
      <c r="P539" s="132"/>
      <c r="Q539" s="132"/>
    </row>
    <row r="540" spans="6:17" s="127" customFormat="1" x14ac:dyDescent="0.2">
      <c r="F540" s="128"/>
      <c r="G540" s="128"/>
      <c r="H540" s="129"/>
      <c r="I540" s="130"/>
      <c r="O540" s="131"/>
      <c r="P540" s="132"/>
      <c r="Q540" s="132"/>
    </row>
    <row r="541" spans="6:17" s="127" customFormat="1" x14ac:dyDescent="0.2">
      <c r="F541" s="128"/>
      <c r="G541" s="128"/>
      <c r="H541" s="129"/>
      <c r="I541" s="130"/>
      <c r="O541" s="131"/>
      <c r="P541" s="132"/>
      <c r="Q541" s="132"/>
    </row>
    <row r="542" spans="6:17" s="127" customFormat="1" x14ac:dyDescent="0.2">
      <c r="F542" s="128"/>
      <c r="G542" s="128"/>
      <c r="H542" s="129"/>
      <c r="I542" s="130"/>
      <c r="O542" s="131"/>
      <c r="P542" s="132"/>
      <c r="Q542" s="132"/>
    </row>
    <row r="543" spans="6:17" s="127" customFormat="1" x14ac:dyDescent="0.2">
      <c r="F543" s="128"/>
      <c r="G543" s="128"/>
      <c r="H543" s="129"/>
      <c r="I543" s="130"/>
      <c r="O543" s="131"/>
      <c r="P543" s="132"/>
      <c r="Q543" s="132"/>
    </row>
    <row r="544" spans="6:17" s="127" customFormat="1" x14ac:dyDescent="0.2">
      <c r="F544" s="128"/>
      <c r="G544" s="128"/>
      <c r="H544" s="129"/>
      <c r="I544" s="130"/>
      <c r="O544" s="131"/>
      <c r="P544" s="132"/>
      <c r="Q544" s="132"/>
    </row>
    <row r="545" spans="6:17" s="127" customFormat="1" x14ac:dyDescent="0.2">
      <c r="F545" s="128"/>
      <c r="G545" s="128"/>
      <c r="H545" s="129"/>
      <c r="I545" s="130"/>
      <c r="O545" s="131"/>
      <c r="P545" s="132"/>
      <c r="Q545" s="132"/>
    </row>
    <row r="546" spans="6:17" s="127" customFormat="1" x14ac:dyDescent="0.2">
      <c r="F546" s="128"/>
      <c r="G546" s="128"/>
      <c r="H546" s="129"/>
      <c r="I546" s="130"/>
      <c r="O546" s="131"/>
      <c r="P546" s="132"/>
      <c r="Q546" s="132"/>
    </row>
    <row r="547" spans="6:17" s="127" customFormat="1" x14ac:dyDescent="0.2">
      <c r="F547" s="128"/>
      <c r="G547" s="128"/>
      <c r="H547" s="129"/>
      <c r="I547" s="130"/>
      <c r="O547" s="131"/>
      <c r="P547" s="132"/>
      <c r="Q547" s="132"/>
    </row>
    <row r="548" spans="6:17" s="127" customFormat="1" x14ac:dyDescent="0.2">
      <c r="F548" s="128"/>
      <c r="G548" s="128"/>
      <c r="H548" s="129"/>
      <c r="I548" s="130"/>
      <c r="O548" s="131"/>
      <c r="P548" s="132"/>
      <c r="Q548" s="132"/>
    </row>
    <row r="549" spans="6:17" s="127" customFormat="1" x14ac:dyDescent="0.2">
      <c r="F549" s="128"/>
      <c r="G549" s="128"/>
      <c r="H549" s="129"/>
      <c r="I549" s="130"/>
      <c r="O549" s="131"/>
      <c r="P549" s="132"/>
      <c r="Q549" s="132"/>
    </row>
    <row r="550" spans="6:17" s="127" customFormat="1" x14ac:dyDescent="0.2">
      <c r="F550" s="128"/>
      <c r="G550" s="128"/>
      <c r="H550" s="129"/>
      <c r="I550" s="130"/>
      <c r="O550" s="131"/>
      <c r="P550" s="132"/>
      <c r="Q550" s="132"/>
    </row>
    <row r="551" spans="6:17" s="127" customFormat="1" x14ac:dyDescent="0.2">
      <c r="F551" s="128"/>
      <c r="G551" s="128"/>
      <c r="H551" s="129"/>
      <c r="I551" s="130"/>
      <c r="O551" s="131"/>
      <c r="P551" s="132"/>
      <c r="Q551" s="132"/>
    </row>
    <row r="552" spans="6:17" s="127" customFormat="1" x14ac:dyDescent="0.2">
      <c r="F552" s="128"/>
      <c r="G552" s="128"/>
      <c r="H552" s="129"/>
      <c r="I552" s="130"/>
      <c r="O552" s="131"/>
      <c r="P552" s="132"/>
      <c r="Q552" s="132"/>
    </row>
    <row r="553" spans="6:17" s="127" customFormat="1" x14ac:dyDescent="0.2">
      <c r="F553" s="128"/>
      <c r="G553" s="128"/>
      <c r="H553" s="129"/>
      <c r="I553" s="130"/>
      <c r="O553" s="131"/>
      <c r="P553" s="132"/>
      <c r="Q553" s="132"/>
    </row>
    <row r="554" spans="6:17" s="127" customFormat="1" x14ac:dyDescent="0.2">
      <c r="F554" s="128"/>
      <c r="G554" s="128"/>
      <c r="H554" s="129"/>
      <c r="I554" s="130"/>
      <c r="O554" s="131"/>
      <c r="P554" s="132"/>
      <c r="Q554" s="132"/>
    </row>
    <row r="555" spans="6:17" s="127" customFormat="1" x14ac:dyDescent="0.2">
      <c r="F555" s="128"/>
      <c r="G555" s="128"/>
      <c r="H555" s="129"/>
      <c r="I555" s="130"/>
      <c r="O555" s="131"/>
      <c r="P555" s="132"/>
      <c r="Q555" s="132"/>
    </row>
    <row r="556" spans="6:17" s="127" customFormat="1" x14ac:dyDescent="0.2">
      <c r="F556" s="128"/>
      <c r="G556" s="128"/>
      <c r="H556" s="129"/>
      <c r="I556" s="130"/>
      <c r="O556" s="131"/>
      <c r="P556" s="132"/>
      <c r="Q556" s="132"/>
    </row>
    <row r="557" spans="6:17" s="127" customFormat="1" x14ac:dyDescent="0.2">
      <c r="F557" s="128"/>
      <c r="G557" s="128"/>
      <c r="H557" s="129"/>
      <c r="I557" s="130"/>
      <c r="O557" s="131"/>
      <c r="P557" s="132"/>
      <c r="Q557" s="132"/>
    </row>
    <row r="558" spans="6:17" s="127" customFormat="1" x14ac:dyDescent="0.2">
      <c r="F558" s="128"/>
      <c r="G558" s="128"/>
      <c r="H558" s="129"/>
      <c r="I558" s="130"/>
      <c r="O558" s="131"/>
      <c r="P558" s="132"/>
      <c r="Q558" s="132"/>
    </row>
    <row r="559" spans="6:17" s="127" customFormat="1" x14ac:dyDescent="0.2">
      <c r="F559" s="128"/>
      <c r="G559" s="128"/>
      <c r="H559" s="129"/>
      <c r="I559" s="130"/>
      <c r="O559" s="131"/>
      <c r="P559" s="132"/>
      <c r="Q559" s="132"/>
    </row>
    <row r="560" spans="6:17" s="127" customFormat="1" x14ac:dyDescent="0.2">
      <c r="F560" s="128"/>
      <c r="G560" s="128"/>
      <c r="H560" s="129"/>
      <c r="I560" s="130"/>
      <c r="O560" s="131"/>
      <c r="P560" s="132"/>
      <c r="Q560" s="132"/>
    </row>
    <row r="561" spans="6:17" s="127" customFormat="1" x14ac:dyDescent="0.2">
      <c r="F561" s="128"/>
      <c r="G561" s="128"/>
      <c r="H561" s="129"/>
      <c r="I561" s="130"/>
      <c r="O561" s="131"/>
      <c r="P561" s="132"/>
      <c r="Q561" s="132"/>
    </row>
    <row r="562" spans="6:17" s="127" customFormat="1" x14ac:dyDescent="0.2">
      <c r="F562" s="128"/>
      <c r="G562" s="128"/>
      <c r="H562" s="129"/>
      <c r="I562" s="130"/>
      <c r="O562" s="131"/>
      <c r="P562" s="132"/>
      <c r="Q562" s="132"/>
    </row>
    <row r="563" spans="6:17" s="127" customFormat="1" x14ac:dyDescent="0.2">
      <c r="F563" s="128"/>
      <c r="G563" s="128"/>
      <c r="H563" s="129"/>
      <c r="I563" s="130"/>
      <c r="O563" s="131"/>
      <c r="P563" s="132"/>
      <c r="Q563" s="132"/>
    </row>
    <row r="564" spans="6:17" s="127" customFormat="1" x14ac:dyDescent="0.2">
      <c r="F564" s="128"/>
      <c r="G564" s="128"/>
      <c r="H564" s="129"/>
      <c r="I564" s="130"/>
      <c r="O564" s="131"/>
      <c r="P564" s="132"/>
      <c r="Q564" s="132"/>
    </row>
    <row r="565" spans="6:17" s="127" customFormat="1" x14ac:dyDescent="0.2">
      <c r="F565" s="128"/>
      <c r="G565" s="128"/>
      <c r="H565" s="129"/>
      <c r="I565" s="130"/>
      <c r="O565" s="131"/>
      <c r="P565" s="132"/>
      <c r="Q565" s="132"/>
    </row>
    <row r="566" spans="6:17" s="127" customFormat="1" x14ac:dyDescent="0.2">
      <c r="F566" s="128"/>
      <c r="G566" s="128"/>
      <c r="H566" s="129"/>
      <c r="I566" s="130"/>
      <c r="O566" s="131"/>
      <c r="P566" s="132"/>
      <c r="Q566" s="132"/>
    </row>
    <row r="567" spans="6:17" s="127" customFormat="1" x14ac:dyDescent="0.2">
      <c r="F567" s="128"/>
      <c r="G567" s="128"/>
      <c r="H567" s="129"/>
      <c r="I567" s="130"/>
      <c r="O567" s="131"/>
      <c r="P567" s="132"/>
      <c r="Q567" s="132"/>
    </row>
    <row r="568" spans="6:17" s="127" customFormat="1" x14ac:dyDescent="0.2">
      <c r="F568" s="128"/>
      <c r="G568" s="128"/>
      <c r="H568" s="129"/>
      <c r="I568" s="130"/>
      <c r="O568" s="131"/>
      <c r="P568" s="132"/>
      <c r="Q568" s="132"/>
    </row>
    <row r="569" spans="6:17" s="127" customFormat="1" x14ac:dyDescent="0.2">
      <c r="F569" s="128"/>
      <c r="G569" s="128"/>
      <c r="H569" s="129"/>
      <c r="I569" s="130"/>
      <c r="O569" s="131"/>
      <c r="P569" s="132"/>
      <c r="Q569" s="132"/>
    </row>
    <row r="570" spans="6:17" s="127" customFormat="1" x14ac:dyDescent="0.2">
      <c r="F570" s="128"/>
      <c r="G570" s="128"/>
      <c r="H570" s="129"/>
      <c r="I570" s="130"/>
      <c r="O570" s="131"/>
      <c r="P570" s="132"/>
      <c r="Q570" s="132"/>
    </row>
    <row r="571" spans="6:17" s="127" customFormat="1" x14ac:dyDescent="0.2">
      <c r="F571" s="128"/>
      <c r="G571" s="128"/>
      <c r="H571" s="129"/>
      <c r="I571" s="130"/>
      <c r="O571" s="131"/>
      <c r="P571" s="132"/>
      <c r="Q571" s="132"/>
    </row>
    <row r="572" spans="6:17" s="127" customFormat="1" x14ac:dyDescent="0.2">
      <c r="F572" s="128"/>
      <c r="G572" s="128"/>
      <c r="H572" s="129"/>
      <c r="I572" s="130"/>
      <c r="O572" s="131"/>
      <c r="P572" s="132"/>
      <c r="Q572" s="132"/>
    </row>
    <row r="573" spans="6:17" s="127" customFormat="1" x14ac:dyDescent="0.2">
      <c r="F573" s="128"/>
      <c r="G573" s="128"/>
      <c r="H573" s="129"/>
      <c r="I573" s="130"/>
      <c r="O573" s="131"/>
      <c r="P573" s="132"/>
      <c r="Q573" s="132"/>
    </row>
    <row r="574" spans="6:17" s="127" customFormat="1" x14ac:dyDescent="0.2">
      <c r="F574" s="128"/>
      <c r="G574" s="128"/>
      <c r="H574" s="129"/>
      <c r="I574" s="130"/>
      <c r="O574" s="131"/>
      <c r="P574" s="132"/>
      <c r="Q574" s="132"/>
    </row>
    <row r="575" spans="6:17" s="127" customFormat="1" x14ac:dyDescent="0.2">
      <c r="F575" s="128"/>
      <c r="G575" s="128"/>
      <c r="H575" s="129"/>
      <c r="I575" s="130"/>
      <c r="O575" s="131"/>
      <c r="P575" s="132"/>
      <c r="Q575" s="132"/>
    </row>
    <row r="576" spans="6:17" s="127" customFormat="1" x14ac:dyDescent="0.2">
      <c r="F576" s="128"/>
      <c r="G576" s="128"/>
      <c r="H576" s="129"/>
      <c r="I576" s="130"/>
      <c r="O576" s="131"/>
      <c r="P576" s="132"/>
      <c r="Q576" s="132"/>
    </row>
    <row r="577" spans="6:17" s="127" customFormat="1" x14ac:dyDescent="0.2">
      <c r="F577" s="128"/>
      <c r="G577" s="128"/>
      <c r="H577" s="129"/>
      <c r="I577" s="130"/>
      <c r="O577" s="131"/>
      <c r="P577" s="132"/>
      <c r="Q577" s="132"/>
    </row>
    <row r="578" spans="6:17" s="127" customFormat="1" x14ac:dyDescent="0.2">
      <c r="F578" s="128"/>
      <c r="G578" s="128"/>
      <c r="H578" s="129"/>
      <c r="I578" s="130"/>
      <c r="O578" s="131"/>
      <c r="P578" s="132"/>
      <c r="Q578" s="132"/>
    </row>
    <row r="579" spans="6:17" s="127" customFormat="1" x14ac:dyDescent="0.2">
      <c r="F579" s="128"/>
      <c r="G579" s="128"/>
      <c r="H579" s="129"/>
      <c r="I579" s="130"/>
      <c r="O579" s="131"/>
      <c r="P579" s="132"/>
      <c r="Q579" s="132"/>
    </row>
    <row r="580" spans="6:17" s="127" customFormat="1" x14ac:dyDescent="0.2">
      <c r="F580" s="128"/>
      <c r="G580" s="128"/>
      <c r="H580" s="129"/>
      <c r="I580" s="130"/>
      <c r="O580" s="131"/>
      <c r="P580" s="132"/>
      <c r="Q580" s="132"/>
    </row>
    <row r="581" spans="6:17" s="127" customFormat="1" x14ac:dyDescent="0.2">
      <c r="F581" s="128"/>
      <c r="G581" s="128"/>
      <c r="H581" s="129"/>
      <c r="I581" s="130"/>
      <c r="O581" s="131"/>
      <c r="P581" s="132"/>
      <c r="Q581" s="132"/>
    </row>
    <row r="582" spans="6:17" s="127" customFormat="1" x14ac:dyDescent="0.2">
      <c r="F582" s="128"/>
      <c r="G582" s="128"/>
      <c r="H582" s="129"/>
      <c r="I582" s="130"/>
      <c r="O582" s="131"/>
      <c r="P582" s="132"/>
      <c r="Q582" s="132"/>
    </row>
    <row r="583" spans="6:17" s="127" customFormat="1" x14ac:dyDescent="0.2">
      <c r="F583" s="128"/>
      <c r="G583" s="128"/>
      <c r="H583" s="129"/>
      <c r="I583" s="130"/>
      <c r="O583" s="131"/>
      <c r="P583" s="132"/>
      <c r="Q583" s="132"/>
    </row>
    <row r="584" spans="6:17" s="127" customFormat="1" x14ac:dyDescent="0.2">
      <c r="F584" s="128"/>
      <c r="G584" s="128"/>
      <c r="H584" s="129"/>
      <c r="I584" s="130"/>
      <c r="O584" s="131"/>
      <c r="P584" s="132"/>
      <c r="Q584" s="132"/>
    </row>
    <row r="585" spans="6:17" s="127" customFormat="1" x14ac:dyDescent="0.2">
      <c r="F585" s="128"/>
      <c r="G585" s="128"/>
      <c r="H585" s="129"/>
      <c r="I585" s="130"/>
      <c r="O585" s="131"/>
      <c r="P585" s="132"/>
      <c r="Q585" s="132"/>
    </row>
    <row r="586" spans="6:17" s="127" customFormat="1" x14ac:dyDescent="0.2">
      <c r="F586" s="128"/>
      <c r="G586" s="128"/>
      <c r="H586" s="129"/>
      <c r="I586" s="130"/>
      <c r="O586" s="131"/>
      <c r="P586" s="132"/>
      <c r="Q586" s="132"/>
    </row>
    <row r="587" spans="6:17" s="127" customFormat="1" x14ac:dyDescent="0.2">
      <c r="F587" s="128"/>
      <c r="G587" s="128"/>
      <c r="H587" s="129"/>
      <c r="I587" s="130"/>
      <c r="O587" s="131"/>
      <c r="P587" s="132"/>
      <c r="Q587" s="132"/>
    </row>
    <row r="588" spans="6:17" s="127" customFormat="1" x14ac:dyDescent="0.2">
      <c r="F588" s="128"/>
      <c r="G588" s="128"/>
      <c r="H588" s="129"/>
      <c r="I588" s="130"/>
      <c r="O588" s="131"/>
      <c r="P588" s="132"/>
      <c r="Q588" s="132"/>
    </row>
    <row r="589" spans="6:17" s="127" customFormat="1" x14ac:dyDescent="0.2">
      <c r="F589" s="128"/>
      <c r="G589" s="128"/>
      <c r="H589" s="129"/>
      <c r="I589" s="130"/>
      <c r="O589" s="131"/>
      <c r="P589" s="132"/>
      <c r="Q589" s="132"/>
    </row>
    <row r="590" spans="6:17" s="127" customFormat="1" x14ac:dyDescent="0.2">
      <c r="F590" s="128"/>
      <c r="G590" s="128"/>
      <c r="H590" s="129"/>
      <c r="I590" s="130"/>
      <c r="O590" s="131"/>
      <c r="P590" s="132"/>
      <c r="Q590" s="132"/>
    </row>
    <row r="591" spans="6:17" s="127" customFormat="1" x14ac:dyDescent="0.2">
      <c r="F591" s="128"/>
      <c r="G591" s="128"/>
      <c r="H591" s="129"/>
      <c r="I591" s="130"/>
      <c r="O591" s="131"/>
      <c r="P591" s="132"/>
      <c r="Q591" s="132"/>
    </row>
    <row r="592" spans="6:17" s="127" customFormat="1" x14ac:dyDescent="0.2">
      <c r="F592" s="128"/>
      <c r="G592" s="128"/>
      <c r="H592" s="129"/>
      <c r="I592" s="130"/>
      <c r="O592" s="131"/>
      <c r="P592" s="132"/>
      <c r="Q592" s="132"/>
    </row>
    <row r="593" spans="6:17" s="127" customFormat="1" x14ac:dyDescent="0.2">
      <c r="F593" s="128"/>
      <c r="G593" s="128"/>
      <c r="H593" s="129"/>
      <c r="I593" s="130"/>
      <c r="O593" s="131"/>
      <c r="P593" s="132"/>
      <c r="Q593" s="132"/>
    </row>
    <row r="594" spans="6:17" s="127" customFormat="1" x14ac:dyDescent="0.2">
      <c r="F594" s="128"/>
      <c r="G594" s="128"/>
      <c r="H594" s="129"/>
      <c r="I594" s="130"/>
      <c r="O594" s="131"/>
      <c r="P594" s="132"/>
      <c r="Q594" s="132"/>
    </row>
    <row r="595" spans="6:17" s="127" customFormat="1" x14ac:dyDescent="0.2">
      <c r="F595" s="128"/>
      <c r="G595" s="128"/>
      <c r="H595" s="129"/>
      <c r="I595" s="130"/>
      <c r="O595" s="131"/>
      <c r="P595" s="132"/>
      <c r="Q595" s="132"/>
    </row>
    <row r="596" spans="6:17" s="127" customFormat="1" x14ac:dyDescent="0.2">
      <c r="F596" s="128"/>
      <c r="G596" s="128"/>
      <c r="H596" s="129"/>
      <c r="I596" s="130"/>
      <c r="O596" s="131"/>
      <c r="P596" s="132"/>
      <c r="Q596" s="132"/>
    </row>
    <row r="597" spans="6:17" s="127" customFormat="1" x14ac:dyDescent="0.2">
      <c r="F597" s="128"/>
      <c r="G597" s="128"/>
      <c r="H597" s="129"/>
      <c r="I597" s="130"/>
      <c r="O597" s="131"/>
      <c r="P597" s="132"/>
      <c r="Q597" s="132"/>
    </row>
    <row r="598" spans="6:17" s="127" customFormat="1" x14ac:dyDescent="0.2">
      <c r="F598" s="128"/>
      <c r="G598" s="128"/>
      <c r="H598" s="129"/>
      <c r="I598" s="130"/>
      <c r="O598" s="131"/>
      <c r="P598" s="132"/>
      <c r="Q598" s="132"/>
    </row>
    <row r="599" spans="6:17" s="127" customFormat="1" x14ac:dyDescent="0.2">
      <c r="F599" s="128"/>
      <c r="G599" s="128"/>
      <c r="H599" s="129"/>
      <c r="I599" s="130"/>
      <c r="O599" s="131"/>
      <c r="P599" s="132"/>
      <c r="Q599" s="132"/>
    </row>
    <row r="600" spans="6:17" s="127" customFormat="1" x14ac:dyDescent="0.2">
      <c r="F600" s="128"/>
      <c r="G600" s="128"/>
      <c r="H600" s="129"/>
      <c r="I600" s="130"/>
      <c r="O600" s="131"/>
      <c r="P600" s="132"/>
      <c r="Q600" s="132"/>
    </row>
    <row r="601" spans="6:17" s="127" customFormat="1" x14ac:dyDescent="0.2">
      <c r="F601" s="128"/>
      <c r="G601" s="128"/>
      <c r="H601" s="129"/>
      <c r="I601" s="130"/>
      <c r="O601" s="131"/>
      <c r="P601" s="132"/>
      <c r="Q601" s="132"/>
    </row>
    <row r="602" spans="6:17" s="127" customFormat="1" x14ac:dyDescent="0.2">
      <c r="F602" s="128"/>
      <c r="G602" s="128"/>
      <c r="H602" s="129"/>
      <c r="I602" s="130"/>
      <c r="O602" s="131"/>
      <c r="P602" s="132"/>
      <c r="Q602" s="132"/>
    </row>
    <row r="603" spans="6:17" s="127" customFormat="1" x14ac:dyDescent="0.2">
      <c r="F603" s="128"/>
      <c r="G603" s="128"/>
      <c r="H603" s="129"/>
      <c r="I603" s="130"/>
      <c r="O603" s="131"/>
      <c r="P603" s="132"/>
      <c r="Q603" s="132"/>
    </row>
    <row r="604" spans="6:17" s="127" customFormat="1" x14ac:dyDescent="0.2">
      <c r="F604" s="128"/>
      <c r="G604" s="128"/>
      <c r="H604" s="129"/>
      <c r="I604" s="130"/>
      <c r="O604" s="131"/>
      <c r="P604" s="132"/>
      <c r="Q604" s="132"/>
    </row>
    <row r="605" spans="6:17" s="127" customFormat="1" x14ac:dyDescent="0.2">
      <c r="F605" s="128"/>
      <c r="G605" s="128"/>
      <c r="H605" s="129"/>
      <c r="I605" s="130"/>
      <c r="O605" s="131"/>
      <c r="P605" s="132"/>
      <c r="Q605" s="132"/>
    </row>
    <row r="606" spans="6:17" s="127" customFormat="1" x14ac:dyDescent="0.2">
      <c r="F606" s="128"/>
      <c r="G606" s="128"/>
      <c r="H606" s="129"/>
      <c r="I606" s="130"/>
      <c r="O606" s="131"/>
      <c r="P606" s="132"/>
      <c r="Q606" s="132"/>
    </row>
    <row r="607" spans="6:17" s="127" customFormat="1" x14ac:dyDescent="0.2">
      <c r="F607" s="128"/>
      <c r="G607" s="128"/>
      <c r="H607" s="129"/>
      <c r="I607" s="130"/>
      <c r="O607" s="131"/>
      <c r="P607" s="132"/>
      <c r="Q607" s="132"/>
    </row>
    <row r="608" spans="6:17" s="127" customFormat="1" x14ac:dyDescent="0.2">
      <c r="F608" s="128"/>
      <c r="G608" s="128"/>
      <c r="H608" s="129"/>
      <c r="I608" s="130"/>
      <c r="O608" s="131"/>
      <c r="P608" s="132"/>
      <c r="Q608" s="132"/>
    </row>
    <row r="609" spans="6:17" s="127" customFormat="1" x14ac:dyDescent="0.2">
      <c r="F609" s="128"/>
      <c r="G609" s="128"/>
      <c r="H609" s="129"/>
      <c r="I609" s="130"/>
      <c r="O609" s="131"/>
      <c r="P609" s="132"/>
      <c r="Q609" s="132"/>
    </row>
    <row r="610" spans="6:17" s="127" customFormat="1" x14ac:dyDescent="0.2">
      <c r="F610" s="128"/>
      <c r="G610" s="128"/>
      <c r="H610" s="129"/>
      <c r="I610" s="130"/>
      <c r="O610" s="131"/>
      <c r="P610" s="132"/>
      <c r="Q610" s="132"/>
    </row>
    <row r="611" spans="6:17" s="127" customFormat="1" x14ac:dyDescent="0.2">
      <c r="F611" s="128"/>
      <c r="G611" s="128"/>
      <c r="H611" s="129"/>
      <c r="I611" s="130"/>
      <c r="O611" s="131"/>
      <c r="P611" s="132"/>
      <c r="Q611" s="132"/>
    </row>
    <row r="612" spans="6:17" s="127" customFormat="1" x14ac:dyDescent="0.2">
      <c r="F612" s="128"/>
      <c r="G612" s="128"/>
      <c r="H612" s="129"/>
      <c r="I612" s="130"/>
      <c r="O612" s="131"/>
      <c r="P612" s="132"/>
      <c r="Q612" s="132"/>
    </row>
    <row r="613" spans="6:17" s="127" customFormat="1" x14ac:dyDescent="0.2">
      <c r="F613" s="128"/>
      <c r="G613" s="128"/>
      <c r="H613" s="129"/>
      <c r="I613" s="130"/>
      <c r="O613" s="131"/>
      <c r="P613" s="132"/>
      <c r="Q613" s="132"/>
    </row>
    <row r="614" spans="6:17" s="127" customFormat="1" x14ac:dyDescent="0.2">
      <c r="F614" s="128"/>
      <c r="G614" s="128"/>
      <c r="H614" s="129"/>
      <c r="I614" s="130"/>
      <c r="O614" s="131"/>
      <c r="P614" s="132"/>
      <c r="Q614" s="132"/>
    </row>
    <row r="615" spans="6:17" s="127" customFormat="1" x14ac:dyDescent="0.2">
      <c r="F615" s="128"/>
      <c r="G615" s="128"/>
      <c r="H615" s="129"/>
      <c r="I615" s="130"/>
      <c r="O615" s="131"/>
      <c r="P615" s="132"/>
      <c r="Q615" s="132"/>
    </row>
    <row r="616" spans="6:17" s="127" customFormat="1" x14ac:dyDescent="0.2">
      <c r="F616" s="128"/>
      <c r="G616" s="128"/>
      <c r="H616" s="129"/>
      <c r="I616" s="130"/>
      <c r="O616" s="131"/>
      <c r="P616" s="132"/>
      <c r="Q616" s="132"/>
    </row>
    <row r="617" spans="6:17" s="127" customFormat="1" x14ac:dyDescent="0.2">
      <c r="F617" s="128"/>
      <c r="G617" s="128"/>
      <c r="H617" s="129"/>
      <c r="I617" s="130"/>
      <c r="O617" s="131"/>
      <c r="P617" s="132"/>
      <c r="Q617" s="132"/>
    </row>
    <row r="618" spans="6:17" s="127" customFormat="1" x14ac:dyDescent="0.2">
      <c r="F618" s="128"/>
      <c r="G618" s="128"/>
      <c r="H618" s="129"/>
      <c r="I618" s="130"/>
      <c r="O618" s="131"/>
      <c r="P618" s="132"/>
      <c r="Q618" s="132"/>
    </row>
    <row r="619" spans="6:17" s="127" customFormat="1" x14ac:dyDescent="0.2">
      <c r="F619" s="128"/>
      <c r="G619" s="128"/>
      <c r="H619" s="129"/>
      <c r="I619" s="130"/>
      <c r="O619" s="131"/>
      <c r="P619" s="132"/>
      <c r="Q619" s="132"/>
    </row>
    <row r="620" spans="6:17" s="127" customFormat="1" x14ac:dyDescent="0.2">
      <c r="F620" s="128"/>
      <c r="G620" s="128"/>
      <c r="H620" s="129"/>
      <c r="I620" s="130"/>
      <c r="O620" s="131"/>
      <c r="P620" s="132"/>
      <c r="Q620" s="132"/>
    </row>
    <row r="621" spans="6:17" s="127" customFormat="1" x14ac:dyDescent="0.2">
      <c r="F621" s="128"/>
      <c r="G621" s="128"/>
      <c r="H621" s="129"/>
      <c r="I621" s="130"/>
      <c r="O621" s="131"/>
      <c r="P621" s="132"/>
      <c r="Q621" s="132"/>
    </row>
    <row r="622" spans="6:17" s="127" customFormat="1" x14ac:dyDescent="0.2">
      <c r="F622" s="128"/>
      <c r="G622" s="128"/>
      <c r="H622" s="129"/>
      <c r="I622" s="130"/>
      <c r="O622" s="131"/>
      <c r="P622" s="132"/>
      <c r="Q622" s="132"/>
    </row>
    <row r="623" spans="6:17" s="127" customFormat="1" x14ac:dyDescent="0.2">
      <c r="F623" s="128"/>
      <c r="G623" s="128"/>
      <c r="H623" s="129"/>
      <c r="I623" s="130"/>
      <c r="O623" s="131"/>
      <c r="P623" s="132"/>
      <c r="Q623" s="132"/>
    </row>
    <row r="624" spans="6:17" s="127" customFormat="1" x14ac:dyDescent="0.2">
      <c r="F624" s="128"/>
      <c r="G624" s="128"/>
      <c r="H624" s="129"/>
      <c r="I624" s="130"/>
      <c r="O624" s="131"/>
      <c r="P624" s="132"/>
      <c r="Q624" s="132"/>
    </row>
    <row r="625" spans="6:17" s="127" customFormat="1" x14ac:dyDescent="0.2">
      <c r="F625" s="128"/>
      <c r="G625" s="128"/>
      <c r="H625" s="129"/>
      <c r="I625" s="130"/>
      <c r="O625" s="131"/>
      <c r="P625" s="132"/>
      <c r="Q625" s="132"/>
    </row>
    <row r="626" spans="6:17" s="127" customFormat="1" x14ac:dyDescent="0.2">
      <c r="F626" s="128"/>
      <c r="G626" s="128"/>
      <c r="H626" s="129"/>
      <c r="I626" s="130"/>
      <c r="O626" s="131"/>
      <c r="P626" s="132"/>
      <c r="Q626" s="132"/>
    </row>
    <row r="627" spans="6:17" s="127" customFormat="1" x14ac:dyDescent="0.2">
      <c r="F627" s="128"/>
      <c r="G627" s="128"/>
      <c r="H627" s="129"/>
      <c r="I627" s="130"/>
      <c r="O627" s="131"/>
      <c r="P627" s="132"/>
      <c r="Q627" s="132"/>
    </row>
    <row r="628" spans="6:17" s="127" customFormat="1" x14ac:dyDescent="0.2">
      <c r="F628" s="128"/>
      <c r="G628" s="128"/>
      <c r="H628" s="129"/>
      <c r="I628" s="130"/>
      <c r="O628" s="131"/>
      <c r="P628" s="132"/>
      <c r="Q628" s="132"/>
    </row>
    <row r="629" spans="6:17" s="127" customFormat="1" x14ac:dyDescent="0.2">
      <c r="F629" s="128"/>
      <c r="G629" s="128"/>
      <c r="H629" s="129"/>
      <c r="I629" s="130"/>
      <c r="O629" s="131"/>
      <c r="P629" s="132"/>
      <c r="Q629" s="132"/>
    </row>
    <row r="630" spans="6:17" s="127" customFormat="1" x14ac:dyDescent="0.2">
      <c r="F630" s="128"/>
      <c r="G630" s="128"/>
      <c r="H630" s="129"/>
      <c r="I630" s="130"/>
      <c r="O630" s="131"/>
      <c r="P630" s="132"/>
      <c r="Q630" s="132"/>
    </row>
    <row r="631" spans="6:17" s="127" customFormat="1" x14ac:dyDescent="0.2">
      <c r="F631" s="128"/>
      <c r="G631" s="128"/>
      <c r="H631" s="129"/>
      <c r="I631" s="130"/>
      <c r="O631" s="131"/>
      <c r="P631" s="132"/>
      <c r="Q631" s="132"/>
    </row>
    <row r="632" spans="6:17" s="127" customFormat="1" x14ac:dyDescent="0.2">
      <c r="F632" s="128"/>
      <c r="G632" s="128"/>
      <c r="H632" s="129"/>
      <c r="I632" s="130"/>
      <c r="O632" s="131"/>
      <c r="P632" s="132"/>
      <c r="Q632" s="132"/>
    </row>
    <row r="633" spans="6:17" s="127" customFormat="1" x14ac:dyDescent="0.2">
      <c r="F633" s="128"/>
      <c r="G633" s="128"/>
      <c r="H633" s="129"/>
      <c r="I633" s="130"/>
      <c r="O633" s="131"/>
      <c r="P633" s="132"/>
      <c r="Q633" s="132"/>
    </row>
    <row r="634" spans="6:17" s="127" customFormat="1" x14ac:dyDescent="0.2">
      <c r="F634" s="128"/>
      <c r="G634" s="128"/>
      <c r="H634" s="129"/>
      <c r="I634" s="130"/>
      <c r="O634" s="131"/>
      <c r="P634" s="132"/>
      <c r="Q634" s="132"/>
    </row>
    <row r="635" spans="6:17" s="127" customFormat="1" x14ac:dyDescent="0.2">
      <c r="F635" s="128"/>
      <c r="G635" s="128"/>
      <c r="H635" s="129"/>
      <c r="I635" s="130"/>
      <c r="O635" s="131"/>
      <c r="P635" s="132"/>
      <c r="Q635" s="132"/>
    </row>
    <row r="636" spans="6:17" s="127" customFormat="1" x14ac:dyDescent="0.2">
      <c r="F636" s="128"/>
      <c r="G636" s="128"/>
      <c r="H636" s="129"/>
      <c r="I636" s="130"/>
      <c r="O636" s="131"/>
      <c r="P636" s="132"/>
      <c r="Q636" s="132"/>
    </row>
    <row r="637" spans="6:17" s="127" customFormat="1" x14ac:dyDescent="0.2">
      <c r="F637" s="128"/>
      <c r="G637" s="128"/>
      <c r="H637" s="129"/>
      <c r="I637" s="130"/>
      <c r="O637" s="131"/>
      <c r="P637" s="132"/>
      <c r="Q637" s="132"/>
    </row>
    <row r="638" spans="6:17" s="127" customFormat="1" x14ac:dyDescent="0.2">
      <c r="F638" s="128"/>
      <c r="G638" s="128"/>
      <c r="H638" s="129"/>
      <c r="I638" s="130"/>
      <c r="O638" s="131"/>
      <c r="P638" s="132"/>
      <c r="Q638" s="132"/>
    </row>
    <row r="639" spans="6:17" s="127" customFormat="1" x14ac:dyDescent="0.2">
      <c r="F639" s="128"/>
      <c r="G639" s="128"/>
      <c r="H639" s="129"/>
      <c r="I639" s="130"/>
      <c r="O639" s="131"/>
      <c r="P639" s="132"/>
      <c r="Q639" s="132"/>
    </row>
    <row r="640" spans="6:17" s="127" customFormat="1" x14ac:dyDescent="0.2">
      <c r="F640" s="128"/>
      <c r="G640" s="128"/>
      <c r="H640" s="129"/>
      <c r="I640" s="130"/>
      <c r="O640" s="131"/>
      <c r="P640" s="132"/>
      <c r="Q640" s="132"/>
    </row>
    <row r="641" spans="6:17" s="127" customFormat="1" x14ac:dyDescent="0.2">
      <c r="F641" s="128"/>
      <c r="G641" s="128"/>
      <c r="H641" s="129"/>
      <c r="I641" s="130"/>
      <c r="O641" s="131"/>
      <c r="P641" s="132"/>
      <c r="Q641" s="132"/>
    </row>
    <row r="642" spans="6:17" s="127" customFormat="1" x14ac:dyDescent="0.2">
      <c r="F642" s="128"/>
      <c r="G642" s="128"/>
      <c r="H642" s="129"/>
      <c r="I642" s="130"/>
      <c r="O642" s="131"/>
      <c r="P642" s="132"/>
      <c r="Q642" s="132"/>
    </row>
    <row r="643" spans="6:17" s="127" customFormat="1" x14ac:dyDescent="0.2">
      <c r="F643" s="128"/>
      <c r="G643" s="128"/>
      <c r="H643" s="129"/>
      <c r="I643" s="130"/>
      <c r="O643" s="131"/>
      <c r="P643" s="132"/>
      <c r="Q643" s="132"/>
    </row>
    <row r="644" spans="6:17" s="127" customFormat="1" x14ac:dyDescent="0.2">
      <c r="F644" s="128"/>
      <c r="G644" s="128"/>
      <c r="H644" s="129"/>
      <c r="I644" s="130"/>
      <c r="O644" s="131"/>
      <c r="P644" s="132"/>
      <c r="Q644" s="132"/>
    </row>
    <row r="645" spans="6:17" s="127" customFormat="1" x14ac:dyDescent="0.2">
      <c r="F645" s="128"/>
      <c r="G645" s="128"/>
      <c r="H645" s="129"/>
      <c r="I645" s="130"/>
      <c r="O645" s="131"/>
      <c r="P645" s="132"/>
      <c r="Q645" s="132"/>
    </row>
    <row r="646" spans="6:17" s="127" customFormat="1" x14ac:dyDescent="0.2">
      <c r="F646" s="128"/>
      <c r="G646" s="128"/>
      <c r="H646" s="129"/>
      <c r="I646" s="130"/>
      <c r="O646" s="131"/>
      <c r="P646" s="132"/>
      <c r="Q646" s="132"/>
    </row>
    <row r="647" spans="6:17" s="127" customFormat="1" x14ac:dyDescent="0.2">
      <c r="F647" s="128"/>
      <c r="G647" s="128"/>
      <c r="H647" s="129"/>
      <c r="I647" s="130"/>
      <c r="O647" s="131"/>
      <c r="P647" s="132"/>
      <c r="Q647" s="132"/>
    </row>
    <row r="648" spans="6:17" s="127" customFormat="1" x14ac:dyDescent="0.2">
      <c r="F648" s="128"/>
      <c r="G648" s="128"/>
      <c r="H648" s="129"/>
      <c r="I648" s="130"/>
      <c r="O648" s="131"/>
      <c r="P648" s="132"/>
      <c r="Q648" s="132"/>
    </row>
    <row r="649" spans="6:17" s="127" customFormat="1" x14ac:dyDescent="0.2">
      <c r="F649" s="128"/>
      <c r="G649" s="128"/>
      <c r="H649" s="129"/>
      <c r="I649" s="130"/>
      <c r="O649" s="131"/>
      <c r="P649" s="132"/>
      <c r="Q649" s="132"/>
    </row>
    <row r="650" spans="6:17" s="127" customFormat="1" x14ac:dyDescent="0.2">
      <c r="F650" s="128"/>
      <c r="G650" s="128"/>
      <c r="H650" s="129"/>
      <c r="I650" s="130"/>
      <c r="O650" s="131"/>
      <c r="P650" s="132"/>
      <c r="Q650" s="132"/>
    </row>
    <row r="651" spans="6:17" s="127" customFormat="1" x14ac:dyDescent="0.2">
      <c r="F651" s="128"/>
      <c r="G651" s="128"/>
      <c r="H651" s="129"/>
      <c r="I651" s="130"/>
      <c r="O651" s="131"/>
      <c r="P651" s="132"/>
      <c r="Q651" s="132"/>
    </row>
    <row r="652" spans="6:17" s="127" customFormat="1" x14ac:dyDescent="0.2">
      <c r="F652" s="128"/>
      <c r="G652" s="128"/>
      <c r="H652" s="129"/>
      <c r="I652" s="130"/>
      <c r="O652" s="131"/>
      <c r="P652" s="132"/>
      <c r="Q652" s="132"/>
    </row>
    <row r="653" spans="6:17" s="127" customFormat="1" x14ac:dyDescent="0.2">
      <c r="F653" s="128"/>
      <c r="G653" s="128"/>
      <c r="H653" s="129"/>
      <c r="I653" s="130"/>
      <c r="O653" s="131"/>
      <c r="P653" s="132"/>
      <c r="Q653" s="132"/>
    </row>
    <row r="654" spans="6:17" s="127" customFormat="1" x14ac:dyDescent="0.2">
      <c r="F654" s="128"/>
      <c r="G654" s="128"/>
      <c r="H654" s="129"/>
      <c r="I654" s="130"/>
      <c r="O654" s="131"/>
      <c r="P654" s="132"/>
      <c r="Q654" s="132"/>
    </row>
    <row r="655" spans="6:17" s="127" customFormat="1" x14ac:dyDescent="0.2">
      <c r="F655" s="128"/>
      <c r="G655" s="128"/>
      <c r="H655" s="129"/>
      <c r="I655" s="130"/>
      <c r="O655" s="131"/>
      <c r="P655" s="132"/>
      <c r="Q655" s="132"/>
    </row>
    <row r="656" spans="6:17" s="127" customFormat="1" x14ac:dyDescent="0.2">
      <c r="F656" s="128"/>
      <c r="G656" s="128"/>
      <c r="H656" s="129"/>
      <c r="I656" s="130"/>
      <c r="O656" s="131"/>
      <c r="P656" s="132"/>
      <c r="Q656" s="132"/>
    </row>
    <row r="657" spans="6:17" s="127" customFormat="1" x14ac:dyDescent="0.2">
      <c r="F657" s="128"/>
      <c r="G657" s="128"/>
      <c r="H657" s="129"/>
      <c r="I657" s="130"/>
      <c r="O657" s="131"/>
      <c r="P657" s="132"/>
      <c r="Q657" s="132"/>
    </row>
    <row r="658" spans="6:17" s="127" customFormat="1" x14ac:dyDescent="0.2">
      <c r="F658" s="128"/>
      <c r="G658" s="128"/>
      <c r="H658" s="129"/>
      <c r="I658" s="130"/>
      <c r="O658" s="131"/>
      <c r="P658" s="132"/>
      <c r="Q658" s="132"/>
    </row>
    <row r="659" spans="6:17" s="127" customFormat="1" x14ac:dyDescent="0.2">
      <c r="F659" s="128"/>
      <c r="G659" s="128"/>
      <c r="H659" s="129"/>
      <c r="I659" s="130"/>
      <c r="O659" s="131"/>
      <c r="P659" s="132"/>
      <c r="Q659" s="132"/>
    </row>
    <row r="660" spans="6:17" s="127" customFormat="1" x14ac:dyDescent="0.2">
      <c r="F660" s="128"/>
      <c r="G660" s="128"/>
      <c r="H660" s="129"/>
      <c r="I660" s="130"/>
      <c r="O660" s="131"/>
      <c r="P660" s="132"/>
      <c r="Q660" s="132"/>
    </row>
    <row r="661" spans="6:17" s="127" customFormat="1" x14ac:dyDescent="0.2">
      <c r="F661" s="128"/>
      <c r="G661" s="128"/>
      <c r="H661" s="129"/>
      <c r="I661" s="130"/>
      <c r="O661" s="131"/>
      <c r="P661" s="132"/>
      <c r="Q661" s="132"/>
    </row>
    <row r="662" spans="6:17" s="127" customFormat="1" x14ac:dyDescent="0.2">
      <c r="F662" s="128"/>
      <c r="G662" s="128"/>
      <c r="H662" s="129"/>
      <c r="I662" s="130"/>
      <c r="O662" s="131"/>
      <c r="P662" s="132"/>
      <c r="Q662" s="132"/>
    </row>
    <row r="663" spans="6:17" s="127" customFormat="1" x14ac:dyDescent="0.2">
      <c r="F663" s="128"/>
      <c r="G663" s="128"/>
      <c r="H663" s="129"/>
      <c r="I663" s="130"/>
      <c r="O663" s="131"/>
      <c r="P663" s="132"/>
      <c r="Q663" s="132"/>
    </row>
    <row r="664" spans="6:17" s="127" customFormat="1" x14ac:dyDescent="0.2">
      <c r="F664" s="128"/>
      <c r="G664" s="128"/>
      <c r="H664" s="129"/>
      <c r="I664" s="130"/>
      <c r="O664" s="131"/>
      <c r="P664" s="132"/>
      <c r="Q664" s="132"/>
    </row>
    <row r="665" spans="6:17" s="127" customFormat="1" x14ac:dyDescent="0.2">
      <c r="F665" s="128"/>
      <c r="G665" s="128"/>
      <c r="H665" s="129"/>
      <c r="I665" s="130"/>
      <c r="O665" s="131"/>
      <c r="P665" s="132"/>
      <c r="Q665" s="132"/>
    </row>
    <row r="666" spans="6:17" s="127" customFormat="1" x14ac:dyDescent="0.2">
      <c r="F666" s="128"/>
      <c r="G666" s="128"/>
      <c r="H666" s="129"/>
      <c r="I666" s="130"/>
      <c r="O666" s="131"/>
      <c r="P666" s="132"/>
      <c r="Q666" s="132"/>
    </row>
    <row r="667" spans="6:17" s="127" customFormat="1" x14ac:dyDescent="0.2">
      <c r="F667" s="128"/>
      <c r="G667" s="128"/>
      <c r="H667" s="129"/>
      <c r="I667" s="130"/>
      <c r="O667" s="131"/>
      <c r="P667" s="132"/>
      <c r="Q667" s="132"/>
    </row>
    <row r="668" spans="6:17" s="127" customFormat="1" x14ac:dyDescent="0.2">
      <c r="F668" s="128"/>
      <c r="G668" s="128"/>
      <c r="H668" s="129"/>
      <c r="I668" s="130"/>
      <c r="O668" s="131"/>
      <c r="P668" s="132"/>
      <c r="Q668" s="132"/>
    </row>
    <row r="669" spans="6:17" s="127" customFormat="1" x14ac:dyDescent="0.2">
      <c r="F669" s="128"/>
      <c r="G669" s="128"/>
      <c r="H669" s="129"/>
      <c r="I669" s="130"/>
      <c r="O669" s="131"/>
      <c r="P669" s="132"/>
      <c r="Q669" s="132"/>
    </row>
    <row r="670" spans="6:17" s="127" customFormat="1" x14ac:dyDescent="0.2">
      <c r="F670" s="128"/>
      <c r="G670" s="128"/>
      <c r="H670" s="129"/>
      <c r="I670" s="130"/>
      <c r="O670" s="131"/>
      <c r="P670" s="132"/>
      <c r="Q670" s="132"/>
    </row>
    <row r="671" spans="6:17" s="127" customFormat="1" x14ac:dyDescent="0.2">
      <c r="F671" s="128"/>
      <c r="G671" s="128"/>
      <c r="H671" s="129"/>
      <c r="I671" s="130"/>
      <c r="O671" s="131"/>
      <c r="P671" s="132"/>
      <c r="Q671" s="132"/>
    </row>
    <row r="672" spans="6:17" s="127" customFormat="1" x14ac:dyDescent="0.2">
      <c r="F672" s="128"/>
      <c r="G672" s="128"/>
      <c r="H672" s="129"/>
      <c r="I672" s="130"/>
      <c r="O672" s="131"/>
      <c r="P672" s="132"/>
      <c r="Q672" s="132"/>
    </row>
    <row r="673" spans="6:17" s="127" customFormat="1" x14ac:dyDescent="0.2">
      <c r="F673" s="128"/>
      <c r="G673" s="128"/>
      <c r="H673" s="129"/>
      <c r="I673" s="130"/>
      <c r="O673" s="131"/>
      <c r="P673" s="132"/>
      <c r="Q673" s="132"/>
    </row>
    <row r="674" spans="6:17" s="127" customFormat="1" x14ac:dyDescent="0.2">
      <c r="F674" s="128"/>
      <c r="G674" s="128"/>
      <c r="H674" s="129"/>
      <c r="I674" s="130"/>
      <c r="O674" s="131"/>
      <c r="P674" s="132"/>
      <c r="Q674" s="132"/>
    </row>
    <row r="675" spans="6:17" s="127" customFormat="1" x14ac:dyDescent="0.2">
      <c r="F675" s="128"/>
      <c r="G675" s="128"/>
      <c r="H675" s="129"/>
      <c r="I675" s="130"/>
      <c r="O675" s="131"/>
      <c r="P675" s="132"/>
      <c r="Q675" s="132"/>
    </row>
    <row r="676" spans="6:17" s="127" customFormat="1" x14ac:dyDescent="0.2">
      <c r="F676" s="128"/>
      <c r="G676" s="128"/>
      <c r="H676" s="129"/>
      <c r="I676" s="130"/>
      <c r="O676" s="131"/>
      <c r="P676" s="132"/>
      <c r="Q676" s="132"/>
    </row>
    <row r="677" spans="6:17" s="127" customFormat="1" x14ac:dyDescent="0.2">
      <c r="F677" s="128"/>
      <c r="G677" s="128"/>
      <c r="H677" s="129"/>
      <c r="I677" s="130"/>
      <c r="O677" s="131"/>
      <c r="P677" s="132"/>
      <c r="Q677" s="132"/>
    </row>
    <row r="678" spans="6:17" s="127" customFormat="1" x14ac:dyDescent="0.2">
      <c r="F678" s="128"/>
      <c r="G678" s="128"/>
      <c r="H678" s="129"/>
      <c r="I678" s="130"/>
      <c r="O678" s="131"/>
      <c r="P678" s="132"/>
      <c r="Q678" s="132"/>
    </row>
    <row r="679" spans="6:17" s="127" customFormat="1" x14ac:dyDescent="0.2">
      <c r="F679" s="128"/>
      <c r="G679" s="128"/>
      <c r="H679" s="129"/>
      <c r="I679" s="130"/>
      <c r="O679" s="131"/>
      <c r="P679" s="132"/>
      <c r="Q679" s="132"/>
    </row>
    <row r="680" spans="6:17" s="127" customFormat="1" x14ac:dyDescent="0.2">
      <c r="F680" s="128"/>
      <c r="G680" s="128"/>
      <c r="H680" s="129"/>
      <c r="I680" s="130"/>
      <c r="O680" s="131"/>
      <c r="P680" s="132"/>
      <c r="Q680" s="132"/>
    </row>
    <row r="681" spans="6:17" s="127" customFormat="1" x14ac:dyDescent="0.2">
      <c r="F681" s="128"/>
      <c r="G681" s="128"/>
      <c r="H681" s="129"/>
      <c r="I681" s="130"/>
      <c r="O681" s="131"/>
      <c r="P681" s="132"/>
      <c r="Q681" s="132"/>
    </row>
    <row r="682" spans="6:17" s="127" customFormat="1" x14ac:dyDescent="0.2">
      <c r="F682" s="128"/>
      <c r="G682" s="128"/>
      <c r="H682" s="129"/>
      <c r="I682" s="130"/>
      <c r="O682" s="131"/>
      <c r="P682" s="132"/>
      <c r="Q682" s="132"/>
    </row>
    <row r="683" spans="6:17" s="127" customFormat="1" x14ac:dyDescent="0.2">
      <c r="F683" s="128"/>
      <c r="G683" s="128"/>
      <c r="H683" s="129"/>
      <c r="I683" s="130"/>
      <c r="O683" s="131"/>
      <c r="P683" s="132"/>
      <c r="Q683" s="132"/>
    </row>
    <row r="684" spans="6:17" s="127" customFormat="1" x14ac:dyDescent="0.2">
      <c r="F684" s="128"/>
      <c r="G684" s="128"/>
      <c r="H684" s="129"/>
      <c r="I684" s="130"/>
      <c r="O684" s="131"/>
      <c r="P684" s="132"/>
      <c r="Q684" s="132"/>
    </row>
    <row r="685" spans="6:17" s="127" customFormat="1" x14ac:dyDescent="0.2">
      <c r="F685" s="128"/>
      <c r="G685" s="128"/>
      <c r="H685" s="129"/>
      <c r="I685" s="130"/>
      <c r="O685" s="131"/>
      <c r="P685" s="132"/>
      <c r="Q685" s="132"/>
    </row>
    <row r="686" spans="6:17" s="127" customFormat="1" x14ac:dyDescent="0.2">
      <c r="F686" s="128"/>
      <c r="G686" s="128"/>
      <c r="H686" s="129"/>
      <c r="I686" s="130"/>
      <c r="O686" s="131"/>
      <c r="P686" s="132"/>
      <c r="Q686" s="132"/>
    </row>
    <row r="687" spans="6:17" s="127" customFormat="1" x14ac:dyDescent="0.2">
      <c r="F687" s="128"/>
      <c r="G687" s="128"/>
      <c r="H687" s="129"/>
      <c r="I687" s="130"/>
      <c r="O687" s="131"/>
      <c r="P687" s="132"/>
      <c r="Q687" s="132"/>
    </row>
    <row r="688" spans="6:17" s="127" customFormat="1" x14ac:dyDescent="0.2">
      <c r="F688" s="128"/>
      <c r="G688" s="128"/>
      <c r="H688" s="129"/>
      <c r="I688" s="130"/>
      <c r="O688" s="131"/>
      <c r="P688" s="132"/>
      <c r="Q688" s="132"/>
    </row>
    <row r="689" spans="6:17" s="127" customFormat="1" x14ac:dyDescent="0.2">
      <c r="F689" s="128"/>
      <c r="G689" s="128"/>
      <c r="H689" s="129"/>
      <c r="I689" s="130"/>
      <c r="O689" s="131"/>
      <c r="P689" s="132"/>
      <c r="Q689" s="132"/>
    </row>
    <row r="690" spans="6:17" s="127" customFormat="1" x14ac:dyDescent="0.2">
      <c r="F690" s="128"/>
      <c r="G690" s="128"/>
      <c r="H690" s="129"/>
      <c r="I690" s="130"/>
      <c r="O690" s="131"/>
      <c r="P690" s="132"/>
      <c r="Q690" s="132"/>
    </row>
    <row r="691" spans="6:17" s="127" customFormat="1" x14ac:dyDescent="0.2">
      <c r="F691" s="128"/>
      <c r="G691" s="128"/>
      <c r="H691" s="129"/>
      <c r="I691" s="130"/>
      <c r="O691" s="131"/>
      <c r="P691" s="132"/>
      <c r="Q691" s="132"/>
    </row>
    <row r="692" spans="6:17" s="127" customFormat="1" x14ac:dyDescent="0.2">
      <c r="F692" s="128"/>
      <c r="G692" s="128"/>
      <c r="H692" s="129"/>
      <c r="I692" s="130"/>
      <c r="O692" s="131"/>
      <c r="P692" s="132"/>
      <c r="Q692" s="132"/>
    </row>
    <row r="693" spans="6:17" s="127" customFormat="1" x14ac:dyDescent="0.2">
      <c r="F693" s="128"/>
      <c r="G693" s="128"/>
      <c r="H693" s="129"/>
      <c r="I693" s="130"/>
      <c r="O693" s="131"/>
      <c r="P693" s="132"/>
      <c r="Q693" s="132"/>
    </row>
    <row r="694" spans="6:17" s="127" customFormat="1" x14ac:dyDescent="0.2">
      <c r="F694" s="128"/>
      <c r="G694" s="128"/>
      <c r="H694" s="129"/>
      <c r="I694" s="130"/>
      <c r="O694" s="131"/>
      <c r="P694" s="132"/>
      <c r="Q694" s="132"/>
    </row>
    <row r="695" spans="6:17" s="127" customFormat="1" x14ac:dyDescent="0.2">
      <c r="F695" s="128"/>
      <c r="G695" s="128"/>
      <c r="H695" s="129"/>
      <c r="I695" s="130"/>
      <c r="O695" s="131"/>
      <c r="P695" s="132"/>
      <c r="Q695" s="132"/>
    </row>
    <row r="696" spans="6:17" s="127" customFormat="1" x14ac:dyDescent="0.2">
      <c r="F696" s="128"/>
      <c r="G696" s="128"/>
      <c r="H696" s="129"/>
      <c r="I696" s="130"/>
      <c r="O696" s="131"/>
      <c r="P696" s="132"/>
      <c r="Q696" s="132"/>
    </row>
    <row r="697" spans="6:17" s="127" customFormat="1" x14ac:dyDescent="0.2">
      <c r="F697" s="128"/>
      <c r="G697" s="128"/>
      <c r="H697" s="129"/>
      <c r="I697" s="130"/>
      <c r="O697" s="131"/>
      <c r="P697" s="132"/>
      <c r="Q697" s="132"/>
    </row>
    <row r="698" spans="6:17" s="127" customFormat="1" x14ac:dyDescent="0.2">
      <c r="F698" s="128"/>
      <c r="G698" s="128"/>
      <c r="H698" s="129"/>
      <c r="I698" s="130"/>
      <c r="O698" s="131"/>
      <c r="P698" s="132"/>
      <c r="Q698" s="132"/>
    </row>
    <row r="699" spans="6:17" s="127" customFormat="1" x14ac:dyDescent="0.2">
      <c r="F699" s="128"/>
      <c r="G699" s="128"/>
      <c r="H699" s="129"/>
      <c r="I699" s="130"/>
      <c r="O699" s="131"/>
      <c r="P699" s="132"/>
      <c r="Q699" s="132"/>
    </row>
    <row r="700" spans="6:17" s="127" customFormat="1" x14ac:dyDescent="0.2">
      <c r="F700" s="128"/>
      <c r="G700" s="128"/>
      <c r="H700" s="129"/>
      <c r="I700" s="130"/>
      <c r="O700" s="131"/>
      <c r="P700" s="132"/>
      <c r="Q700" s="132"/>
    </row>
    <row r="701" spans="6:17" s="127" customFormat="1" x14ac:dyDescent="0.2">
      <c r="F701" s="128"/>
      <c r="G701" s="128"/>
      <c r="H701" s="129"/>
      <c r="I701" s="130"/>
      <c r="O701" s="131"/>
      <c r="P701" s="132"/>
      <c r="Q701" s="132"/>
    </row>
    <row r="702" spans="6:17" s="127" customFormat="1" x14ac:dyDescent="0.2">
      <c r="F702" s="128"/>
      <c r="G702" s="128"/>
      <c r="H702" s="129"/>
      <c r="I702" s="130"/>
      <c r="O702" s="131"/>
      <c r="P702" s="132"/>
      <c r="Q702" s="132"/>
    </row>
    <row r="703" spans="6:17" s="127" customFormat="1" x14ac:dyDescent="0.2">
      <c r="F703" s="128"/>
      <c r="G703" s="128"/>
      <c r="H703" s="129"/>
      <c r="I703" s="130"/>
      <c r="O703" s="131"/>
      <c r="P703" s="132"/>
      <c r="Q703" s="132"/>
    </row>
    <row r="704" spans="6:17" s="127" customFormat="1" x14ac:dyDescent="0.2">
      <c r="F704" s="128"/>
      <c r="G704" s="128"/>
      <c r="H704" s="129"/>
      <c r="I704" s="130"/>
      <c r="O704" s="131"/>
      <c r="P704" s="132"/>
      <c r="Q704" s="132"/>
    </row>
    <row r="705" spans="6:17" s="127" customFormat="1" x14ac:dyDescent="0.2">
      <c r="F705" s="128"/>
      <c r="G705" s="128"/>
      <c r="H705" s="129"/>
      <c r="I705" s="130"/>
      <c r="O705" s="131"/>
      <c r="P705" s="132"/>
      <c r="Q705" s="132"/>
    </row>
    <row r="706" spans="6:17" s="127" customFormat="1" x14ac:dyDescent="0.2">
      <c r="F706" s="128"/>
      <c r="G706" s="128"/>
      <c r="H706" s="129"/>
      <c r="I706" s="130"/>
      <c r="O706" s="131"/>
      <c r="P706" s="132"/>
      <c r="Q706" s="132"/>
    </row>
    <row r="707" spans="6:17" s="127" customFormat="1" x14ac:dyDescent="0.2">
      <c r="F707" s="128"/>
      <c r="G707" s="128"/>
      <c r="H707" s="129"/>
      <c r="I707" s="130"/>
      <c r="O707" s="131"/>
      <c r="P707" s="132"/>
      <c r="Q707" s="132"/>
    </row>
    <row r="708" spans="6:17" s="127" customFormat="1" x14ac:dyDescent="0.2">
      <c r="F708" s="128"/>
      <c r="G708" s="128"/>
      <c r="H708" s="129"/>
      <c r="I708" s="130"/>
      <c r="O708" s="131"/>
      <c r="P708" s="132"/>
      <c r="Q708" s="132"/>
    </row>
    <row r="709" spans="6:17" s="127" customFormat="1" x14ac:dyDescent="0.2">
      <c r="F709" s="128"/>
      <c r="G709" s="128"/>
      <c r="H709" s="129"/>
      <c r="I709" s="130"/>
      <c r="O709" s="131"/>
      <c r="P709" s="132"/>
      <c r="Q709" s="132"/>
    </row>
    <row r="710" spans="6:17" s="127" customFormat="1" x14ac:dyDescent="0.2">
      <c r="F710" s="128"/>
      <c r="G710" s="128"/>
      <c r="H710" s="129"/>
      <c r="I710" s="130"/>
      <c r="O710" s="131"/>
      <c r="P710" s="132"/>
      <c r="Q710" s="132"/>
    </row>
    <row r="711" spans="6:17" s="127" customFormat="1" x14ac:dyDescent="0.2">
      <c r="F711" s="128"/>
      <c r="G711" s="128"/>
      <c r="H711" s="129"/>
      <c r="I711" s="130"/>
      <c r="O711" s="131"/>
      <c r="P711" s="132"/>
      <c r="Q711" s="132"/>
    </row>
    <row r="712" spans="6:17" s="127" customFormat="1" x14ac:dyDescent="0.2">
      <c r="F712" s="128"/>
      <c r="G712" s="128"/>
      <c r="H712" s="129"/>
      <c r="I712" s="130"/>
      <c r="O712" s="131"/>
      <c r="P712" s="132"/>
      <c r="Q712" s="132"/>
    </row>
    <row r="713" spans="6:17" s="127" customFormat="1" x14ac:dyDescent="0.2">
      <c r="F713" s="128"/>
      <c r="G713" s="128"/>
      <c r="H713" s="129"/>
      <c r="I713" s="130"/>
      <c r="O713" s="131"/>
      <c r="P713" s="132"/>
      <c r="Q713" s="132"/>
    </row>
    <row r="714" spans="6:17" s="127" customFormat="1" x14ac:dyDescent="0.2">
      <c r="F714" s="128"/>
      <c r="G714" s="128"/>
      <c r="H714" s="129"/>
      <c r="I714" s="130"/>
      <c r="O714" s="131"/>
      <c r="P714" s="132"/>
      <c r="Q714" s="132"/>
    </row>
    <row r="715" spans="6:17" s="127" customFormat="1" x14ac:dyDescent="0.2">
      <c r="F715" s="128"/>
      <c r="G715" s="128"/>
      <c r="H715" s="129"/>
      <c r="I715" s="130"/>
      <c r="O715" s="131"/>
      <c r="P715" s="132"/>
      <c r="Q715" s="132"/>
    </row>
    <row r="716" spans="6:17" s="127" customFormat="1" x14ac:dyDescent="0.2">
      <c r="F716" s="128"/>
      <c r="G716" s="128"/>
      <c r="H716" s="129"/>
      <c r="I716" s="130"/>
      <c r="O716" s="131"/>
      <c r="P716" s="132"/>
      <c r="Q716" s="132"/>
    </row>
    <row r="717" spans="6:17" s="127" customFormat="1" x14ac:dyDescent="0.2">
      <c r="F717" s="128"/>
      <c r="G717" s="128"/>
      <c r="H717" s="129"/>
      <c r="I717" s="130"/>
      <c r="O717" s="131"/>
      <c r="P717" s="132"/>
      <c r="Q717" s="132"/>
    </row>
    <row r="718" spans="6:17" s="127" customFormat="1" x14ac:dyDescent="0.2">
      <c r="F718" s="128"/>
      <c r="G718" s="128"/>
      <c r="H718" s="129"/>
      <c r="I718" s="130"/>
      <c r="O718" s="131"/>
      <c r="P718" s="132"/>
      <c r="Q718" s="132"/>
    </row>
    <row r="719" spans="6:17" s="127" customFormat="1" x14ac:dyDescent="0.2">
      <c r="F719" s="128"/>
      <c r="G719" s="128"/>
      <c r="H719" s="129"/>
      <c r="I719" s="130"/>
      <c r="O719" s="131"/>
      <c r="P719" s="132"/>
      <c r="Q719" s="132"/>
    </row>
    <row r="720" spans="6:17" s="127" customFormat="1" x14ac:dyDescent="0.2">
      <c r="F720" s="128"/>
      <c r="G720" s="128"/>
      <c r="H720" s="129"/>
      <c r="I720" s="130"/>
      <c r="O720" s="131"/>
      <c r="P720" s="132"/>
      <c r="Q720" s="132"/>
    </row>
    <row r="721" spans="6:17" s="127" customFormat="1" x14ac:dyDescent="0.2">
      <c r="F721" s="128"/>
      <c r="G721" s="128"/>
      <c r="H721" s="129"/>
      <c r="I721" s="130"/>
      <c r="O721" s="131"/>
      <c r="P721" s="132"/>
      <c r="Q721" s="132"/>
    </row>
    <row r="722" spans="6:17" s="127" customFormat="1" x14ac:dyDescent="0.2">
      <c r="F722" s="128"/>
      <c r="G722" s="128"/>
      <c r="H722" s="129"/>
      <c r="I722" s="130"/>
      <c r="O722" s="131"/>
      <c r="P722" s="132"/>
      <c r="Q722" s="132"/>
    </row>
    <row r="723" spans="6:17" s="127" customFormat="1" x14ac:dyDescent="0.2">
      <c r="F723" s="128"/>
      <c r="G723" s="128"/>
      <c r="H723" s="129"/>
      <c r="I723" s="130"/>
      <c r="O723" s="131"/>
      <c r="P723" s="132"/>
      <c r="Q723" s="132"/>
    </row>
    <row r="724" spans="6:17" s="127" customFormat="1" x14ac:dyDescent="0.2">
      <c r="F724" s="128"/>
      <c r="G724" s="128"/>
      <c r="H724" s="129"/>
      <c r="I724" s="130"/>
      <c r="O724" s="131"/>
      <c r="P724" s="132"/>
      <c r="Q724" s="132"/>
    </row>
    <row r="725" spans="6:17" s="127" customFormat="1" x14ac:dyDescent="0.2">
      <c r="F725" s="128"/>
      <c r="G725" s="128"/>
      <c r="H725" s="129"/>
      <c r="I725" s="130"/>
      <c r="O725" s="131"/>
      <c r="P725" s="132"/>
      <c r="Q725" s="132"/>
    </row>
    <row r="726" spans="6:17" s="127" customFormat="1" x14ac:dyDescent="0.2">
      <c r="F726" s="128"/>
      <c r="G726" s="128"/>
      <c r="H726" s="129"/>
      <c r="I726" s="130"/>
      <c r="O726" s="131"/>
      <c r="P726" s="132"/>
      <c r="Q726" s="132"/>
    </row>
    <row r="727" spans="6:17" s="127" customFormat="1" x14ac:dyDescent="0.2">
      <c r="F727" s="128"/>
      <c r="G727" s="128"/>
      <c r="H727" s="129"/>
      <c r="I727" s="130"/>
      <c r="O727" s="131"/>
      <c r="P727" s="132"/>
      <c r="Q727" s="132"/>
    </row>
    <row r="728" spans="6:17" s="127" customFormat="1" x14ac:dyDescent="0.2">
      <c r="F728" s="128"/>
      <c r="G728" s="128"/>
      <c r="H728" s="129"/>
      <c r="I728" s="130"/>
      <c r="O728" s="131"/>
      <c r="P728" s="132"/>
      <c r="Q728" s="132"/>
    </row>
    <row r="729" spans="6:17" s="127" customFormat="1" x14ac:dyDescent="0.2">
      <c r="F729" s="128"/>
      <c r="G729" s="128"/>
      <c r="H729" s="129"/>
      <c r="I729" s="130"/>
      <c r="O729" s="131"/>
      <c r="P729" s="132"/>
      <c r="Q729" s="132"/>
    </row>
    <row r="730" spans="6:17" s="127" customFormat="1" x14ac:dyDescent="0.2">
      <c r="F730" s="128"/>
      <c r="G730" s="128"/>
      <c r="H730" s="129"/>
      <c r="I730" s="130"/>
      <c r="O730" s="131"/>
      <c r="P730" s="132"/>
      <c r="Q730" s="132"/>
    </row>
    <row r="731" spans="6:17" s="127" customFormat="1" x14ac:dyDescent="0.2">
      <c r="F731" s="128"/>
      <c r="G731" s="128"/>
      <c r="H731" s="129"/>
      <c r="I731" s="130"/>
      <c r="O731" s="131"/>
      <c r="P731" s="132"/>
      <c r="Q731" s="132"/>
    </row>
    <row r="732" spans="6:17" s="127" customFormat="1" x14ac:dyDescent="0.2">
      <c r="F732" s="128"/>
      <c r="G732" s="128"/>
      <c r="H732" s="129"/>
      <c r="I732" s="130"/>
      <c r="O732" s="131"/>
      <c r="P732" s="132"/>
      <c r="Q732" s="132"/>
    </row>
    <row r="733" spans="6:17" s="127" customFormat="1" x14ac:dyDescent="0.2">
      <c r="F733" s="128"/>
      <c r="G733" s="128"/>
      <c r="H733" s="129"/>
      <c r="I733" s="130"/>
      <c r="O733" s="131"/>
      <c r="P733" s="132"/>
      <c r="Q733" s="132"/>
    </row>
    <row r="734" spans="6:17" s="127" customFormat="1" x14ac:dyDescent="0.2">
      <c r="F734" s="128"/>
      <c r="G734" s="128"/>
      <c r="H734" s="129"/>
      <c r="I734" s="130"/>
      <c r="O734" s="131"/>
      <c r="P734" s="132"/>
      <c r="Q734" s="132"/>
    </row>
    <row r="735" spans="6:17" s="127" customFormat="1" x14ac:dyDescent="0.2">
      <c r="F735" s="128"/>
      <c r="G735" s="128"/>
      <c r="H735" s="129"/>
      <c r="I735" s="130"/>
      <c r="O735" s="131"/>
      <c r="P735" s="132"/>
      <c r="Q735" s="132"/>
    </row>
    <row r="736" spans="6:17" s="127" customFormat="1" x14ac:dyDescent="0.2">
      <c r="F736" s="128"/>
      <c r="G736" s="128"/>
      <c r="H736" s="129"/>
      <c r="I736" s="130"/>
      <c r="O736" s="131"/>
      <c r="P736" s="132"/>
      <c r="Q736" s="132"/>
    </row>
    <row r="737" spans="6:17" s="127" customFormat="1" x14ac:dyDescent="0.2">
      <c r="F737" s="128"/>
      <c r="G737" s="128"/>
      <c r="H737" s="129"/>
      <c r="I737" s="130"/>
      <c r="O737" s="131"/>
      <c r="P737" s="132"/>
      <c r="Q737" s="132"/>
    </row>
    <row r="738" spans="6:17" s="127" customFormat="1" x14ac:dyDescent="0.2">
      <c r="F738" s="128"/>
      <c r="G738" s="128"/>
      <c r="H738" s="129"/>
      <c r="I738" s="130"/>
      <c r="O738" s="131"/>
      <c r="P738" s="132"/>
      <c r="Q738" s="132"/>
    </row>
    <row r="739" spans="6:17" s="127" customFormat="1" x14ac:dyDescent="0.2">
      <c r="F739" s="128"/>
      <c r="G739" s="128"/>
      <c r="H739" s="129"/>
      <c r="I739" s="130"/>
      <c r="O739" s="131"/>
      <c r="P739" s="132"/>
      <c r="Q739" s="132"/>
    </row>
    <row r="740" spans="6:17" s="127" customFormat="1" x14ac:dyDescent="0.2">
      <c r="F740" s="128"/>
      <c r="G740" s="128"/>
      <c r="H740" s="129"/>
      <c r="I740" s="130"/>
      <c r="O740" s="131"/>
      <c r="P740" s="132"/>
      <c r="Q740" s="132"/>
    </row>
    <row r="741" spans="6:17" s="127" customFormat="1" x14ac:dyDescent="0.2">
      <c r="F741" s="128"/>
      <c r="G741" s="128"/>
      <c r="H741" s="129"/>
      <c r="I741" s="130"/>
      <c r="O741" s="131"/>
      <c r="P741" s="132"/>
      <c r="Q741" s="132"/>
    </row>
    <row r="742" spans="6:17" s="127" customFormat="1" x14ac:dyDescent="0.2">
      <c r="F742" s="128"/>
      <c r="G742" s="128"/>
      <c r="H742" s="129"/>
      <c r="I742" s="130"/>
      <c r="O742" s="131"/>
      <c r="P742" s="132"/>
      <c r="Q742" s="132"/>
    </row>
    <row r="743" spans="6:17" s="127" customFormat="1" x14ac:dyDescent="0.2">
      <c r="F743" s="128"/>
      <c r="G743" s="128"/>
      <c r="H743" s="129"/>
      <c r="I743" s="130"/>
      <c r="O743" s="131"/>
      <c r="P743" s="132"/>
      <c r="Q743" s="132"/>
    </row>
    <row r="744" spans="6:17" s="127" customFormat="1" x14ac:dyDescent="0.2">
      <c r="F744" s="128"/>
      <c r="G744" s="128"/>
      <c r="H744" s="129"/>
      <c r="I744" s="130"/>
      <c r="O744" s="131"/>
      <c r="P744" s="132"/>
      <c r="Q744" s="132"/>
    </row>
    <row r="745" spans="6:17" s="127" customFormat="1" x14ac:dyDescent="0.2">
      <c r="F745" s="128"/>
      <c r="G745" s="128"/>
      <c r="H745" s="129"/>
      <c r="I745" s="130"/>
      <c r="O745" s="131"/>
      <c r="P745" s="132"/>
      <c r="Q745" s="132"/>
    </row>
    <row r="746" spans="6:17" s="127" customFormat="1" x14ac:dyDescent="0.2">
      <c r="F746" s="128"/>
      <c r="G746" s="128"/>
      <c r="H746" s="129"/>
      <c r="I746" s="130"/>
      <c r="O746" s="131"/>
      <c r="P746" s="132"/>
      <c r="Q746" s="132"/>
    </row>
    <row r="747" spans="6:17" s="127" customFormat="1" x14ac:dyDescent="0.2">
      <c r="F747" s="128"/>
      <c r="G747" s="128"/>
      <c r="H747" s="129"/>
      <c r="I747" s="130"/>
      <c r="O747" s="131"/>
      <c r="P747" s="132"/>
      <c r="Q747" s="132"/>
    </row>
    <row r="748" spans="6:17" s="127" customFormat="1" x14ac:dyDescent="0.2">
      <c r="F748" s="128"/>
      <c r="G748" s="128"/>
      <c r="H748" s="129"/>
      <c r="I748" s="130"/>
      <c r="O748" s="131"/>
      <c r="P748" s="132"/>
      <c r="Q748" s="132"/>
    </row>
    <row r="749" spans="6:17" s="127" customFormat="1" x14ac:dyDescent="0.2">
      <c r="F749" s="128"/>
      <c r="G749" s="128"/>
      <c r="H749" s="129"/>
      <c r="I749" s="130"/>
      <c r="O749" s="131"/>
      <c r="P749" s="132"/>
      <c r="Q749" s="132"/>
    </row>
    <row r="750" spans="6:17" s="127" customFormat="1" x14ac:dyDescent="0.2">
      <c r="F750" s="128"/>
      <c r="G750" s="128"/>
      <c r="H750" s="129"/>
      <c r="I750" s="130"/>
      <c r="O750" s="131"/>
      <c r="P750" s="132"/>
      <c r="Q750" s="132"/>
    </row>
    <row r="751" spans="6:17" s="127" customFormat="1" x14ac:dyDescent="0.2">
      <c r="F751" s="128"/>
      <c r="G751" s="128"/>
      <c r="H751" s="129"/>
      <c r="I751" s="130"/>
      <c r="O751" s="131"/>
      <c r="P751" s="132"/>
      <c r="Q751" s="132"/>
    </row>
    <row r="752" spans="6:17" s="127" customFormat="1" x14ac:dyDescent="0.2">
      <c r="F752" s="128"/>
      <c r="G752" s="128"/>
      <c r="H752" s="129"/>
      <c r="I752" s="130"/>
      <c r="O752" s="131"/>
      <c r="P752" s="132"/>
      <c r="Q752" s="132"/>
    </row>
    <row r="753" spans="6:17" s="127" customFormat="1" x14ac:dyDescent="0.2">
      <c r="F753" s="128"/>
      <c r="G753" s="128"/>
      <c r="H753" s="129"/>
      <c r="I753" s="130"/>
      <c r="O753" s="131"/>
      <c r="P753" s="132"/>
      <c r="Q753" s="132"/>
    </row>
    <row r="754" spans="6:17" s="127" customFormat="1" x14ac:dyDescent="0.2">
      <c r="F754" s="128"/>
      <c r="G754" s="128"/>
      <c r="H754" s="129"/>
      <c r="I754" s="130"/>
      <c r="O754" s="131"/>
      <c r="P754" s="132"/>
      <c r="Q754" s="132"/>
    </row>
    <row r="755" spans="6:17" s="127" customFormat="1" x14ac:dyDescent="0.2">
      <c r="F755" s="128"/>
      <c r="G755" s="128"/>
      <c r="H755" s="129"/>
      <c r="I755" s="130"/>
      <c r="O755" s="131"/>
      <c r="P755" s="132"/>
      <c r="Q755" s="132"/>
    </row>
    <row r="756" spans="6:17" s="127" customFormat="1" x14ac:dyDescent="0.2">
      <c r="F756" s="128"/>
      <c r="G756" s="128"/>
      <c r="H756" s="129"/>
      <c r="I756" s="130"/>
      <c r="O756" s="131"/>
      <c r="P756" s="132"/>
      <c r="Q756" s="132"/>
    </row>
    <row r="757" spans="6:17" s="127" customFormat="1" x14ac:dyDescent="0.2">
      <c r="F757" s="128"/>
      <c r="G757" s="128"/>
      <c r="H757" s="129"/>
      <c r="I757" s="130"/>
      <c r="O757" s="131"/>
      <c r="P757" s="132"/>
      <c r="Q757" s="132"/>
    </row>
    <row r="758" spans="6:17" s="127" customFormat="1" x14ac:dyDescent="0.2">
      <c r="F758" s="128"/>
      <c r="G758" s="128"/>
      <c r="H758" s="129"/>
      <c r="I758" s="130"/>
      <c r="O758" s="131"/>
      <c r="P758" s="132"/>
      <c r="Q758" s="132"/>
    </row>
    <row r="759" spans="6:17" s="127" customFormat="1" x14ac:dyDescent="0.2">
      <c r="F759" s="128"/>
      <c r="G759" s="128"/>
      <c r="H759" s="129"/>
      <c r="I759" s="130"/>
      <c r="O759" s="131"/>
      <c r="P759" s="132"/>
      <c r="Q759" s="132"/>
    </row>
    <row r="760" spans="6:17" s="127" customFormat="1" x14ac:dyDescent="0.2">
      <c r="F760" s="128"/>
      <c r="G760" s="128"/>
      <c r="H760" s="129"/>
      <c r="I760" s="130"/>
      <c r="O760" s="131"/>
      <c r="P760" s="132"/>
      <c r="Q760" s="132"/>
    </row>
    <row r="761" spans="6:17" s="127" customFormat="1" x14ac:dyDescent="0.2">
      <c r="F761" s="128"/>
      <c r="G761" s="128"/>
      <c r="H761" s="129"/>
      <c r="I761" s="130"/>
      <c r="O761" s="131"/>
      <c r="P761" s="132"/>
      <c r="Q761" s="132"/>
    </row>
    <row r="762" spans="6:17" s="127" customFormat="1" x14ac:dyDescent="0.2">
      <c r="F762" s="128"/>
      <c r="G762" s="128"/>
      <c r="H762" s="129"/>
      <c r="I762" s="130"/>
      <c r="O762" s="131"/>
      <c r="P762" s="132"/>
      <c r="Q762" s="132"/>
    </row>
    <row r="763" spans="6:17" s="127" customFormat="1" x14ac:dyDescent="0.2">
      <c r="F763" s="128"/>
      <c r="G763" s="128"/>
      <c r="H763" s="129"/>
      <c r="I763" s="130"/>
      <c r="O763" s="131"/>
      <c r="P763" s="132"/>
      <c r="Q763" s="132"/>
    </row>
    <row r="764" spans="6:17" s="127" customFormat="1" x14ac:dyDescent="0.2">
      <c r="F764" s="128"/>
      <c r="G764" s="128"/>
      <c r="H764" s="129"/>
      <c r="I764" s="130"/>
      <c r="O764" s="131"/>
      <c r="P764" s="132"/>
      <c r="Q764" s="132"/>
    </row>
    <row r="765" spans="6:17" s="127" customFormat="1" x14ac:dyDescent="0.2">
      <c r="F765" s="128"/>
      <c r="G765" s="128"/>
      <c r="H765" s="129"/>
      <c r="I765" s="130"/>
      <c r="O765" s="131"/>
      <c r="P765" s="132"/>
      <c r="Q765" s="132"/>
    </row>
    <row r="766" spans="6:17" s="127" customFormat="1" x14ac:dyDescent="0.2">
      <c r="F766" s="128"/>
      <c r="G766" s="128"/>
      <c r="H766" s="129"/>
      <c r="I766" s="130"/>
      <c r="O766" s="131"/>
      <c r="P766" s="132"/>
      <c r="Q766" s="132"/>
    </row>
    <row r="767" spans="6:17" s="127" customFormat="1" x14ac:dyDescent="0.2">
      <c r="F767" s="128"/>
      <c r="G767" s="128"/>
      <c r="H767" s="129"/>
      <c r="I767" s="130"/>
      <c r="O767" s="131"/>
      <c r="P767" s="132"/>
      <c r="Q767" s="132"/>
    </row>
    <row r="768" spans="6:17" s="127" customFormat="1" x14ac:dyDescent="0.2">
      <c r="F768" s="128"/>
      <c r="G768" s="128"/>
      <c r="H768" s="129"/>
      <c r="I768" s="130"/>
      <c r="O768" s="131"/>
      <c r="P768" s="132"/>
      <c r="Q768" s="132"/>
    </row>
    <row r="769" spans="6:17" s="127" customFormat="1" x14ac:dyDescent="0.2">
      <c r="F769" s="128"/>
      <c r="G769" s="128"/>
      <c r="H769" s="129"/>
      <c r="I769" s="130"/>
      <c r="O769" s="131"/>
      <c r="P769" s="132"/>
      <c r="Q769" s="132"/>
    </row>
    <row r="770" spans="6:17" s="127" customFormat="1" x14ac:dyDescent="0.2">
      <c r="F770" s="128"/>
      <c r="G770" s="128"/>
      <c r="H770" s="129"/>
      <c r="I770" s="130"/>
      <c r="O770" s="131"/>
      <c r="P770" s="132"/>
      <c r="Q770" s="132"/>
    </row>
    <row r="771" spans="6:17" s="127" customFormat="1" x14ac:dyDescent="0.2">
      <c r="F771" s="128"/>
      <c r="G771" s="128"/>
      <c r="H771" s="129"/>
      <c r="I771" s="130"/>
      <c r="O771" s="131"/>
      <c r="P771" s="132"/>
      <c r="Q771" s="132"/>
    </row>
    <row r="772" spans="6:17" s="127" customFormat="1" x14ac:dyDescent="0.2">
      <c r="F772" s="128"/>
      <c r="G772" s="128"/>
      <c r="H772" s="129"/>
      <c r="I772" s="130"/>
      <c r="O772" s="131"/>
      <c r="P772" s="132"/>
      <c r="Q772" s="132"/>
    </row>
    <row r="773" spans="6:17" s="127" customFormat="1" x14ac:dyDescent="0.2">
      <c r="F773" s="128"/>
      <c r="G773" s="128"/>
      <c r="H773" s="129"/>
      <c r="I773" s="130"/>
      <c r="O773" s="131"/>
      <c r="P773" s="132"/>
      <c r="Q773" s="132"/>
    </row>
    <row r="774" spans="6:17" s="127" customFormat="1" x14ac:dyDescent="0.2">
      <c r="F774" s="128"/>
      <c r="G774" s="128"/>
      <c r="H774" s="129"/>
      <c r="I774" s="130"/>
      <c r="O774" s="131"/>
      <c r="P774" s="132"/>
      <c r="Q774" s="132"/>
    </row>
    <row r="775" spans="6:17" s="127" customFormat="1" x14ac:dyDescent="0.2">
      <c r="F775" s="128"/>
      <c r="G775" s="128"/>
      <c r="H775" s="129"/>
      <c r="I775" s="130"/>
      <c r="O775" s="131"/>
      <c r="P775" s="132"/>
      <c r="Q775" s="132"/>
    </row>
    <row r="776" spans="6:17" s="127" customFormat="1" x14ac:dyDescent="0.2">
      <c r="F776" s="128"/>
      <c r="G776" s="128"/>
      <c r="H776" s="129"/>
      <c r="I776" s="130"/>
      <c r="O776" s="131"/>
      <c r="P776" s="132"/>
      <c r="Q776" s="132"/>
    </row>
    <row r="777" spans="6:17" s="127" customFormat="1" x14ac:dyDescent="0.2">
      <c r="F777" s="128"/>
      <c r="G777" s="128"/>
      <c r="H777" s="129"/>
      <c r="I777" s="130"/>
      <c r="O777" s="131"/>
      <c r="P777" s="132"/>
      <c r="Q777" s="132"/>
    </row>
    <row r="778" spans="6:17" s="127" customFormat="1" x14ac:dyDescent="0.2">
      <c r="F778" s="128"/>
      <c r="G778" s="128"/>
      <c r="H778" s="129"/>
      <c r="I778" s="130"/>
      <c r="O778" s="131"/>
      <c r="P778" s="132"/>
      <c r="Q778" s="132"/>
    </row>
    <row r="779" spans="6:17" s="127" customFormat="1" x14ac:dyDescent="0.2">
      <c r="F779" s="128"/>
      <c r="G779" s="128"/>
      <c r="H779" s="129"/>
      <c r="I779" s="130"/>
      <c r="O779" s="131"/>
      <c r="P779" s="132"/>
      <c r="Q779" s="132"/>
    </row>
    <row r="780" spans="6:17" s="127" customFormat="1" x14ac:dyDescent="0.2">
      <c r="F780" s="128"/>
      <c r="G780" s="128"/>
      <c r="H780" s="129"/>
      <c r="I780" s="130"/>
      <c r="O780" s="131"/>
      <c r="P780" s="132"/>
      <c r="Q780" s="132"/>
    </row>
    <row r="781" spans="6:17" s="127" customFormat="1" x14ac:dyDescent="0.2">
      <c r="F781" s="128"/>
      <c r="G781" s="128"/>
      <c r="H781" s="129"/>
      <c r="I781" s="130"/>
      <c r="O781" s="131"/>
      <c r="P781" s="132"/>
      <c r="Q781" s="132"/>
    </row>
    <row r="782" spans="6:17" s="127" customFormat="1" x14ac:dyDescent="0.2">
      <c r="F782" s="128"/>
      <c r="G782" s="128"/>
      <c r="H782" s="129"/>
      <c r="I782" s="130"/>
      <c r="O782" s="131"/>
      <c r="P782" s="132"/>
      <c r="Q782" s="132"/>
    </row>
    <row r="783" spans="6:17" s="127" customFormat="1" x14ac:dyDescent="0.2">
      <c r="F783" s="128"/>
      <c r="G783" s="128"/>
      <c r="H783" s="129"/>
      <c r="I783" s="130"/>
      <c r="O783" s="131"/>
      <c r="P783" s="132"/>
      <c r="Q783" s="132"/>
    </row>
    <row r="784" spans="6:17" s="127" customFormat="1" x14ac:dyDescent="0.2">
      <c r="F784" s="128"/>
      <c r="G784" s="128"/>
      <c r="H784" s="129"/>
      <c r="I784" s="130"/>
      <c r="O784" s="131"/>
      <c r="P784" s="132"/>
      <c r="Q784" s="132"/>
    </row>
    <row r="785" spans="6:17" s="127" customFormat="1" x14ac:dyDescent="0.2">
      <c r="F785" s="128"/>
      <c r="G785" s="128"/>
      <c r="H785" s="129"/>
      <c r="I785" s="130"/>
      <c r="O785" s="131"/>
      <c r="P785" s="132"/>
      <c r="Q785" s="132"/>
    </row>
    <row r="786" spans="6:17" s="127" customFormat="1" x14ac:dyDescent="0.2">
      <c r="F786" s="128"/>
      <c r="G786" s="128"/>
      <c r="H786" s="129"/>
      <c r="I786" s="130"/>
      <c r="O786" s="131"/>
      <c r="P786" s="132"/>
      <c r="Q786" s="132"/>
    </row>
    <row r="787" spans="6:17" s="127" customFormat="1" x14ac:dyDescent="0.2">
      <c r="F787" s="128"/>
      <c r="G787" s="128"/>
      <c r="H787" s="129"/>
      <c r="I787" s="130"/>
      <c r="O787" s="131"/>
      <c r="P787" s="132"/>
      <c r="Q787" s="132"/>
    </row>
    <row r="788" spans="6:17" s="127" customFormat="1" x14ac:dyDescent="0.2">
      <c r="F788" s="128"/>
      <c r="G788" s="128"/>
      <c r="H788" s="129"/>
      <c r="I788" s="130"/>
      <c r="O788" s="131"/>
      <c r="P788" s="132"/>
      <c r="Q788" s="132"/>
    </row>
    <row r="789" spans="6:17" s="127" customFormat="1" x14ac:dyDescent="0.2">
      <c r="F789" s="128"/>
      <c r="G789" s="128"/>
      <c r="H789" s="129"/>
      <c r="I789" s="130"/>
      <c r="O789" s="131"/>
      <c r="P789" s="132"/>
      <c r="Q789" s="132"/>
    </row>
    <row r="790" spans="6:17" s="127" customFormat="1" x14ac:dyDescent="0.2">
      <c r="F790" s="128"/>
      <c r="G790" s="128"/>
      <c r="H790" s="129"/>
      <c r="I790" s="130"/>
      <c r="O790" s="131"/>
      <c r="P790" s="132"/>
      <c r="Q790" s="132"/>
    </row>
    <row r="791" spans="6:17" s="127" customFormat="1" x14ac:dyDescent="0.2">
      <c r="F791" s="128"/>
      <c r="G791" s="128"/>
      <c r="H791" s="129"/>
      <c r="I791" s="130"/>
      <c r="O791" s="131"/>
      <c r="P791" s="132"/>
      <c r="Q791" s="132"/>
    </row>
    <row r="792" spans="6:17" s="127" customFormat="1" x14ac:dyDescent="0.2">
      <c r="F792" s="128"/>
      <c r="G792" s="128"/>
      <c r="H792" s="129"/>
      <c r="I792" s="130"/>
      <c r="O792" s="131"/>
      <c r="P792" s="132"/>
      <c r="Q792" s="132"/>
    </row>
    <row r="793" spans="6:17" s="127" customFormat="1" x14ac:dyDescent="0.2">
      <c r="F793" s="128"/>
      <c r="G793" s="128"/>
      <c r="H793" s="129"/>
      <c r="I793" s="130"/>
      <c r="O793" s="131"/>
      <c r="P793" s="132"/>
      <c r="Q793" s="132"/>
    </row>
    <row r="794" spans="6:17" s="127" customFormat="1" x14ac:dyDescent="0.2">
      <c r="F794" s="128"/>
      <c r="G794" s="128"/>
      <c r="H794" s="129"/>
      <c r="I794" s="130"/>
      <c r="O794" s="131"/>
      <c r="P794" s="132"/>
      <c r="Q794" s="132"/>
    </row>
    <row r="795" spans="6:17" s="127" customFormat="1" x14ac:dyDescent="0.2">
      <c r="F795" s="128"/>
      <c r="G795" s="128"/>
      <c r="H795" s="129"/>
      <c r="I795" s="130"/>
      <c r="O795" s="131"/>
      <c r="P795" s="132"/>
      <c r="Q795" s="132"/>
    </row>
    <row r="796" spans="6:17" s="127" customFormat="1" x14ac:dyDescent="0.2">
      <c r="F796" s="128"/>
      <c r="G796" s="128"/>
      <c r="H796" s="129"/>
      <c r="I796" s="130"/>
      <c r="O796" s="131"/>
      <c r="P796" s="132"/>
      <c r="Q796" s="132"/>
    </row>
    <row r="797" spans="6:17" s="127" customFormat="1" x14ac:dyDescent="0.2">
      <c r="F797" s="128"/>
      <c r="G797" s="128"/>
      <c r="H797" s="129"/>
      <c r="I797" s="130"/>
      <c r="O797" s="131"/>
      <c r="P797" s="132"/>
      <c r="Q797" s="132"/>
    </row>
    <row r="798" spans="6:17" s="127" customFormat="1" x14ac:dyDescent="0.2">
      <c r="F798" s="128"/>
      <c r="G798" s="128"/>
      <c r="H798" s="129"/>
      <c r="I798" s="130"/>
      <c r="O798" s="131"/>
      <c r="P798" s="132"/>
      <c r="Q798" s="132"/>
    </row>
    <row r="799" spans="6:17" s="127" customFormat="1" x14ac:dyDescent="0.2">
      <c r="F799" s="128"/>
      <c r="G799" s="128"/>
      <c r="H799" s="129"/>
      <c r="I799" s="130"/>
      <c r="O799" s="131"/>
      <c r="P799" s="132"/>
      <c r="Q799" s="132"/>
    </row>
    <row r="800" spans="6:17" s="127" customFormat="1" x14ac:dyDescent="0.2">
      <c r="F800" s="128"/>
      <c r="G800" s="128"/>
      <c r="H800" s="129"/>
      <c r="I800" s="130"/>
      <c r="O800" s="131"/>
      <c r="P800" s="132"/>
      <c r="Q800" s="132"/>
    </row>
    <row r="801" spans="6:17" s="127" customFormat="1" x14ac:dyDescent="0.2">
      <c r="F801" s="128"/>
      <c r="G801" s="128"/>
      <c r="H801" s="129"/>
      <c r="I801" s="130"/>
      <c r="O801" s="131"/>
      <c r="P801" s="132"/>
      <c r="Q801" s="132"/>
    </row>
    <row r="802" spans="6:17" s="127" customFormat="1" x14ac:dyDescent="0.2">
      <c r="F802" s="128"/>
      <c r="G802" s="128"/>
      <c r="H802" s="129"/>
      <c r="I802" s="130"/>
      <c r="O802" s="131"/>
      <c r="P802" s="132"/>
      <c r="Q802" s="132"/>
    </row>
    <row r="803" spans="6:17" s="127" customFormat="1" x14ac:dyDescent="0.2">
      <c r="F803" s="128"/>
      <c r="G803" s="128"/>
      <c r="H803" s="129"/>
      <c r="I803" s="130"/>
      <c r="O803" s="131"/>
      <c r="P803" s="132"/>
      <c r="Q803" s="132"/>
    </row>
    <row r="804" spans="6:17" s="127" customFormat="1" x14ac:dyDescent="0.2">
      <c r="F804" s="128"/>
      <c r="G804" s="128"/>
      <c r="H804" s="129"/>
      <c r="I804" s="130"/>
      <c r="O804" s="131"/>
      <c r="P804" s="132"/>
      <c r="Q804" s="132"/>
    </row>
    <row r="805" spans="6:17" s="127" customFormat="1" x14ac:dyDescent="0.2">
      <c r="F805" s="128"/>
      <c r="G805" s="128"/>
      <c r="H805" s="129"/>
      <c r="I805" s="130"/>
      <c r="O805" s="131"/>
      <c r="P805" s="132"/>
      <c r="Q805" s="132"/>
    </row>
    <row r="806" spans="6:17" s="127" customFormat="1" x14ac:dyDescent="0.2">
      <c r="F806" s="128"/>
      <c r="G806" s="128"/>
      <c r="H806" s="129"/>
      <c r="I806" s="130"/>
      <c r="O806" s="131"/>
      <c r="P806" s="132"/>
      <c r="Q806" s="132"/>
    </row>
    <row r="807" spans="6:17" s="127" customFormat="1" x14ac:dyDescent="0.2">
      <c r="F807" s="128"/>
      <c r="G807" s="128"/>
      <c r="H807" s="129"/>
      <c r="I807" s="130"/>
      <c r="O807" s="131"/>
      <c r="P807" s="132"/>
      <c r="Q807" s="132"/>
    </row>
    <row r="808" spans="6:17" s="127" customFormat="1" x14ac:dyDescent="0.2">
      <c r="F808" s="128"/>
      <c r="G808" s="128"/>
      <c r="H808" s="129"/>
      <c r="I808" s="130"/>
      <c r="O808" s="131"/>
      <c r="P808" s="132"/>
      <c r="Q808" s="132"/>
    </row>
    <row r="809" spans="6:17" s="127" customFormat="1" x14ac:dyDescent="0.2">
      <c r="F809" s="128"/>
      <c r="G809" s="128"/>
      <c r="H809" s="129"/>
      <c r="I809" s="130"/>
      <c r="O809" s="131"/>
      <c r="P809" s="132"/>
      <c r="Q809" s="132"/>
    </row>
    <row r="810" spans="6:17" s="127" customFormat="1" x14ac:dyDescent="0.2">
      <c r="F810" s="128"/>
      <c r="G810" s="128"/>
      <c r="H810" s="129"/>
      <c r="I810" s="130"/>
      <c r="O810" s="131"/>
      <c r="P810" s="132"/>
      <c r="Q810" s="132"/>
    </row>
    <row r="811" spans="6:17" s="127" customFormat="1" x14ac:dyDescent="0.2">
      <c r="F811" s="128"/>
      <c r="G811" s="128"/>
      <c r="H811" s="129"/>
      <c r="I811" s="130"/>
      <c r="O811" s="131"/>
      <c r="P811" s="132"/>
      <c r="Q811" s="132"/>
    </row>
    <row r="812" spans="6:17" s="127" customFormat="1" x14ac:dyDescent="0.2">
      <c r="F812" s="128"/>
      <c r="G812" s="128"/>
      <c r="H812" s="129"/>
      <c r="I812" s="130"/>
      <c r="O812" s="131"/>
      <c r="P812" s="132"/>
      <c r="Q812" s="132"/>
    </row>
    <row r="813" spans="6:17" s="127" customFormat="1" x14ac:dyDescent="0.2">
      <c r="F813" s="128"/>
      <c r="G813" s="128"/>
      <c r="H813" s="129"/>
      <c r="I813" s="130"/>
      <c r="O813" s="131"/>
      <c r="P813" s="132"/>
      <c r="Q813" s="132"/>
    </row>
    <row r="814" spans="6:17" s="127" customFormat="1" x14ac:dyDescent="0.2">
      <c r="F814" s="128"/>
      <c r="G814" s="128"/>
      <c r="H814" s="129"/>
      <c r="I814" s="130"/>
      <c r="O814" s="131"/>
      <c r="P814" s="132"/>
      <c r="Q814" s="132"/>
    </row>
    <row r="815" spans="6:17" s="127" customFormat="1" x14ac:dyDescent="0.2">
      <c r="F815" s="128"/>
      <c r="G815" s="128"/>
      <c r="H815" s="129"/>
      <c r="I815" s="130"/>
      <c r="O815" s="131"/>
      <c r="P815" s="132"/>
      <c r="Q815" s="132"/>
    </row>
    <row r="816" spans="6:17" s="127" customFormat="1" x14ac:dyDescent="0.2">
      <c r="F816" s="128"/>
      <c r="G816" s="128"/>
      <c r="H816" s="129"/>
      <c r="I816" s="130"/>
      <c r="O816" s="131"/>
      <c r="P816" s="132"/>
      <c r="Q816" s="132"/>
    </row>
    <row r="817" spans="6:17" s="127" customFormat="1" x14ac:dyDescent="0.2">
      <c r="F817" s="128"/>
      <c r="G817" s="128"/>
      <c r="H817" s="129"/>
      <c r="I817" s="130"/>
      <c r="O817" s="131"/>
      <c r="P817" s="132"/>
      <c r="Q817" s="132"/>
    </row>
    <row r="818" spans="6:17" s="127" customFormat="1" x14ac:dyDescent="0.2">
      <c r="F818" s="128"/>
      <c r="G818" s="128"/>
      <c r="H818" s="129"/>
      <c r="I818" s="130"/>
      <c r="O818" s="131"/>
      <c r="P818" s="132"/>
      <c r="Q818" s="132"/>
    </row>
    <row r="819" spans="6:17" s="127" customFormat="1" x14ac:dyDescent="0.2">
      <c r="F819" s="128"/>
      <c r="G819" s="128"/>
      <c r="H819" s="129"/>
      <c r="I819" s="130"/>
      <c r="O819" s="131"/>
      <c r="P819" s="132"/>
      <c r="Q819" s="132"/>
    </row>
    <row r="820" spans="6:17" s="127" customFormat="1" x14ac:dyDescent="0.2">
      <c r="F820" s="128"/>
      <c r="G820" s="128"/>
      <c r="H820" s="129"/>
      <c r="I820" s="130"/>
      <c r="O820" s="131"/>
      <c r="P820" s="132"/>
      <c r="Q820" s="132"/>
    </row>
    <row r="821" spans="6:17" s="127" customFormat="1" x14ac:dyDescent="0.2">
      <c r="F821" s="128"/>
      <c r="G821" s="128"/>
      <c r="H821" s="129"/>
      <c r="I821" s="130"/>
      <c r="O821" s="131"/>
      <c r="P821" s="132"/>
      <c r="Q821" s="132"/>
    </row>
    <row r="822" spans="6:17" s="127" customFormat="1" x14ac:dyDescent="0.2">
      <c r="F822" s="128"/>
      <c r="G822" s="128"/>
      <c r="H822" s="129"/>
      <c r="I822" s="130"/>
      <c r="O822" s="131"/>
      <c r="P822" s="132"/>
      <c r="Q822" s="132"/>
    </row>
    <row r="823" spans="6:17" s="127" customFormat="1" x14ac:dyDescent="0.2">
      <c r="F823" s="128"/>
      <c r="G823" s="128"/>
      <c r="H823" s="129"/>
      <c r="I823" s="130"/>
      <c r="O823" s="131"/>
      <c r="P823" s="132"/>
      <c r="Q823" s="132"/>
    </row>
    <row r="824" spans="6:17" s="127" customFormat="1" x14ac:dyDescent="0.2">
      <c r="F824" s="128"/>
      <c r="G824" s="128"/>
      <c r="H824" s="129"/>
      <c r="I824" s="130"/>
      <c r="O824" s="131"/>
      <c r="P824" s="132"/>
      <c r="Q824" s="132"/>
    </row>
    <row r="825" spans="6:17" s="127" customFormat="1" x14ac:dyDescent="0.2">
      <c r="F825" s="128"/>
      <c r="G825" s="128"/>
      <c r="H825" s="129"/>
      <c r="I825" s="130"/>
      <c r="O825" s="131"/>
      <c r="P825" s="132"/>
      <c r="Q825" s="132"/>
    </row>
    <row r="826" spans="6:17" s="127" customFormat="1" x14ac:dyDescent="0.2">
      <c r="F826" s="128"/>
      <c r="G826" s="128"/>
      <c r="H826" s="129"/>
      <c r="I826" s="130"/>
      <c r="O826" s="131"/>
      <c r="P826" s="132"/>
      <c r="Q826" s="132"/>
    </row>
    <row r="827" spans="6:17" s="127" customFormat="1" x14ac:dyDescent="0.2">
      <c r="F827" s="128"/>
      <c r="G827" s="128"/>
      <c r="H827" s="129"/>
      <c r="I827" s="130"/>
      <c r="O827" s="131"/>
      <c r="P827" s="132"/>
      <c r="Q827" s="132"/>
    </row>
    <row r="828" spans="6:17" s="127" customFormat="1" x14ac:dyDescent="0.2">
      <c r="F828" s="128"/>
      <c r="G828" s="128"/>
      <c r="H828" s="129"/>
      <c r="I828" s="130"/>
      <c r="O828" s="131"/>
      <c r="P828" s="132"/>
      <c r="Q828" s="132"/>
    </row>
    <row r="829" spans="6:17" s="127" customFormat="1" x14ac:dyDescent="0.2">
      <c r="F829" s="128"/>
      <c r="G829" s="128"/>
      <c r="H829" s="129"/>
      <c r="I829" s="130"/>
      <c r="O829" s="131"/>
      <c r="P829" s="132"/>
      <c r="Q829" s="132"/>
    </row>
    <row r="830" spans="6:17" s="127" customFormat="1" x14ac:dyDescent="0.2">
      <c r="F830" s="128"/>
      <c r="G830" s="128"/>
      <c r="H830" s="129"/>
      <c r="I830" s="130"/>
      <c r="O830" s="131"/>
      <c r="P830" s="132"/>
      <c r="Q830" s="132"/>
    </row>
    <row r="831" spans="6:17" s="127" customFormat="1" x14ac:dyDescent="0.2">
      <c r="F831" s="128"/>
      <c r="G831" s="128"/>
      <c r="H831" s="129"/>
      <c r="I831" s="130"/>
      <c r="O831" s="131"/>
      <c r="P831" s="132"/>
      <c r="Q831" s="132"/>
    </row>
    <row r="832" spans="6:17" s="127" customFormat="1" x14ac:dyDescent="0.2">
      <c r="F832" s="128"/>
      <c r="G832" s="128"/>
      <c r="H832" s="129"/>
      <c r="I832" s="130"/>
      <c r="O832" s="131"/>
      <c r="P832" s="132"/>
      <c r="Q832" s="132"/>
    </row>
    <row r="833" spans="6:17" s="127" customFormat="1" x14ac:dyDescent="0.2">
      <c r="F833" s="128"/>
      <c r="G833" s="128"/>
      <c r="H833" s="129"/>
      <c r="I833" s="130"/>
      <c r="O833" s="131"/>
      <c r="P833" s="132"/>
      <c r="Q833" s="132"/>
    </row>
    <row r="834" spans="6:17" s="127" customFormat="1" x14ac:dyDescent="0.2">
      <c r="F834" s="128"/>
      <c r="G834" s="128"/>
      <c r="H834" s="129"/>
      <c r="I834" s="130"/>
      <c r="O834" s="131"/>
      <c r="P834" s="132"/>
      <c r="Q834" s="132"/>
    </row>
    <row r="835" spans="6:17" s="127" customFormat="1" x14ac:dyDescent="0.2">
      <c r="F835" s="128"/>
      <c r="G835" s="128"/>
      <c r="H835" s="129"/>
      <c r="I835" s="130"/>
      <c r="O835" s="131"/>
      <c r="P835" s="132"/>
      <c r="Q835" s="132"/>
    </row>
    <row r="836" spans="6:17" s="127" customFormat="1" x14ac:dyDescent="0.2">
      <c r="F836" s="128"/>
      <c r="G836" s="128"/>
      <c r="H836" s="129"/>
      <c r="I836" s="130"/>
      <c r="O836" s="131"/>
      <c r="P836" s="132"/>
      <c r="Q836" s="132"/>
    </row>
    <row r="837" spans="6:17" s="127" customFormat="1" x14ac:dyDescent="0.2">
      <c r="F837" s="128"/>
      <c r="G837" s="128"/>
      <c r="H837" s="129"/>
      <c r="I837" s="130"/>
      <c r="O837" s="131"/>
      <c r="P837" s="132"/>
      <c r="Q837" s="132"/>
    </row>
    <row r="838" spans="6:17" s="127" customFormat="1" x14ac:dyDescent="0.2">
      <c r="F838" s="128"/>
      <c r="G838" s="128"/>
      <c r="H838" s="129"/>
      <c r="I838" s="130"/>
      <c r="O838" s="131"/>
      <c r="P838" s="132"/>
      <c r="Q838" s="132"/>
    </row>
    <row r="839" spans="6:17" s="127" customFormat="1" x14ac:dyDescent="0.2">
      <c r="F839" s="128"/>
      <c r="G839" s="128"/>
      <c r="H839" s="129"/>
      <c r="I839" s="130"/>
      <c r="O839" s="131"/>
      <c r="P839" s="132"/>
      <c r="Q839" s="132"/>
    </row>
    <row r="840" spans="6:17" s="127" customFormat="1" x14ac:dyDescent="0.2">
      <c r="F840" s="128"/>
      <c r="G840" s="128"/>
      <c r="H840" s="129"/>
      <c r="I840" s="130"/>
      <c r="O840" s="131"/>
      <c r="P840" s="132"/>
      <c r="Q840" s="132"/>
    </row>
    <row r="841" spans="6:17" s="127" customFormat="1" x14ac:dyDescent="0.2">
      <c r="F841" s="128"/>
      <c r="G841" s="128"/>
      <c r="H841" s="129"/>
      <c r="I841" s="130"/>
      <c r="O841" s="131"/>
      <c r="P841" s="132"/>
      <c r="Q841" s="132"/>
    </row>
    <row r="842" spans="6:17" s="127" customFormat="1" x14ac:dyDescent="0.2">
      <c r="F842" s="128"/>
      <c r="G842" s="128"/>
      <c r="H842" s="129"/>
      <c r="I842" s="130"/>
      <c r="O842" s="131"/>
      <c r="P842" s="132"/>
      <c r="Q842" s="132"/>
    </row>
    <row r="843" spans="6:17" s="127" customFormat="1" x14ac:dyDescent="0.2">
      <c r="F843" s="128"/>
      <c r="G843" s="128"/>
      <c r="H843" s="129"/>
      <c r="I843" s="130"/>
      <c r="O843" s="131"/>
      <c r="P843" s="132"/>
      <c r="Q843" s="132"/>
    </row>
    <row r="844" spans="6:17" s="127" customFormat="1" x14ac:dyDescent="0.2">
      <c r="F844" s="128"/>
      <c r="G844" s="128"/>
      <c r="H844" s="129"/>
      <c r="I844" s="130"/>
      <c r="O844" s="131"/>
      <c r="P844" s="132"/>
      <c r="Q844" s="132"/>
    </row>
    <row r="845" spans="6:17" s="127" customFormat="1" x14ac:dyDescent="0.2">
      <c r="F845" s="128"/>
      <c r="G845" s="128"/>
      <c r="H845" s="129"/>
      <c r="I845" s="130"/>
      <c r="O845" s="131"/>
      <c r="P845" s="132"/>
      <c r="Q845" s="132"/>
    </row>
    <row r="846" spans="6:17" s="127" customFormat="1" x14ac:dyDescent="0.2">
      <c r="F846" s="128"/>
      <c r="G846" s="128"/>
      <c r="H846" s="129"/>
      <c r="I846" s="130"/>
      <c r="O846" s="131"/>
      <c r="P846" s="132"/>
      <c r="Q846" s="132"/>
    </row>
    <row r="847" spans="6:17" s="127" customFormat="1" x14ac:dyDescent="0.2">
      <c r="F847" s="128"/>
      <c r="G847" s="128"/>
      <c r="H847" s="129"/>
      <c r="I847" s="130"/>
      <c r="O847" s="131"/>
      <c r="P847" s="132"/>
      <c r="Q847" s="132"/>
    </row>
    <row r="848" spans="6:17" s="127" customFormat="1" x14ac:dyDescent="0.2">
      <c r="F848" s="128"/>
      <c r="G848" s="128"/>
      <c r="H848" s="129"/>
      <c r="I848" s="130"/>
      <c r="O848" s="131"/>
      <c r="P848" s="132"/>
      <c r="Q848" s="132"/>
    </row>
    <row r="849" spans="6:17" s="127" customFormat="1" x14ac:dyDescent="0.2">
      <c r="F849" s="128"/>
      <c r="G849" s="128"/>
      <c r="H849" s="129"/>
      <c r="I849" s="130"/>
      <c r="O849" s="131"/>
      <c r="P849" s="132"/>
      <c r="Q849" s="132"/>
    </row>
    <row r="850" spans="6:17" s="127" customFormat="1" x14ac:dyDescent="0.2">
      <c r="F850" s="128"/>
      <c r="G850" s="128"/>
      <c r="H850" s="129"/>
      <c r="I850" s="130"/>
      <c r="O850" s="131"/>
      <c r="P850" s="132"/>
      <c r="Q850" s="132"/>
    </row>
    <row r="851" spans="6:17" s="127" customFormat="1" x14ac:dyDescent="0.2">
      <c r="F851" s="128"/>
      <c r="G851" s="128"/>
      <c r="H851" s="129"/>
      <c r="I851" s="130"/>
      <c r="O851" s="131"/>
      <c r="P851" s="132"/>
      <c r="Q851" s="132"/>
    </row>
    <row r="852" spans="6:17" s="127" customFormat="1" x14ac:dyDescent="0.2">
      <c r="F852" s="128"/>
      <c r="G852" s="128"/>
      <c r="H852" s="129"/>
      <c r="I852" s="130"/>
      <c r="O852" s="131"/>
      <c r="P852" s="132"/>
      <c r="Q852" s="132"/>
    </row>
    <row r="853" spans="6:17" s="127" customFormat="1" x14ac:dyDescent="0.2">
      <c r="F853" s="128"/>
      <c r="G853" s="128"/>
      <c r="H853" s="129"/>
      <c r="I853" s="130"/>
      <c r="O853" s="131"/>
      <c r="P853" s="132"/>
      <c r="Q853" s="132"/>
    </row>
    <row r="854" spans="6:17" s="127" customFormat="1" x14ac:dyDescent="0.2">
      <c r="F854" s="128"/>
      <c r="G854" s="128"/>
      <c r="H854" s="129"/>
      <c r="I854" s="130"/>
      <c r="O854" s="131"/>
      <c r="P854" s="132"/>
      <c r="Q854" s="132"/>
    </row>
    <row r="855" spans="6:17" s="127" customFormat="1" x14ac:dyDescent="0.2">
      <c r="F855" s="128"/>
      <c r="G855" s="128"/>
      <c r="H855" s="129"/>
      <c r="I855" s="130"/>
      <c r="O855" s="131"/>
      <c r="P855" s="132"/>
      <c r="Q855" s="132"/>
    </row>
    <row r="856" spans="6:17" s="127" customFormat="1" x14ac:dyDescent="0.2">
      <c r="F856" s="128"/>
      <c r="G856" s="128"/>
      <c r="H856" s="129"/>
      <c r="I856" s="130"/>
      <c r="O856" s="131"/>
      <c r="P856" s="132"/>
      <c r="Q856" s="132"/>
    </row>
    <row r="857" spans="6:17" s="127" customFormat="1" x14ac:dyDescent="0.2">
      <c r="F857" s="128"/>
      <c r="G857" s="128"/>
      <c r="H857" s="129"/>
      <c r="I857" s="130"/>
      <c r="O857" s="131"/>
      <c r="P857" s="132"/>
      <c r="Q857" s="132"/>
    </row>
    <row r="858" spans="6:17" s="127" customFormat="1" x14ac:dyDescent="0.2">
      <c r="F858" s="128"/>
      <c r="G858" s="128"/>
      <c r="H858" s="129"/>
      <c r="I858" s="130"/>
      <c r="O858" s="131"/>
      <c r="P858" s="132"/>
      <c r="Q858" s="132"/>
    </row>
    <row r="859" spans="6:17" s="127" customFormat="1" x14ac:dyDescent="0.2">
      <c r="F859" s="128"/>
      <c r="G859" s="128"/>
      <c r="H859" s="129"/>
      <c r="I859" s="130"/>
      <c r="O859" s="131"/>
      <c r="P859" s="132"/>
      <c r="Q859" s="132"/>
    </row>
    <row r="860" spans="6:17" s="127" customFormat="1" x14ac:dyDescent="0.2">
      <c r="F860" s="128"/>
      <c r="G860" s="128"/>
      <c r="H860" s="129"/>
      <c r="I860" s="130"/>
      <c r="O860" s="131"/>
      <c r="P860" s="132"/>
      <c r="Q860" s="132"/>
    </row>
    <row r="861" spans="6:17" s="127" customFormat="1" x14ac:dyDescent="0.2">
      <c r="F861" s="128"/>
      <c r="G861" s="128"/>
      <c r="H861" s="129"/>
      <c r="I861" s="130"/>
      <c r="O861" s="131"/>
      <c r="P861" s="132"/>
      <c r="Q861" s="132"/>
    </row>
    <row r="862" spans="6:17" s="127" customFormat="1" x14ac:dyDescent="0.2">
      <c r="F862" s="128"/>
      <c r="G862" s="128"/>
      <c r="H862" s="129"/>
      <c r="I862" s="130"/>
      <c r="O862" s="131"/>
      <c r="P862" s="132"/>
      <c r="Q862" s="132"/>
    </row>
    <row r="863" spans="6:17" s="127" customFormat="1" x14ac:dyDescent="0.2">
      <c r="F863" s="128"/>
      <c r="G863" s="128"/>
      <c r="H863" s="129"/>
      <c r="I863" s="130"/>
      <c r="O863" s="131"/>
      <c r="P863" s="132"/>
      <c r="Q863" s="132"/>
    </row>
    <row r="864" spans="6:17" s="127" customFormat="1" x14ac:dyDescent="0.2">
      <c r="F864" s="128"/>
      <c r="G864" s="128"/>
      <c r="H864" s="129"/>
      <c r="I864" s="130"/>
      <c r="O864" s="131"/>
      <c r="P864" s="132"/>
      <c r="Q864" s="132"/>
    </row>
    <row r="865" spans="6:17" s="127" customFormat="1" x14ac:dyDescent="0.2">
      <c r="F865" s="128"/>
      <c r="G865" s="128"/>
      <c r="H865" s="129"/>
      <c r="I865" s="130"/>
      <c r="O865" s="131"/>
      <c r="P865" s="132"/>
      <c r="Q865" s="132"/>
    </row>
    <row r="866" spans="6:17" s="127" customFormat="1" x14ac:dyDescent="0.2">
      <c r="F866" s="128"/>
      <c r="G866" s="128"/>
      <c r="H866" s="129"/>
      <c r="I866" s="130"/>
      <c r="O866" s="131"/>
      <c r="P866" s="132"/>
      <c r="Q866" s="132"/>
    </row>
    <row r="867" spans="6:17" s="127" customFormat="1" x14ac:dyDescent="0.2">
      <c r="F867" s="128"/>
      <c r="G867" s="128"/>
      <c r="H867" s="129"/>
      <c r="I867" s="130"/>
      <c r="O867" s="131"/>
      <c r="P867" s="132"/>
      <c r="Q867" s="132"/>
    </row>
    <row r="868" spans="6:17" s="127" customFormat="1" x14ac:dyDescent="0.2">
      <c r="F868" s="128"/>
      <c r="G868" s="128"/>
      <c r="H868" s="129"/>
      <c r="I868" s="130"/>
      <c r="O868" s="131"/>
      <c r="P868" s="132"/>
      <c r="Q868" s="132"/>
    </row>
    <row r="869" spans="6:17" s="127" customFormat="1" x14ac:dyDescent="0.2">
      <c r="F869" s="128"/>
      <c r="G869" s="128"/>
      <c r="H869" s="129"/>
      <c r="I869" s="130"/>
      <c r="O869" s="131"/>
      <c r="P869" s="132"/>
      <c r="Q869" s="132"/>
    </row>
    <row r="870" spans="6:17" s="127" customFormat="1" x14ac:dyDescent="0.2">
      <c r="F870" s="128"/>
      <c r="G870" s="128"/>
      <c r="H870" s="129"/>
      <c r="I870" s="130"/>
      <c r="O870" s="131"/>
      <c r="P870" s="132"/>
      <c r="Q870" s="132"/>
    </row>
    <row r="871" spans="6:17" s="127" customFormat="1" x14ac:dyDescent="0.2">
      <c r="F871" s="128"/>
      <c r="G871" s="128"/>
      <c r="H871" s="129"/>
      <c r="I871" s="130"/>
      <c r="O871" s="131"/>
      <c r="P871" s="132"/>
      <c r="Q871" s="132"/>
    </row>
    <row r="872" spans="6:17" s="127" customFormat="1" x14ac:dyDescent="0.2">
      <c r="F872" s="128"/>
      <c r="G872" s="128"/>
      <c r="H872" s="129"/>
      <c r="I872" s="130"/>
      <c r="O872" s="131"/>
      <c r="P872" s="132"/>
      <c r="Q872" s="132"/>
    </row>
    <row r="873" spans="6:17" s="127" customFormat="1" x14ac:dyDescent="0.2">
      <c r="F873" s="128"/>
      <c r="G873" s="128"/>
      <c r="H873" s="129"/>
      <c r="I873" s="130"/>
      <c r="O873" s="131"/>
      <c r="P873" s="132"/>
      <c r="Q873" s="132"/>
    </row>
    <row r="874" spans="6:17" s="127" customFormat="1" x14ac:dyDescent="0.2">
      <c r="F874" s="128"/>
      <c r="G874" s="128"/>
      <c r="H874" s="129"/>
      <c r="I874" s="130"/>
      <c r="O874" s="131"/>
      <c r="P874" s="132"/>
      <c r="Q874" s="132"/>
    </row>
    <row r="875" spans="6:17" s="127" customFormat="1" x14ac:dyDescent="0.2">
      <c r="F875" s="128"/>
      <c r="G875" s="128"/>
      <c r="H875" s="129"/>
      <c r="I875" s="130"/>
      <c r="O875" s="131"/>
      <c r="P875" s="132"/>
      <c r="Q875" s="132"/>
    </row>
    <row r="876" spans="6:17" s="127" customFormat="1" x14ac:dyDescent="0.2">
      <c r="F876" s="128"/>
      <c r="G876" s="128"/>
      <c r="H876" s="129"/>
      <c r="I876" s="130"/>
      <c r="O876" s="131"/>
      <c r="P876" s="132"/>
      <c r="Q876" s="132"/>
    </row>
    <row r="877" spans="6:17" s="127" customFormat="1" x14ac:dyDescent="0.2">
      <c r="F877" s="128"/>
      <c r="G877" s="128"/>
      <c r="H877" s="129"/>
      <c r="I877" s="130"/>
      <c r="O877" s="131"/>
      <c r="P877" s="132"/>
      <c r="Q877" s="132"/>
    </row>
    <row r="878" spans="6:17" s="127" customFormat="1" x14ac:dyDescent="0.2">
      <c r="F878" s="128"/>
      <c r="G878" s="128"/>
      <c r="H878" s="129"/>
      <c r="I878" s="130"/>
      <c r="O878" s="131"/>
      <c r="P878" s="132"/>
      <c r="Q878" s="132"/>
    </row>
    <row r="879" spans="6:17" s="127" customFormat="1" x14ac:dyDescent="0.2">
      <c r="F879" s="128"/>
      <c r="G879" s="128"/>
      <c r="H879" s="129"/>
      <c r="I879" s="130"/>
      <c r="O879" s="131"/>
      <c r="P879" s="132"/>
      <c r="Q879" s="132"/>
    </row>
    <row r="880" spans="6:17" s="127" customFormat="1" x14ac:dyDescent="0.2">
      <c r="F880" s="128"/>
      <c r="G880" s="128"/>
      <c r="H880" s="129"/>
      <c r="I880" s="130"/>
      <c r="O880" s="131"/>
      <c r="P880" s="132"/>
      <c r="Q880" s="132"/>
    </row>
    <row r="881" spans="6:17" s="127" customFormat="1" x14ac:dyDescent="0.2">
      <c r="F881" s="128"/>
      <c r="G881" s="128"/>
      <c r="H881" s="129"/>
      <c r="I881" s="130"/>
      <c r="O881" s="131"/>
      <c r="P881" s="132"/>
      <c r="Q881" s="132"/>
    </row>
    <row r="882" spans="6:17" s="127" customFormat="1" x14ac:dyDescent="0.2">
      <c r="F882" s="128"/>
      <c r="G882" s="128"/>
      <c r="H882" s="129"/>
      <c r="I882" s="130"/>
      <c r="O882" s="131"/>
      <c r="P882" s="132"/>
      <c r="Q882" s="132"/>
    </row>
    <row r="883" spans="6:17" s="127" customFormat="1" x14ac:dyDescent="0.2">
      <c r="F883" s="128"/>
      <c r="G883" s="128"/>
      <c r="H883" s="129"/>
      <c r="I883" s="130"/>
      <c r="O883" s="131"/>
      <c r="P883" s="132"/>
      <c r="Q883" s="132"/>
    </row>
    <row r="884" spans="6:17" s="127" customFormat="1" x14ac:dyDescent="0.2">
      <c r="F884" s="128"/>
      <c r="G884" s="128"/>
      <c r="H884" s="129"/>
      <c r="I884" s="130"/>
      <c r="O884" s="131"/>
      <c r="P884" s="132"/>
      <c r="Q884" s="132"/>
    </row>
    <row r="885" spans="6:17" s="127" customFormat="1" x14ac:dyDescent="0.2">
      <c r="F885" s="128"/>
      <c r="G885" s="128"/>
      <c r="H885" s="129"/>
      <c r="I885" s="130"/>
      <c r="O885" s="131"/>
      <c r="P885" s="132"/>
      <c r="Q885" s="132"/>
    </row>
    <row r="886" spans="6:17" s="127" customFormat="1" x14ac:dyDescent="0.2">
      <c r="F886" s="128"/>
      <c r="G886" s="128"/>
      <c r="H886" s="129"/>
      <c r="I886" s="130"/>
      <c r="O886" s="131"/>
      <c r="P886" s="132"/>
      <c r="Q886" s="132"/>
    </row>
    <row r="887" spans="6:17" s="127" customFormat="1" x14ac:dyDescent="0.2">
      <c r="F887" s="128"/>
      <c r="G887" s="128"/>
      <c r="H887" s="129"/>
      <c r="I887" s="130"/>
      <c r="O887" s="131"/>
      <c r="P887" s="132"/>
      <c r="Q887" s="132"/>
    </row>
    <row r="888" spans="6:17" s="127" customFormat="1" x14ac:dyDescent="0.2">
      <c r="F888" s="128"/>
      <c r="G888" s="128"/>
      <c r="H888" s="129"/>
      <c r="I888" s="130"/>
      <c r="O888" s="131"/>
      <c r="P888" s="132"/>
      <c r="Q888" s="132"/>
    </row>
    <row r="889" spans="6:17" s="127" customFormat="1" x14ac:dyDescent="0.2">
      <c r="F889" s="128"/>
      <c r="G889" s="128"/>
      <c r="H889" s="129"/>
      <c r="I889" s="130"/>
      <c r="O889" s="131"/>
      <c r="P889" s="132"/>
      <c r="Q889" s="132"/>
    </row>
    <row r="890" spans="6:17" s="127" customFormat="1" x14ac:dyDescent="0.2">
      <c r="F890" s="128"/>
      <c r="G890" s="128"/>
      <c r="H890" s="129"/>
      <c r="I890" s="130"/>
      <c r="O890" s="131"/>
      <c r="P890" s="132"/>
      <c r="Q890" s="132"/>
    </row>
    <row r="891" spans="6:17" s="127" customFormat="1" x14ac:dyDescent="0.2">
      <c r="F891" s="128"/>
      <c r="G891" s="128"/>
      <c r="H891" s="129"/>
      <c r="I891" s="130"/>
      <c r="O891" s="131"/>
      <c r="P891" s="132"/>
      <c r="Q891" s="132"/>
    </row>
    <row r="892" spans="6:17" s="127" customFormat="1" x14ac:dyDescent="0.2">
      <c r="F892" s="128"/>
      <c r="G892" s="128"/>
      <c r="H892" s="129"/>
      <c r="I892" s="130"/>
      <c r="O892" s="131"/>
      <c r="P892" s="132"/>
      <c r="Q892" s="132"/>
    </row>
    <row r="893" spans="6:17" s="127" customFormat="1" x14ac:dyDescent="0.2">
      <c r="F893" s="128"/>
      <c r="G893" s="128"/>
      <c r="H893" s="129"/>
      <c r="I893" s="130"/>
      <c r="O893" s="131"/>
      <c r="P893" s="132"/>
      <c r="Q893" s="132"/>
    </row>
    <row r="894" spans="6:17" s="127" customFormat="1" x14ac:dyDescent="0.2">
      <c r="F894" s="128"/>
      <c r="G894" s="128"/>
      <c r="H894" s="129"/>
      <c r="I894" s="130"/>
      <c r="O894" s="131"/>
      <c r="P894" s="132"/>
      <c r="Q894" s="132"/>
    </row>
    <row r="895" spans="6:17" s="127" customFormat="1" x14ac:dyDescent="0.2">
      <c r="F895" s="128"/>
      <c r="G895" s="128"/>
      <c r="H895" s="129"/>
      <c r="I895" s="130"/>
      <c r="O895" s="131"/>
      <c r="P895" s="132"/>
      <c r="Q895" s="132"/>
    </row>
    <row r="896" spans="6:17" s="127" customFormat="1" x14ac:dyDescent="0.2">
      <c r="F896" s="128"/>
      <c r="G896" s="128"/>
      <c r="H896" s="129"/>
      <c r="I896" s="130"/>
      <c r="O896" s="131"/>
      <c r="P896" s="132"/>
      <c r="Q896" s="132"/>
    </row>
    <row r="897" spans="6:17" s="127" customFormat="1" x14ac:dyDescent="0.2">
      <c r="F897" s="128"/>
      <c r="G897" s="128"/>
      <c r="H897" s="129"/>
      <c r="I897" s="130"/>
      <c r="O897" s="131"/>
      <c r="P897" s="132"/>
      <c r="Q897" s="132"/>
    </row>
    <row r="898" spans="6:17" s="127" customFormat="1" x14ac:dyDescent="0.2">
      <c r="F898" s="128"/>
      <c r="G898" s="128"/>
      <c r="H898" s="129"/>
      <c r="I898" s="130"/>
      <c r="O898" s="131"/>
      <c r="P898" s="132"/>
      <c r="Q898" s="132"/>
    </row>
    <row r="899" spans="6:17" s="127" customFormat="1" x14ac:dyDescent="0.2">
      <c r="F899" s="128"/>
      <c r="G899" s="128"/>
      <c r="H899" s="129"/>
      <c r="I899" s="130"/>
      <c r="O899" s="131"/>
      <c r="P899" s="132"/>
      <c r="Q899" s="132"/>
    </row>
    <row r="900" spans="6:17" s="127" customFormat="1" x14ac:dyDescent="0.2">
      <c r="F900" s="128"/>
      <c r="G900" s="128"/>
      <c r="H900" s="129"/>
      <c r="I900" s="130"/>
      <c r="O900" s="131"/>
      <c r="P900" s="132"/>
      <c r="Q900" s="132"/>
    </row>
    <row r="901" spans="6:17" s="127" customFormat="1" x14ac:dyDescent="0.2">
      <c r="F901" s="128"/>
      <c r="G901" s="128"/>
      <c r="H901" s="129"/>
      <c r="I901" s="130"/>
      <c r="O901" s="131"/>
      <c r="P901" s="132"/>
      <c r="Q901" s="132"/>
    </row>
    <row r="902" spans="6:17" s="127" customFormat="1" x14ac:dyDescent="0.2">
      <c r="F902" s="128"/>
      <c r="G902" s="128"/>
      <c r="H902" s="129"/>
      <c r="I902" s="130"/>
      <c r="O902" s="131"/>
      <c r="P902" s="132"/>
      <c r="Q902" s="132"/>
    </row>
    <row r="903" spans="6:17" s="127" customFormat="1" x14ac:dyDescent="0.2">
      <c r="F903" s="128"/>
      <c r="G903" s="128"/>
      <c r="H903" s="129"/>
      <c r="I903" s="130"/>
      <c r="O903" s="131"/>
      <c r="P903" s="132"/>
      <c r="Q903" s="132"/>
    </row>
    <row r="904" spans="6:17" s="127" customFormat="1" x14ac:dyDescent="0.2">
      <c r="F904" s="128"/>
      <c r="G904" s="128"/>
      <c r="H904" s="129"/>
      <c r="I904" s="130"/>
      <c r="O904" s="131"/>
      <c r="P904" s="132"/>
      <c r="Q904" s="132"/>
    </row>
    <row r="905" spans="6:17" s="127" customFormat="1" x14ac:dyDescent="0.2">
      <c r="F905" s="128"/>
      <c r="G905" s="128"/>
      <c r="H905" s="129"/>
      <c r="I905" s="130"/>
      <c r="O905" s="131"/>
      <c r="P905" s="132"/>
      <c r="Q905" s="132"/>
    </row>
    <row r="906" spans="6:17" s="127" customFormat="1" x14ac:dyDescent="0.2">
      <c r="F906" s="128"/>
      <c r="G906" s="128"/>
      <c r="H906" s="129"/>
      <c r="I906" s="130"/>
      <c r="O906" s="131"/>
      <c r="P906" s="132"/>
      <c r="Q906" s="132"/>
    </row>
    <row r="907" spans="6:17" s="127" customFormat="1" x14ac:dyDescent="0.2">
      <c r="F907" s="128"/>
      <c r="G907" s="128"/>
      <c r="H907" s="129"/>
      <c r="I907" s="130"/>
      <c r="O907" s="131"/>
      <c r="P907" s="132"/>
      <c r="Q907" s="132"/>
    </row>
    <row r="908" spans="6:17" s="127" customFormat="1" x14ac:dyDescent="0.2">
      <c r="F908" s="128"/>
      <c r="G908" s="128"/>
      <c r="H908" s="129"/>
      <c r="I908" s="130"/>
      <c r="O908" s="131"/>
      <c r="P908" s="132"/>
      <c r="Q908" s="132"/>
    </row>
    <row r="909" spans="6:17" s="127" customFormat="1" x14ac:dyDescent="0.2">
      <c r="F909" s="128"/>
      <c r="G909" s="128"/>
      <c r="H909" s="129"/>
      <c r="I909" s="130"/>
      <c r="O909" s="131"/>
      <c r="P909" s="132"/>
      <c r="Q909" s="132"/>
    </row>
    <row r="910" spans="6:17" s="127" customFormat="1" x14ac:dyDescent="0.2">
      <c r="F910" s="128"/>
      <c r="G910" s="128"/>
      <c r="H910" s="129"/>
      <c r="I910" s="130"/>
      <c r="O910" s="131"/>
      <c r="P910" s="132"/>
      <c r="Q910" s="132"/>
    </row>
    <row r="911" spans="6:17" s="127" customFormat="1" x14ac:dyDescent="0.2">
      <c r="F911" s="128"/>
      <c r="G911" s="128"/>
      <c r="H911" s="129"/>
      <c r="I911" s="130"/>
      <c r="O911" s="131"/>
      <c r="P911" s="132"/>
      <c r="Q911" s="132"/>
    </row>
    <row r="912" spans="6:17" s="127" customFormat="1" x14ac:dyDescent="0.2">
      <c r="F912" s="128"/>
      <c r="G912" s="128"/>
      <c r="H912" s="129"/>
      <c r="I912" s="130"/>
      <c r="O912" s="131"/>
      <c r="P912" s="132"/>
      <c r="Q912" s="132"/>
    </row>
    <row r="913" spans="6:17" s="127" customFormat="1" x14ac:dyDescent="0.2">
      <c r="F913" s="128"/>
      <c r="G913" s="128"/>
      <c r="H913" s="129"/>
      <c r="I913" s="130"/>
      <c r="O913" s="131"/>
      <c r="P913" s="132"/>
      <c r="Q913" s="132"/>
    </row>
    <row r="914" spans="6:17" s="127" customFormat="1" x14ac:dyDescent="0.2">
      <c r="F914" s="128"/>
      <c r="G914" s="128"/>
      <c r="H914" s="129"/>
      <c r="I914" s="130"/>
      <c r="O914" s="131"/>
      <c r="P914" s="132"/>
      <c r="Q914" s="132"/>
    </row>
    <row r="915" spans="6:17" s="127" customFormat="1" x14ac:dyDescent="0.2">
      <c r="F915" s="128"/>
      <c r="G915" s="128"/>
      <c r="H915" s="129"/>
      <c r="I915" s="130"/>
      <c r="O915" s="131"/>
      <c r="P915" s="132"/>
      <c r="Q915" s="132"/>
    </row>
    <row r="916" spans="6:17" s="127" customFormat="1" x14ac:dyDescent="0.2">
      <c r="F916" s="128"/>
      <c r="G916" s="128"/>
      <c r="H916" s="129"/>
      <c r="I916" s="130"/>
      <c r="O916" s="131"/>
      <c r="P916" s="132"/>
      <c r="Q916" s="132"/>
    </row>
    <row r="917" spans="6:17" s="127" customFormat="1" x14ac:dyDescent="0.2">
      <c r="F917" s="128"/>
      <c r="G917" s="128"/>
      <c r="H917" s="129"/>
      <c r="I917" s="130"/>
      <c r="O917" s="131"/>
      <c r="P917" s="132"/>
      <c r="Q917" s="132"/>
    </row>
    <row r="918" spans="6:17" s="127" customFormat="1" x14ac:dyDescent="0.2">
      <c r="F918" s="128"/>
      <c r="G918" s="128"/>
      <c r="H918" s="129"/>
      <c r="I918" s="130"/>
      <c r="O918" s="131"/>
      <c r="P918" s="132"/>
      <c r="Q918" s="132"/>
    </row>
    <row r="919" spans="6:17" s="127" customFormat="1" x14ac:dyDescent="0.2">
      <c r="F919" s="128"/>
      <c r="G919" s="128"/>
      <c r="H919" s="129"/>
      <c r="I919" s="130"/>
      <c r="O919" s="131"/>
      <c r="P919" s="132"/>
      <c r="Q919" s="132"/>
    </row>
    <row r="920" spans="6:17" s="127" customFormat="1" x14ac:dyDescent="0.2">
      <c r="F920" s="128"/>
      <c r="G920" s="128"/>
      <c r="H920" s="129"/>
      <c r="I920" s="130"/>
      <c r="O920" s="131"/>
      <c r="P920" s="132"/>
      <c r="Q920" s="132"/>
    </row>
    <row r="921" spans="6:17" s="127" customFormat="1" x14ac:dyDescent="0.2">
      <c r="F921" s="128"/>
      <c r="G921" s="128"/>
      <c r="H921" s="129"/>
      <c r="I921" s="130"/>
      <c r="O921" s="131"/>
      <c r="P921" s="132"/>
      <c r="Q921" s="132"/>
    </row>
    <row r="922" spans="6:17" s="127" customFormat="1" x14ac:dyDescent="0.2">
      <c r="F922" s="128"/>
      <c r="G922" s="128"/>
      <c r="H922" s="129"/>
      <c r="I922" s="130"/>
      <c r="O922" s="131"/>
      <c r="P922" s="132"/>
      <c r="Q922" s="132"/>
    </row>
    <row r="923" spans="6:17" s="127" customFormat="1" x14ac:dyDescent="0.2">
      <c r="F923" s="128"/>
      <c r="G923" s="128"/>
      <c r="H923" s="129"/>
      <c r="I923" s="130"/>
      <c r="O923" s="131"/>
      <c r="P923" s="132"/>
      <c r="Q923" s="132"/>
    </row>
    <row r="924" spans="6:17" s="127" customFormat="1" x14ac:dyDescent="0.2">
      <c r="F924" s="128"/>
      <c r="G924" s="128"/>
      <c r="H924" s="129"/>
      <c r="I924" s="130"/>
      <c r="O924" s="131"/>
      <c r="P924" s="132"/>
      <c r="Q924" s="132"/>
    </row>
    <row r="925" spans="6:17" s="127" customFormat="1" x14ac:dyDescent="0.2">
      <c r="F925" s="128"/>
      <c r="G925" s="128"/>
      <c r="H925" s="129"/>
      <c r="I925" s="130"/>
      <c r="O925" s="131"/>
      <c r="P925" s="132"/>
      <c r="Q925" s="132"/>
    </row>
    <row r="926" spans="6:17" s="127" customFormat="1" x14ac:dyDescent="0.2">
      <c r="F926" s="128"/>
      <c r="G926" s="128"/>
      <c r="H926" s="129"/>
      <c r="I926" s="130"/>
      <c r="O926" s="131"/>
      <c r="P926" s="132"/>
      <c r="Q926" s="132"/>
    </row>
    <row r="927" spans="6:17" s="127" customFormat="1" x14ac:dyDescent="0.2">
      <c r="F927" s="128"/>
      <c r="G927" s="128"/>
      <c r="H927" s="129"/>
      <c r="I927" s="130"/>
      <c r="O927" s="131"/>
      <c r="P927" s="132"/>
      <c r="Q927" s="132"/>
    </row>
    <row r="928" spans="6:17" s="127" customFormat="1" x14ac:dyDescent="0.2">
      <c r="F928" s="128"/>
      <c r="G928" s="128"/>
      <c r="H928" s="129"/>
      <c r="I928" s="130"/>
      <c r="O928" s="131"/>
      <c r="P928" s="132"/>
      <c r="Q928" s="132"/>
    </row>
    <row r="929" spans="6:17" s="127" customFormat="1" x14ac:dyDescent="0.2">
      <c r="F929" s="128"/>
      <c r="G929" s="128"/>
      <c r="H929" s="129"/>
      <c r="I929" s="130"/>
      <c r="O929" s="131"/>
      <c r="P929" s="132"/>
      <c r="Q929" s="132"/>
    </row>
    <row r="930" spans="6:17" s="127" customFormat="1" x14ac:dyDescent="0.2">
      <c r="F930" s="128"/>
      <c r="G930" s="128"/>
      <c r="H930" s="129"/>
      <c r="I930" s="130"/>
      <c r="O930" s="131"/>
      <c r="P930" s="132"/>
      <c r="Q930" s="132"/>
    </row>
    <row r="931" spans="6:17" s="127" customFormat="1" x14ac:dyDescent="0.2">
      <c r="F931" s="128"/>
      <c r="G931" s="128"/>
      <c r="H931" s="129"/>
      <c r="I931" s="130"/>
      <c r="O931" s="131"/>
      <c r="P931" s="132"/>
      <c r="Q931" s="132"/>
    </row>
    <row r="932" spans="6:17" s="127" customFormat="1" x14ac:dyDescent="0.2">
      <c r="F932" s="128"/>
      <c r="G932" s="128"/>
      <c r="H932" s="129"/>
      <c r="I932" s="130"/>
      <c r="O932" s="131"/>
      <c r="P932" s="132"/>
      <c r="Q932" s="132"/>
    </row>
    <row r="933" spans="6:17" s="127" customFormat="1" x14ac:dyDescent="0.2">
      <c r="F933" s="128"/>
      <c r="G933" s="128"/>
      <c r="H933" s="129"/>
      <c r="I933" s="130"/>
      <c r="O933" s="131"/>
      <c r="P933" s="132"/>
      <c r="Q933" s="132"/>
    </row>
    <row r="934" spans="6:17" s="127" customFormat="1" x14ac:dyDescent="0.2">
      <c r="F934" s="128"/>
      <c r="G934" s="128"/>
      <c r="H934" s="129"/>
      <c r="I934" s="130"/>
      <c r="O934" s="131"/>
      <c r="P934" s="132"/>
      <c r="Q934" s="132"/>
    </row>
    <row r="935" spans="6:17" s="127" customFormat="1" x14ac:dyDescent="0.2">
      <c r="F935" s="128"/>
      <c r="G935" s="128"/>
      <c r="H935" s="129"/>
      <c r="I935" s="130"/>
      <c r="O935" s="131"/>
      <c r="P935" s="132"/>
      <c r="Q935" s="132"/>
    </row>
    <row r="936" spans="6:17" s="127" customFormat="1" x14ac:dyDescent="0.2">
      <c r="F936" s="128"/>
      <c r="G936" s="128"/>
      <c r="H936" s="129"/>
      <c r="I936" s="130"/>
      <c r="O936" s="131"/>
      <c r="P936" s="132"/>
      <c r="Q936" s="132"/>
    </row>
    <row r="937" spans="6:17" s="127" customFormat="1" x14ac:dyDescent="0.2">
      <c r="F937" s="128"/>
      <c r="G937" s="128"/>
      <c r="H937" s="129"/>
      <c r="I937" s="130"/>
      <c r="O937" s="131"/>
      <c r="P937" s="132"/>
      <c r="Q937" s="132"/>
    </row>
    <row r="938" spans="6:17" s="127" customFormat="1" x14ac:dyDescent="0.2">
      <c r="F938" s="128"/>
      <c r="G938" s="128"/>
      <c r="H938" s="129"/>
      <c r="I938" s="130"/>
      <c r="O938" s="131"/>
      <c r="P938" s="132"/>
      <c r="Q938" s="132"/>
    </row>
    <row r="939" spans="6:17" s="127" customFormat="1" x14ac:dyDescent="0.2">
      <c r="F939" s="128"/>
      <c r="G939" s="128"/>
      <c r="H939" s="129"/>
      <c r="I939" s="130"/>
      <c r="O939" s="131"/>
      <c r="P939" s="132"/>
      <c r="Q939" s="132"/>
    </row>
    <row r="940" spans="6:17" s="127" customFormat="1" x14ac:dyDescent="0.2">
      <c r="F940" s="128"/>
      <c r="G940" s="128"/>
      <c r="H940" s="129"/>
      <c r="I940" s="130"/>
      <c r="O940" s="131"/>
      <c r="P940" s="132"/>
      <c r="Q940" s="132"/>
    </row>
    <row r="941" spans="6:17" s="127" customFormat="1" x14ac:dyDescent="0.2">
      <c r="F941" s="128"/>
      <c r="G941" s="128"/>
      <c r="H941" s="129"/>
      <c r="I941" s="130"/>
      <c r="O941" s="131"/>
      <c r="P941" s="132"/>
      <c r="Q941" s="132"/>
    </row>
    <row r="942" spans="6:17" s="127" customFormat="1" x14ac:dyDescent="0.2">
      <c r="F942" s="128"/>
      <c r="G942" s="128"/>
      <c r="H942" s="129"/>
      <c r="I942" s="130"/>
      <c r="O942" s="131"/>
      <c r="P942" s="132"/>
      <c r="Q942" s="132"/>
    </row>
    <row r="943" spans="6:17" s="127" customFormat="1" x14ac:dyDescent="0.2">
      <c r="F943" s="128"/>
      <c r="G943" s="128"/>
      <c r="H943" s="129"/>
      <c r="I943" s="130"/>
      <c r="O943" s="131"/>
      <c r="P943" s="132"/>
      <c r="Q943" s="132"/>
    </row>
    <row r="944" spans="6:17" s="127" customFormat="1" x14ac:dyDescent="0.2">
      <c r="F944" s="128"/>
      <c r="G944" s="128"/>
      <c r="H944" s="129"/>
      <c r="I944" s="130"/>
      <c r="O944" s="131"/>
      <c r="P944" s="132"/>
      <c r="Q944" s="132"/>
    </row>
    <row r="945" spans="6:17" s="127" customFormat="1" x14ac:dyDescent="0.2">
      <c r="F945" s="128"/>
      <c r="G945" s="128"/>
      <c r="H945" s="129"/>
      <c r="I945" s="130"/>
      <c r="O945" s="131"/>
      <c r="P945" s="132"/>
      <c r="Q945" s="132"/>
    </row>
    <row r="946" spans="6:17" s="127" customFormat="1" x14ac:dyDescent="0.2">
      <c r="F946" s="128"/>
      <c r="G946" s="128"/>
      <c r="H946" s="129"/>
      <c r="I946" s="130"/>
      <c r="O946" s="131"/>
      <c r="P946" s="132"/>
      <c r="Q946" s="132"/>
    </row>
    <row r="947" spans="6:17" s="127" customFormat="1" x14ac:dyDescent="0.2">
      <c r="F947" s="128"/>
      <c r="G947" s="128"/>
      <c r="H947" s="129"/>
      <c r="I947" s="130"/>
      <c r="O947" s="131"/>
      <c r="P947" s="132"/>
      <c r="Q947" s="132"/>
    </row>
    <row r="948" spans="6:17" s="127" customFormat="1" x14ac:dyDescent="0.2">
      <c r="F948" s="128"/>
      <c r="G948" s="128"/>
      <c r="H948" s="129"/>
      <c r="I948" s="130"/>
      <c r="O948" s="131"/>
      <c r="P948" s="132"/>
      <c r="Q948" s="132"/>
    </row>
    <row r="949" spans="6:17" s="127" customFormat="1" x14ac:dyDescent="0.2">
      <c r="F949" s="128"/>
      <c r="G949" s="128"/>
      <c r="H949" s="129"/>
      <c r="I949" s="130"/>
      <c r="O949" s="131"/>
      <c r="P949" s="132"/>
      <c r="Q949" s="132"/>
    </row>
    <row r="950" spans="6:17" s="127" customFormat="1" x14ac:dyDescent="0.2">
      <c r="F950" s="128"/>
      <c r="G950" s="128"/>
      <c r="H950" s="129"/>
      <c r="I950" s="130"/>
      <c r="O950" s="131"/>
      <c r="P950" s="132"/>
      <c r="Q950" s="132"/>
    </row>
    <row r="951" spans="6:17" s="127" customFormat="1" x14ac:dyDescent="0.2">
      <c r="F951" s="128"/>
      <c r="G951" s="128"/>
      <c r="H951" s="129"/>
      <c r="I951" s="130"/>
      <c r="O951" s="131"/>
      <c r="P951" s="132"/>
      <c r="Q951" s="132"/>
    </row>
    <row r="952" spans="6:17" s="127" customFormat="1" x14ac:dyDescent="0.2">
      <c r="F952" s="128"/>
      <c r="G952" s="128"/>
      <c r="H952" s="129"/>
      <c r="I952" s="130"/>
      <c r="O952" s="131"/>
      <c r="P952" s="132"/>
      <c r="Q952" s="132"/>
    </row>
    <row r="953" spans="6:17" s="127" customFormat="1" x14ac:dyDescent="0.2">
      <c r="F953" s="128"/>
      <c r="G953" s="128"/>
      <c r="H953" s="129"/>
      <c r="I953" s="130"/>
      <c r="O953" s="131"/>
      <c r="P953" s="132"/>
      <c r="Q953" s="132"/>
    </row>
    <row r="954" spans="6:17" s="127" customFormat="1" x14ac:dyDescent="0.2">
      <c r="F954" s="128"/>
      <c r="G954" s="128"/>
      <c r="H954" s="129"/>
      <c r="I954" s="130"/>
      <c r="O954" s="131"/>
      <c r="P954" s="132"/>
      <c r="Q954" s="132"/>
    </row>
    <row r="955" spans="6:17" s="127" customFormat="1" x14ac:dyDescent="0.2">
      <c r="F955" s="128"/>
      <c r="G955" s="128"/>
      <c r="H955" s="129"/>
      <c r="I955" s="130"/>
      <c r="O955" s="131"/>
      <c r="P955" s="132"/>
      <c r="Q955" s="132"/>
    </row>
    <row r="956" spans="6:17" s="127" customFormat="1" x14ac:dyDescent="0.2">
      <c r="F956" s="128"/>
      <c r="G956" s="128"/>
      <c r="H956" s="129"/>
      <c r="I956" s="130"/>
      <c r="O956" s="131"/>
      <c r="P956" s="132"/>
      <c r="Q956" s="132"/>
    </row>
    <row r="957" spans="6:17" s="127" customFormat="1" x14ac:dyDescent="0.2">
      <c r="F957" s="128"/>
      <c r="G957" s="128"/>
      <c r="H957" s="129"/>
      <c r="I957" s="130"/>
      <c r="O957" s="131"/>
      <c r="P957" s="132"/>
      <c r="Q957" s="132"/>
    </row>
    <row r="958" spans="6:17" s="127" customFormat="1" x14ac:dyDescent="0.2">
      <c r="F958" s="128"/>
      <c r="G958" s="128"/>
      <c r="H958" s="129"/>
      <c r="I958" s="130"/>
      <c r="O958" s="131"/>
      <c r="P958" s="132"/>
      <c r="Q958" s="132"/>
    </row>
    <row r="959" spans="6:17" s="127" customFormat="1" x14ac:dyDescent="0.2">
      <c r="F959" s="128"/>
      <c r="G959" s="128"/>
      <c r="H959" s="129"/>
      <c r="I959" s="130"/>
      <c r="O959" s="131"/>
      <c r="P959" s="132"/>
      <c r="Q959" s="132"/>
    </row>
    <row r="960" spans="6:17" s="127" customFormat="1" x14ac:dyDescent="0.2">
      <c r="F960" s="128"/>
      <c r="G960" s="128"/>
      <c r="H960" s="129"/>
      <c r="I960" s="130"/>
      <c r="O960" s="131"/>
      <c r="P960" s="132"/>
      <c r="Q960" s="132"/>
    </row>
    <row r="961" spans="6:17" s="127" customFormat="1" x14ac:dyDescent="0.2">
      <c r="F961" s="128"/>
      <c r="G961" s="128"/>
      <c r="H961" s="129"/>
      <c r="I961" s="130"/>
      <c r="O961" s="131"/>
      <c r="P961" s="132"/>
      <c r="Q961" s="132"/>
    </row>
    <row r="962" spans="6:17" s="127" customFormat="1" x14ac:dyDescent="0.2">
      <c r="F962" s="128"/>
      <c r="G962" s="128"/>
      <c r="H962" s="129"/>
      <c r="I962" s="130"/>
      <c r="O962" s="131"/>
      <c r="P962" s="132"/>
      <c r="Q962" s="132"/>
    </row>
    <row r="963" spans="6:17" s="127" customFormat="1" x14ac:dyDescent="0.2">
      <c r="F963" s="128"/>
      <c r="G963" s="128"/>
      <c r="H963" s="129"/>
      <c r="I963" s="130"/>
      <c r="O963" s="131"/>
      <c r="P963" s="132"/>
      <c r="Q963" s="132"/>
    </row>
    <row r="964" spans="6:17" s="127" customFormat="1" x14ac:dyDescent="0.2">
      <c r="F964" s="128"/>
      <c r="G964" s="128"/>
      <c r="H964" s="129"/>
      <c r="I964" s="130"/>
      <c r="O964" s="131"/>
      <c r="P964" s="132"/>
      <c r="Q964" s="132"/>
    </row>
    <row r="965" spans="6:17" s="127" customFormat="1" x14ac:dyDescent="0.2">
      <c r="F965" s="128"/>
      <c r="G965" s="128"/>
      <c r="H965" s="129"/>
      <c r="I965" s="130"/>
      <c r="O965" s="131"/>
      <c r="P965" s="132"/>
      <c r="Q965" s="132"/>
    </row>
    <row r="966" spans="6:17" s="127" customFormat="1" x14ac:dyDescent="0.2">
      <c r="F966" s="128"/>
      <c r="G966" s="128"/>
      <c r="H966" s="129"/>
      <c r="I966" s="130"/>
      <c r="O966" s="131"/>
      <c r="P966" s="132"/>
      <c r="Q966" s="132"/>
    </row>
    <row r="967" spans="6:17" s="127" customFormat="1" x14ac:dyDescent="0.2">
      <c r="F967" s="128"/>
      <c r="G967" s="128"/>
      <c r="H967" s="129"/>
      <c r="I967" s="130"/>
      <c r="O967" s="131"/>
      <c r="P967" s="132"/>
      <c r="Q967" s="132"/>
    </row>
    <row r="968" spans="6:17" s="127" customFormat="1" x14ac:dyDescent="0.2">
      <c r="F968" s="128"/>
      <c r="G968" s="128"/>
      <c r="H968" s="129"/>
      <c r="I968" s="130"/>
      <c r="O968" s="131"/>
      <c r="P968" s="132"/>
      <c r="Q968" s="132"/>
    </row>
    <row r="969" spans="6:17" s="127" customFormat="1" x14ac:dyDescent="0.2">
      <c r="F969" s="128"/>
      <c r="G969" s="128"/>
      <c r="H969" s="129"/>
      <c r="I969" s="130"/>
      <c r="O969" s="131"/>
      <c r="P969" s="132"/>
      <c r="Q969" s="132"/>
    </row>
    <row r="970" spans="6:17" s="127" customFormat="1" x14ac:dyDescent="0.2">
      <c r="F970" s="128"/>
      <c r="G970" s="128"/>
      <c r="H970" s="129"/>
      <c r="I970" s="130"/>
      <c r="O970" s="131"/>
      <c r="P970" s="132"/>
      <c r="Q970" s="132"/>
    </row>
    <row r="971" spans="6:17" s="127" customFormat="1" x14ac:dyDescent="0.2">
      <c r="F971" s="128"/>
      <c r="G971" s="128"/>
      <c r="H971" s="129"/>
      <c r="I971" s="130"/>
      <c r="O971" s="131"/>
      <c r="P971" s="132"/>
      <c r="Q971" s="132"/>
    </row>
    <row r="972" spans="6:17" s="127" customFormat="1" x14ac:dyDescent="0.2">
      <c r="F972" s="128"/>
      <c r="G972" s="128"/>
      <c r="H972" s="129"/>
      <c r="I972" s="130"/>
      <c r="O972" s="131"/>
      <c r="P972" s="132"/>
      <c r="Q972" s="132"/>
    </row>
    <row r="973" spans="6:17" s="127" customFormat="1" x14ac:dyDescent="0.2">
      <c r="F973" s="128"/>
      <c r="G973" s="128"/>
      <c r="H973" s="129"/>
      <c r="I973" s="130"/>
      <c r="O973" s="131"/>
      <c r="P973" s="132"/>
      <c r="Q973" s="132"/>
    </row>
    <row r="974" spans="6:17" s="127" customFormat="1" x14ac:dyDescent="0.2">
      <c r="F974" s="128"/>
      <c r="G974" s="128"/>
      <c r="H974" s="129"/>
      <c r="I974" s="130"/>
      <c r="O974" s="131"/>
      <c r="P974" s="132"/>
      <c r="Q974" s="132"/>
    </row>
    <row r="975" spans="6:17" s="127" customFormat="1" x14ac:dyDescent="0.2">
      <c r="F975" s="128"/>
      <c r="G975" s="128"/>
      <c r="H975" s="129"/>
      <c r="I975" s="130"/>
      <c r="O975" s="131"/>
      <c r="P975" s="132"/>
      <c r="Q975" s="132"/>
    </row>
    <row r="976" spans="6:17" s="127" customFormat="1" x14ac:dyDescent="0.2">
      <c r="F976" s="128"/>
      <c r="G976" s="128"/>
      <c r="H976" s="129"/>
      <c r="I976" s="130"/>
      <c r="O976" s="131"/>
      <c r="P976" s="132"/>
      <c r="Q976" s="132"/>
    </row>
    <row r="977" spans="6:17" s="127" customFormat="1" x14ac:dyDescent="0.2">
      <c r="F977" s="128"/>
      <c r="G977" s="128"/>
      <c r="H977" s="129"/>
      <c r="I977" s="130"/>
      <c r="O977" s="131"/>
      <c r="P977" s="132"/>
      <c r="Q977" s="132"/>
    </row>
    <row r="978" spans="6:17" s="127" customFormat="1" x14ac:dyDescent="0.2">
      <c r="F978" s="128"/>
      <c r="G978" s="128"/>
      <c r="H978" s="129"/>
      <c r="I978" s="130"/>
      <c r="O978" s="131"/>
      <c r="P978" s="132"/>
      <c r="Q978" s="132"/>
    </row>
    <row r="979" spans="6:17" s="127" customFormat="1" x14ac:dyDescent="0.2">
      <c r="F979" s="128"/>
      <c r="G979" s="128"/>
      <c r="H979" s="129"/>
      <c r="I979" s="130"/>
      <c r="O979" s="131"/>
      <c r="P979" s="132"/>
      <c r="Q979" s="132"/>
    </row>
    <row r="980" spans="6:17" s="127" customFormat="1" x14ac:dyDescent="0.2">
      <c r="F980" s="128"/>
      <c r="G980" s="128"/>
      <c r="H980" s="129"/>
      <c r="I980" s="130"/>
      <c r="O980" s="131"/>
      <c r="P980" s="132"/>
      <c r="Q980" s="132"/>
    </row>
    <row r="981" spans="6:17" s="127" customFormat="1" x14ac:dyDescent="0.2">
      <c r="F981" s="128"/>
      <c r="G981" s="128"/>
      <c r="H981" s="129"/>
      <c r="I981" s="130"/>
      <c r="O981" s="131"/>
      <c r="P981" s="132"/>
      <c r="Q981" s="132"/>
    </row>
    <row r="982" spans="6:17" s="127" customFormat="1" x14ac:dyDescent="0.2">
      <c r="F982" s="128"/>
      <c r="G982" s="128"/>
      <c r="H982" s="129"/>
      <c r="I982" s="130"/>
      <c r="O982" s="131"/>
      <c r="P982" s="132"/>
      <c r="Q982" s="132"/>
    </row>
    <row r="983" spans="6:17" s="127" customFormat="1" x14ac:dyDescent="0.2">
      <c r="F983" s="128"/>
      <c r="G983" s="128"/>
      <c r="H983" s="129"/>
      <c r="I983" s="130"/>
      <c r="O983" s="131"/>
      <c r="P983" s="132"/>
      <c r="Q983" s="132"/>
    </row>
    <row r="984" spans="6:17" s="127" customFormat="1" x14ac:dyDescent="0.2">
      <c r="F984" s="128"/>
      <c r="G984" s="128"/>
      <c r="H984" s="129"/>
      <c r="I984" s="130"/>
      <c r="O984" s="131"/>
      <c r="P984" s="132"/>
      <c r="Q984" s="132"/>
    </row>
    <row r="985" spans="6:17" s="127" customFormat="1" x14ac:dyDescent="0.2">
      <c r="F985" s="128"/>
      <c r="G985" s="128"/>
      <c r="H985" s="129"/>
      <c r="I985" s="130"/>
      <c r="O985" s="131"/>
      <c r="P985" s="132"/>
      <c r="Q985" s="132"/>
    </row>
    <row r="986" spans="6:17" s="127" customFormat="1" x14ac:dyDescent="0.2">
      <c r="F986" s="128"/>
      <c r="G986" s="128"/>
      <c r="H986" s="129"/>
      <c r="I986" s="130"/>
      <c r="O986" s="131"/>
      <c r="P986" s="132"/>
      <c r="Q986" s="132"/>
    </row>
    <row r="987" spans="6:17" s="127" customFormat="1" x14ac:dyDescent="0.2">
      <c r="F987" s="128"/>
      <c r="G987" s="128"/>
      <c r="H987" s="129"/>
      <c r="I987" s="130"/>
      <c r="O987" s="131"/>
      <c r="P987" s="132"/>
      <c r="Q987" s="132"/>
    </row>
    <row r="988" spans="6:17" s="127" customFormat="1" x14ac:dyDescent="0.2">
      <c r="F988" s="128"/>
      <c r="G988" s="128"/>
      <c r="H988" s="129"/>
      <c r="I988" s="130"/>
      <c r="O988" s="131"/>
      <c r="P988" s="132"/>
      <c r="Q988" s="132"/>
    </row>
    <row r="989" spans="6:17" s="127" customFormat="1" x14ac:dyDescent="0.2">
      <c r="F989" s="128"/>
      <c r="G989" s="128"/>
      <c r="H989" s="129"/>
      <c r="I989" s="130"/>
      <c r="O989" s="131"/>
      <c r="P989" s="132"/>
      <c r="Q989" s="132"/>
    </row>
    <row r="990" spans="6:17" s="127" customFormat="1" x14ac:dyDescent="0.2">
      <c r="F990" s="128"/>
      <c r="G990" s="128"/>
      <c r="H990" s="129"/>
      <c r="I990" s="130"/>
      <c r="O990" s="131"/>
      <c r="P990" s="132"/>
      <c r="Q990" s="132"/>
    </row>
    <row r="991" spans="6:17" s="127" customFormat="1" x14ac:dyDescent="0.2">
      <c r="F991" s="128"/>
      <c r="G991" s="128"/>
      <c r="H991" s="129"/>
      <c r="I991" s="130"/>
      <c r="O991" s="131"/>
      <c r="P991" s="132"/>
      <c r="Q991" s="132"/>
    </row>
    <row r="992" spans="6:17" s="127" customFormat="1" x14ac:dyDescent="0.2">
      <c r="F992" s="128"/>
      <c r="G992" s="128"/>
      <c r="H992" s="129"/>
      <c r="I992" s="130"/>
      <c r="O992" s="131"/>
      <c r="P992" s="132"/>
      <c r="Q992" s="132"/>
    </row>
    <row r="993" spans="6:17" s="127" customFormat="1" x14ac:dyDescent="0.2">
      <c r="F993" s="128"/>
      <c r="G993" s="128"/>
      <c r="H993" s="129"/>
      <c r="I993" s="130"/>
      <c r="O993" s="131"/>
      <c r="P993" s="132"/>
      <c r="Q993" s="132"/>
    </row>
    <row r="994" spans="6:17" s="127" customFormat="1" x14ac:dyDescent="0.2">
      <c r="F994" s="128"/>
      <c r="G994" s="128"/>
      <c r="H994" s="129"/>
      <c r="I994" s="130"/>
      <c r="O994" s="131"/>
      <c r="P994" s="132"/>
      <c r="Q994" s="132"/>
    </row>
    <row r="995" spans="6:17" s="127" customFormat="1" x14ac:dyDescent="0.2">
      <c r="F995" s="128"/>
      <c r="G995" s="128"/>
      <c r="H995" s="129"/>
      <c r="I995" s="130"/>
      <c r="O995" s="131"/>
      <c r="P995" s="132"/>
      <c r="Q995" s="132"/>
    </row>
    <row r="996" spans="6:17" s="127" customFormat="1" x14ac:dyDescent="0.2">
      <c r="F996" s="128"/>
      <c r="G996" s="128"/>
      <c r="H996" s="129"/>
      <c r="I996" s="130"/>
      <c r="O996" s="131"/>
      <c r="P996" s="132"/>
      <c r="Q996" s="132"/>
    </row>
    <row r="997" spans="6:17" s="127" customFormat="1" x14ac:dyDescent="0.2">
      <c r="F997" s="128"/>
      <c r="G997" s="128"/>
      <c r="H997" s="129"/>
      <c r="I997" s="130"/>
      <c r="O997" s="131"/>
      <c r="P997" s="132"/>
      <c r="Q997" s="132"/>
    </row>
    <row r="998" spans="6:17" s="127" customFormat="1" x14ac:dyDescent="0.2">
      <c r="F998" s="128"/>
      <c r="G998" s="128"/>
      <c r="H998" s="129"/>
      <c r="I998" s="130"/>
      <c r="O998" s="131"/>
      <c r="P998" s="132"/>
      <c r="Q998" s="132"/>
    </row>
    <row r="999" spans="6:17" s="127" customFormat="1" x14ac:dyDescent="0.2">
      <c r="F999" s="128"/>
      <c r="G999" s="128"/>
      <c r="H999" s="129"/>
      <c r="I999" s="130"/>
      <c r="O999" s="131"/>
      <c r="P999" s="132"/>
      <c r="Q999" s="132"/>
    </row>
    <row r="1000" spans="6:17" s="127" customFormat="1" x14ac:dyDescent="0.2">
      <c r="F1000" s="128"/>
      <c r="G1000" s="128"/>
      <c r="H1000" s="129"/>
      <c r="I1000" s="130"/>
      <c r="O1000" s="131"/>
      <c r="P1000" s="132"/>
      <c r="Q1000" s="132"/>
    </row>
    <row r="1001" spans="6:17" s="127" customFormat="1" x14ac:dyDescent="0.2">
      <c r="F1001" s="128"/>
      <c r="G1001" s="128"/>
      <c r="H1001" s="129"/>
      <c r="I1001" s="130"/>
      <c r="O1001" s="131"/>
      <c r="P1001" s="132"/>
      <c r="Q1001" s="132"/>
    </row>
    <row r="1002" spans="6:17" s="127" customFormat="1" x14ac:dyDescent="0.2">
      <c r="F1002" s="128"/>
      <c r="G1002" s="128"/>
      <c r="H1002" s="129"/>
      <c r="I1002" s="130"/>
      <c r="O1002" s="131"/>
      <c r="P1002" s="132"/>
      <c r="Q1002" s="132"/>
    </row>
    <row r="1003" spans="6:17" s="127" customFormat="1" x14ac:dyDescent="0.2">
      <c r="F1003" s="128"/>
      <c r="G1003" s="128"/>
      <c r="H1003" s="129"/>
      <c r="I1003" s="130"/>
      <c r="O1003" s="131"/>
      <c r="P1003" s="132"/>
      <c r="Q1003" s="132"/>
    </row>
    <row r="1004" spans="6:17" s="127" customFormat="1" x14ac:dyDescent="0.2">
      <c r="F1004" s="128"/>
      <c r="G1004" s="128"/>
      <c r="H1004" s="129"/>
      <c r="I1004" s="130"/>
      <c r="O1004" s="131"/>
      <c r="P1004" s="132"/>
      <c r="Q1004" s="132"/>
    </row>
    <row r="1005" spans="6:17" s="127" customFormat="1" x14ac:dyDescent="0.2">
      <c r="F1005" s="128"/>
      <c r="G1005" s="128"/>
      <c r="H1005" s="129"/>
      <c r="I1005" s="130"/>
      <c r="O1005" s="131"/>
      <c r="P1005" s="132"/>
      <c r="Q1005" s="132"/>
    </row>
    <row r="1006" spans="6:17" s="127" customFormat="1" x14ac:dyDescent="0.2">
      <c r="F1006" s="128"/>
      <c r="G1006" s="128"/>
      <c r="H1006" s="129"/>
      <c r="I1006" s="130"/>
      <c r="O1006" s="131"/>
      <c r="P1006" s="132"/>
      <c r="Q1006" s="132"/>
    </row>
    <row r="1007" spans="6:17" s="127" customFormat="1" x14ac:dyDescent="0.2">
      <c r="F1007" s="128"/>
      <c r="G1007" s="128"/>
      <c r="H1007" s="129"/>
      <c r="I1007" s="130"/>
      <c r="O1007" s="131"/>
      <c r="P1007" s="132"/>
      <c r="Q1007" s="132"/>
    </row>
    <row r="1008" spans="6:17" s="127" customFormat="1" x14ac:dyDescent="0.2">
      <c r="F1008" s="128"/>
      <c r="G1008" s="128"/>
      <c r="H1008" s="129"/>
      <c r="I1008" s="130"/>
      <c r="O1008" s="131"/>
      <c r="P1008" s="132"/>
      <c r="Q1008" s="132"/>
    </row>
    <row r="1009" spans="6:17" s="127" customFormat="1" x14ac:dyDescent="0.2">
      <c r="F1009" s="128"/>
      <c r="G1009" s="128"/>
      <c r="H1009" s="129"/>
      <c r="I1009" s="130"/>
      <c r="O1009" s="131"/>
      <c r="P1009" s="132"/>
      <c r="Q1009" s="132"/>
    </row>
    <row r="1010" spans="6:17" s="127" customFormat="1" x14ac:dyDescent="0.2">
      <c r="F1010" s="128"/>
      <c r="G1010" s="128"/>
      <c r="H1010" s="129"/>
      <c r="I1010" s="130"/>
      <c r="O1010" s="131"/>
      <c r="P1010" s="132"/>
      <c r="Q1010" s="132"/>
    </row>
    <row r="1011" spans="6:17" s="127" customFormat="1" x14ac:dyDescent="0.2">
      <c r="F1011" s="128"/>
      <c r="G1011" s="128"/>
      <c r="H1011" s="129"/>
      <c r="I1011" s="130"/>
      <c r="O1011" s="131"/>
      <c r="P1011" s="132"/>
      <c r="Q1011" s="132"/>
    </row>
    <row r="1012" spans="6:17" s="127" customFormat="1" x14ac:dyDescent="0.2">
      <c r="F1012" s="128"/>
      <c r="G1012" s="128"/>
      <c r="H1012" s="129"/>
      <c r="I1012" s="130"/>
      <c r="O1012" s="131"/>
      <c r="P1012" s="132"/>
      <c r="Q1012" s="132"/>
    </row>
    <row r="1013" spans="6:17" s="127" customFormat="1" x14ac:dyDescent="0.2">
      <c r="F1013" s="128"/>
      <c r="G1013" s="128"/>
      <c r="H1013" s="129"/>
      <c r="I1013" s="130"/>
      <c r="O1013" s="131"/>
      <c r="P1013" s="132"/>
      <c r="Q1013" s="132"/>
    </row>
    <row r="1014" spans="6:17" s="127" customFormat="1" x14ac:dyDescent="0.2">
      <c r="F1014" s="128"/>
      <c r="G1014" s="128"/>
      <c r="H1014" s="129"/>
      <c r="I1014" s="130"/>
      <c r="O1014" s="131"/>
      <c r="P1014" s="132"/>
      <c r="Q1014" s="132"/>
    </row>
    <row r="1015" spans="6:17" s="127" customFormat="1" x14ac:dyDescent="0.2">
      <c r="F1015" s="128"/>
      <c r="G1015" s="128"/>
      <c r="H1015" s="129"/>
      <c r="I1015" s="130"/>
      <c r="O1015" s="131"/>
      <c r="P1015" s="132"/>
      <c r="Q1015" s="132"/>
    </row>
    <row r="1016" spans="6:17" s="127" customFormat="1" x14ac:dyDescent="0.2">
      <c r="F1016" s="128"/>
      <c r="G1016" s="128"/>
      <c r="H1016" s="129"/>
      <c r="I1016" s="130"/>
      <c r="O1016" s="131"/>
      <c r="P1016" s="132"/>
      <c r="Q1016" s="132"/>
    </row>
    <row r="1017" spans="6:17" s="127" customFormat="1" x14ac:dyDescent="0.2">
      <c r="F1017" s="128"/>
      <c r="G1017" s="128"/>
      <c r="H1017" s="129"/>
      <c r="I1017" s="130"/>
      <c r="O1017" s="131"/>
      <c r="P1017" s="132"/>
      <c r="Q1017" s="132"/>
    </row>
    <row r="1018" spans="6:17" s="127" customFormat="1" x14ac:dyDescent="0.2">
      <c r="F1018" s="128"/>
      <c r="G1018" s="128"/>
      <c r="H1018" s="129"/>
      <c r="I1018" s="130"/>
      <c r="O1018" s="131"/>
      <c r="P1018" s="132"/>
      <c r="Q1018" s="132"/>
    </row>
    <row r="1019" spans="6:17" s="127" customFormat="1" x14ac:dyDescent="0.2">
      <c r="F1019" s="128"/>
      <c r="G1019" s="128"/>
      <c r="H1019" s="129"/>
      <c r="I1019" s="130"/>
      <c r="O1019" s="131"/>
      <c r="P1019" s="132"/>
      <c r="Q1019" s="132"/>
    </row>
    <row r="1020" spans="6:17" s="127" customFormat="1" x14ac:dyDescent="0.2">
      <c r="F1020" s="128"/>
      <c r="G1020" s="128"/>
      <c r="H1020" s="129"/>
      <c r="I1020" s="130"/>
      <c r="O1020" s="131"/>
      <c r="P1020" s="132"/>
      <c r="Q1020" s="132"/>
    </row>
    <row r="1021" spans="6:17" s="127" customFormat="1" x14ac:dyDescent="0.2">
      <c r="F1021" s="128"/>
      <c r="G1021" s="128"/>
      <c r="H1021" s="129"/>
      <c r="I1021" s="130"/>
      <c r="O1021" s="131"/>
      <c r="P1021" s="132"/>
      <c r="Q1021" s="132"/>
    </row>
    <row r="1022" spans="6:17" s="127" customFormat="1" x14ac:dyDescent="0.2">
      <c r="F1022" s="128"/>
      <c r="G1022" s="128"/>
      <c r="H1022" s="129"/>
      <c r="I1022" s="130"/>
      <c r="O1022" s="131"/>
      <c r="P1022" s="132"/>
      <c r="Q1022" s="132"/>
    </row>
    <row r="1023" spans="6:17" s="127" customFormat="1" x14ac:dyDescent="0.2">
      <c r="F1023" s="128"/>
      <c r="G1023" s="128"/>
      <c r="H1023" s="129"/>
      <c r="I1023" s="130"/>
      <c r="O1023" s="131"/>
      <c r="P1023" s="132"/>
      <c r="Q1023" s="132"/>
    </row>
    <row r="1024" spans="6:17" s="127" customFormat="1" x14ac:dyDescent="0.2">
      <c r="F1024" s="128"/>
      <c r="G1024" s="128"/>
      <c r="H1024" s="129"/>
      <c r="I1024" s="130"/>
      <c r="O1024" s="131"/>
      <c r="P1024" s="132"/>
      <c r="Q1024" s="132"/>
    </row>
    <row r="1025" spans="6:17" s="127" customFormat="1" x14ac:dyDescent="0.2">
      <c r="F1025" s="128"/>
      <c r="G1025" s="128"/>
      <c r="H1025" s="129"/>
      <c r="I1025" s="130"/>
      <c r="O1025" s="131"/>
      <c r="P1025" s="132"/>
      <c r="Q1025" s="132"/>
    </row>
    <row r="1026" spans="6:17" s="127" customFormat="1" x14ac:dyDescent="0.2">
      <c r="F1026" s="128"/>
      <c r="G1026" s="128"/>
      <c r="H1026" s="129"/>
      <c r="I1026" s="130"/>
      <c r="O1026" s="131"/>
      <c r="P1026" s="132"/>
      <c r="Q1026" s="132"/>
    </row>
    <row r="1027" spans="6:17" s="127" customFormat="1" x14ac:dyDescent="0.2">
      <c r="F1027" s="128"/>
      <c r="G1027" s="128"/>
      <c r="H1027" s="129"/>
      <c r="I1027" s="130"/>
      <c r="O1027" s="131"/>
      <c r="P1027" s="132"/>
      <c r="Q1027" s="132"/>
    </row>
    <row r="1028" spans="6:17" s="127" customFormat="1" x14ac:dyDescent="0.2">
      <c r="F1028" s="128"/>
      <c r="G1028" s="128"/>
      <c r="H1028" s="129"/>
      <c r="I1028" s="130"/>
      <c r="O1028" s="131"/>
      <c r="P1028" s="132"/>
      <c r="Q1028" s="132"/>
    </row>
    <row r="1029" spans="6:17" s="127" customFormat="1" x14ac:dyDescent="0.2">
      <c r="F1029" s="128"/>
      <c r="G1029" s="128"/>
      <c r="H1029" s="129"/>
      <c r="I1029" s="130"/>
      <c r="O1029" s="131"/>
      <c r="P1029" s="132"/>
      <c r="Q1029" s="132"/>
    </row>
    <row r="1030" spans="6:17" s="127" customFormat="1" x14ac:dyDescent="0.2">
      <c r="F1030" s="128"/>
      <c r="G1030" s="128"/>
      <c r="H1030" s="129"/>
      <c r="I1030" s="130"/>
      <c r="O1030" s="131"/>
      <c r="P1030" s="132"/>
      <c r="Q1030" s="132"/>
    </row>
    <row r="1031" spans="6:17" s="127" customFormat="1" x14ac:dyDescent="0.2">
      <c r="F1031" s="128"/>
      <c r="G1031" s="128"/>
      <c r="H1031" s="129"/>
      <c r="I1031" s="130"/>
      <c r="O1031" s="131"/>
      <c r="P1031" s="132"/>
      <c r="Q1031" s="132"/>
    </row>
    <row r="1032" spans="6:17" s="127" customFormat="1" x14ac:dyDescent="0.2">
      <c r="F1032" s="128"/>
      <c r="G1032" s="128"/>
      <c r="H1032" s="129"/>
      <c r="I1032" s="130"/>
      <c r="O1032" s="131"/>
      <c r="P1032" s="132"/>
      <c r="Q1032" s="132"/>
    </row>
    <row r="1033" spans="6:17" s="127" customFormat="1" x14ac:dyDescent="0.2">
      <c r="F1033" s="128"/>
      <c r="G1033" s="128"/>
      <c r="H1033" s="129"/>
      <c r="I1033" s="130"/>
      <c r="O1033" s="131"/>
      <c r="P1033" s="132"/>
      <c r="Q1033" s="132"/>
    </row>
    <row r="1034" spans="6:17" s="127" customFormat="1" x14ac:dyDescent="0.2">
      <c r="F1034" s="128"/>
      <c r="G1034" s="128"/>
      <c r="H1034" s="129"/>
      <c r="I1034" s="130"/>
      <c r="O1034" s="131"/>
      <c r="P1034" s="132"/>
      <c r="Q1034" s="132"/>
    </row>
    <row r="1035" spans="6:17" s="127" customFormat="1" x14ac:dyDescent="0.2">
      <c r="F1035" s="128"/>
      <c r="G1035" s="128"/>
      <c r="H1035" s="129"/>
      <c r="I1035" s="130"/>
      <c r="O1035" s="131"/>
      <c r="P1035" s="132"/>
      <c r="Q1035" s="132"/>
    </row>
    <row r="1036" spans="6:17" s="127" customFormat="1" x14ac:dyDescent="0.2">
      <c r="F1036" s="128"/>
      <c r="G1036" s="128"/>
      <c r="H1036" s="129"/>
      <c r="I1036" s="130"/>
      <c r="O1036" s="131"/>
      <c r="P1036" s="132"/>
      <c r="Q1036" s="132"/>
    </row>
    <row r="1037" spans="6:17" s="127" customFormat="1" x14ac:dyDescent="0.2">
      <c r="F1037" s="128"/>
      <c r="G1037" s="128"/>
      <c r="H1037" s="129"/>
      <c r="I1037" s="130"/>
      <c r="O1037" s="131"/>
      <c r="P1037" s="132"/>
      <c r="Q1037" s="132"/>
    </row>
    <row r="1038" spans="6:17" s="127" customFormat="1" x14ac:dyDescent="0.2">
      <c r="F1038" s="128"/>
      <c r="G1038" s="128"/>
      <c r="H1038" s="129"/>
      <c r="I1038" s="130"/>
      <c r="O1038" s="131"/>
      <c r="P1038" s="132"/>
      <c r="Q1038" s="132"/>
    </row>
    <row r="1039" spans="6:17" s="127" customFormat="1" x14ac:dyDescent="0.2">
      <c r="F1039" s="128"/>
      <c r="G1039" s="128"/>
      <c r="H1039" s="129"/>
      <c r="I1039" s="130"/>
      <c r="O1039" s="131"/>
      <c r="P1039" s="132"/>
      <c r="Q1039" s="132"/>
    </row>
    <row r="1040" spans="6:17" s="127" customFormat="1" x14ac:dyDescent="0.2">
      <c r="F1040" s="128"/>
      <c r="G1040" s="128"/>
      <c r="H1040" s="129"/>
      <c r="I1040" s="130"/>
      <c r="O1040" s="131"/>
      <c r="P1040" s="132"/>
      <c r="Q1040" s="132"/>
    </row>
    <row r="1041" spans="6:17" s="127" customFormat="1" x14ac:dyDescent="0.2">
      <c r="F1041" s="128"/>
      <c r="G1041" s="128"/>
      <c r="H1041" s="129"/>
      <c r="I1041" s="130"/>
      <c r="O1041" s="131"/>
      <c r="P1041" s="132"/>
      <c r="Q1041" s="132"/>
    </row>
    <row r="1042" spans="6:17" s="127" customFormat="1" x14ac:dyDescent="0.2">
      <c r="F1042" s="128"/>
      <c r="G1042" s="128"/>
      <c r="H1042" s="129"/>
      <c r="I1042" s="130"/>
      <c r="O1042" s="131"/>
      <c r="P1042" s="132"/>
      <c r="Q1042" s="132"/>
    </row>
    <row r="1043" spans="6:17" s="127" customFormat="1" x14ac:dyDescent="0.2">
      <c r="F1043" s="128"/>
      <c r="G1043" s="128"/>
      <c r="H1043" s="129"/>
      <c r="I1043" s="130"/>
      <c r="O1043" s="131"/>
      <c r="P1043" s="132"/>
      <c r="Q1043" s="132"/>
    </row>
    <row r="1044" spans="6:17" s="127" customFormat="1" x14ac:dyDescent="0.2">
      <c r="F1044" s="128"/>
      <c r="G1044" s="128"/>
      <c r="H1044" s="129"/>
      <c r="I1044" s="130"/>
      <c r="O1044" s="131"/>
      <c r="P1044" s="132"/>
      <c r="Q1044" s="132"/>
    </row>
    <row r="1045" spans="6:17" s="127" customFormat="1" x14ac:dyDescent="0.2">
      <c r="F1045" s="128"/>
      <c r="G1045" s="128"/>
      <c r="H1045" s="129"/>
      <c r="I1045" s="130"/>
      <c r="O1045" s="131"/>
      <c r="P1045" s="132"/>
      <c r="Q1045" s="132"/>
    </row>
    <row r="1046" spans="6:17" s="127" customFormat="1" x14ac:dyDescent="0.2">
      <c r="F1046" s="128"/>
      <c r="G1046" s="128"/>
      <c r="H1046" s="129"/>
      <c r="I1046" s="130"/>
      <c r="O1046" s="131"/>
      <c r="P1046" s="132"/>
      <c r="Q1046" s="132"/>
    </row>
    <row r="1047" spans="6:17" s="127" customFormat="1" x14ac:dyDescent="0.2">
      <c r="F1047" s="128"/>
      <c r="G1047" s="128"/>
      <c r="H1047" s="129"/>
      <c r="I1047" s="130"/>
      <c r="O1047" s="131"/>
      <c r="P1047" s="132"/>
      <c r="Q1047" s="132"/>
    </row>
    <row r="1048" spans="6:17" s="127" customFormat="1" x14ac:dyDescent="0.2">
      <c r="F1048" s="128"/>
      <c r="G1048" s="128"/>
      <c r="H1048" s="129"/>
      <c r="I1048" s="130"/>
      <c r="O1048" s="131"/>
      <c r="P1048" s="132"/>
      <c r="Q1048" s="132"/>
    </row>
    <row r="1049" spans="6:17" s="127" customFormat="1" x14ac:dyDescent="0.2">
      <c r="F1049" s="128"/>
      <c r="G1049" s="128"/>
      <c r="H1049" s="129"/>
      <c r="I1049" s="130"/>
      <c r="O1049" s="131"/>
      <c r="P1049" s="132"/>
      <c r="Q1049" s="132"/>
    </row>
    <row r="1050" spans="6:17" s="127" customFormat="1" x14ac:dyDescent="0.2">
      <c r="F1050" s="128"/>
      <c r="G1050" s="128"/>
      <c r="H1050" s="129"/>
      <c r="I1050" s="130"/>
      <c r="O1050" s="131"/>
      <c r="P1050" s="132"/>
      <c r="Q1050" s="132"/>
    </row>
    <row r="1051" spans="6:17" s="127" customFormat="1" x14ac:dyDescent="0.2">
      <c r="F1051" s="128"/>
      <c r="G1051" s="128"/>
      <c r="H1051" s="129"/>
      <c r="I1051" s="130"/>
      <c r="O1051" s="131"/>
      <c r="P1051" s="132"/>
      <c r="Q1051" s="132"/>
    </row>
    <row r="1052" spans="6:17" s="127" customFormat="1" x14ac:dyDescent="0.2">
      <c r="F1052" s="128"/>
      <c r="G1052" s="128"/>
      <c r="H1052" s="129"/>
      <c r="I1052" s="130"/>
      <c r="O1052" s="131"/>
      <c r="P1052" s="132"/>
      <c r="Q1052" s="132"/>
    </row>
    <row r="1053" spans="6:17" s="127" customFormat="1" x14ac:dyDescent="0.2">
      <c r="F1053" s="128"/>
      <c r="G1053" s="128"/>
      <c r="H1053" s="129"/>
      <c r="I1053" s="130"/>
      <c r="O1053" s="131"/>
      <c r="P1053" s="132"/>
      <c r="Q1053" s="132"/>
    </row>
    <row r="1054" spans="6:17" s="127" customFormat="1" x14ac:dyDescent="0.2">
      <c r="F1054" s="128"/>
      <c r="G1054" s="128"/>
      <c r="H1054" s="129"/>
      <c r="I1054" s="130"/>
      <c r="O1054" s="131"/>
      <c r="P1054" s="132"/>
      <c r="Q1054" s="132"/>
    </row>
    <row r="1055" spans="6:17" s="127" customFormat="1" x14ac:dyDescent="0.2">
      <c r="F1055" s="128"/>
      <c r="G1055" s="128"/>
      <c r="H1055" s="129"/>
      <c r="I1055" s="130"/>
      <c r="O1055" s="131"/>
      <c r="P1055" s="132"/>
      <c r="Q1055" s="132"/>
    </row>
    <row r="1056" spans="6:17" s="127" customFormat="1" x14ac:dyDescent="0.2">
      <c r="F1056" s="128"/>
      <c r="G1056" s="128"/>
      <c r="H1056" s="129"/>
      <c r="I1056" s="130"/>
      <c r="O1056" s="131"/>
      <c r="P1056" s="132"/>
      <c r="Q1056" s="132"/>
    </row>
    <row r="1057" spans="6:17" s="127" customFormat="1" x14ac:dyDescent="0.2">
      <c r="F1057" s="128"/>
      <c r="G1057" s="128"/>
      <c r="H1057" s="129"/>
      <c r="I1057" s="130"/>
      <c r="O1057" s="131"/>
      <c r="P1057" s="132"/>
      <c r="Q1057" s="132"/>
    </row>
    <row r="1058" spans="6:17" s="127" customFormat="1" x14ac:dyDescent="0.2">
      <c r="F1058" s="128"/>
      <c r="G1058" s="128"/>
      <c r="H1058" s="129"/>
      <c r="I1058" s="130"/>
      <c r="O1058" s="131"/>
      <c r="P1058" s="132"/>
      <c r="Q1058" s="132"/>
    </row>
    <row r="1059" spans="6:17" s="127" customFormat="1" x14ac:dyDescent="0.2">
      <c r="F1059" s="128"/>
      <c r="G1059" s="128"/>
      <c r="H1059" s="129"/>
      <c r="I1059" s="130"/>
      <c r="O1059" s="131"/>
      <c r="P1059" s="132"/>
      <c r="Q1059" s="132"/>
    </row>
    <row r="1060" spans="6:17" s="127" customFormat="1" x14ac:dyDescent="0.2">
      <c r="F1060" s="128"/>
      <c r="G1060" s="128"/>
      <c r="H1060" s="129"/>
      <c r="I1060" s="130"/>
      <c r="O1060" s="131"/>
      <c r="P1060" s="132"/>
      <c r="Q1060" s="132"/>
    </row>
    <row r="1061" spans="6:17" s="127" customFormat="1" x14ac:dyDescent="0.2">
      <c r="F1061" s="128"/>
      <c r="G1061" s="128"/>
      <c r="H1061" s="129"/>
      <c r="I1061" s="130"/>
      <c r="O1061" s="131"/>
      <c r="P1061" s="132"/>
      <c r="Q1061" s="132"/>
    </row>
    <row r="1062" spans="6:17" s="127" customFormat="1" x14ac:dyDescent="0.2">
      <c r="F1062" s="128"/>
      <c r="G1062" s="128"/>
      <c r="H1062" s="129"/>
      <c r="I1062" s="130"/>
      <c r="O1062" s="131"/>
      <c r="P1062" s="132"/>
      <c r="Q1062" s="132"/>
    </row>
    <row r="1063" spans="6:17" s="127" customFormat="1" x14ac:dyDescent="0.2">
      <c r="F1063" s="128"/>
      <c r="G1063" s="128"/>
      <c r="H1063" s="129"/>
      <c r="I1063" s="130"/>
      <c r="O1063" s="131"/>
      <c r="P1063" s="132"/>
      <c r="Q1063" s="132"/>
    </row>
    <row r="1064" spans="6:17" s="127" customFormat="1" x14ac:dyDescent="0.2">
      <c r="F1064" s="128"/>
      <c r="G1064" s="128"/>
      <c r="H1064" s="129"/>
      <c r="I1064" s="130"/>
      <c r="O1064" s="131"/>
      <c r="P1064" s="132"/>
      <c r="Q1064" s="132"/>
    </row>
    <row r="1065" spans="6:17" s="127" customFormat="1" x14ac:dyDescent="0.2">
      <c r="F1065" s="128"/>
      <c r="G1065" s="128"/>
      <c r="H1065" s="129"/>
      <c r="I1065" s="130"/>
      <c r="O1065" s="131"/>
      <c r="P1065" s="132"/>
      <c r="Q1065" s="132"/>
    </row>
    <row r="1066" spans="6:17" s="127" customFormat="1" x14ac:dyDescent="0.2">
      <c r="F1066" s="128"/>
      <c r="G1066" s="128"/>
      <c r="H1066" s="129"/>
      <c r="I1066" s="130"/>
      <c r="O1066" s="131"/>
      <c r="P1066" s="132"/>
      <c r="Q1066" s="132"/>
    </row>
    <row r="1067" spans="6:17" s="127" customFormat="1" x14ac:dyDescent="0.2">
      <c r="F1067" s="128"/>
      <c r="G1067" s="128"/>
      <c r="H1067" s="129"/>
      <c r="I1067" s="130"/>
      <c r="O1067" s="131"/>
      <c r="P1067" s="132"/>
      <c r="Q1067" s="132"/>
    </row>
    <row r="1068" spans="6:17" s="127" customFormat="1" x14ac:dyDescent="0.2">
      <c r="F1068" s="128"/>
      <c r="G1068" s="128"/>
      <c r="H1068" s="129"/>
      <c r="I1068" s="130"/>
      <c r="O1068" s="131"/>
      <c r="P1068" s="132"/>
      <c r="Q1068" s="132"/>
    </row>
    <row r="1069" spans="6:17" s="127" customFormat="1" x14ac:dyDescent="0.2">
      <c r="F1069" s="128"/>
      <c r="G1069" s="128"/>
      <c r="H1069" s="129"/>
      <c r="I1069" s="130"/>
      <c r="O1069" s="131"/>
      <c r="P1069" s="132"/>
      <c r="Q1069" s="132"/>
    </row>
    <row r="1070" spans="6:17" s="127" customFormat="1" x14ac:dyDescent="0.2">
      <c r="F1070" s="128"/>
      <c r="G1070" s="128"/>
      <c r="H1070" s="129"/>
      <c r="I1070" s="130"/>
      <c r="O1070" s="131"/>
      <c r="P1070" s="132"/>
      <c r="Q1070" s="132"/>
    </row>
    <row r="1071" spans="6:17" s="127" customFormat="1" x14ac:dyDescent="0.2">
      <c r="F1071" s="128"/>
      <c r="G1071" s="128"/>
      <c r="H1071" s="129"/>
      <c r="I1071" s="130"/>
      <c r="O1071" s="131"/>
      <c r="P1071" s="132"/>
      <c r="Q1071" s="132"/>
    </row>
    <row r="1072" spans="6:17" s="127" customFormat="1" x14ac:dyDescent="0.2">
      <c r="F1072" s="128"/>
      <c r="G1072" s="128"/>
      <c r="H1072" s="129"/>
      <c r="I1072" s="130"/>
      <c r="O1072" s="131"/>
      <c r="P1072" s="132"/>
      <c r="Q1072" s="132"/>
    </row>
    <row r="1073" spans="6:17" s="127" customFormat="1" x14ac:dyDescent="0.2">
      <c r="F1073" s="128"/>
      <c r="G1073" s="128"/>
      <c r="H1073" s="129"/>
      <c r="I1073" s="130"/>
      <c r="O1073" s="131"/>
      <c r="P1073" s="132"/>
      <c r="Q1073" s="132"/>
    </row>
    <row r="1074" spans="6:17" s="127" customFormat="1" x14ac:dyDescent="0.2">
      <c r="F1074" s="128"/>
      <c r="G1074" s="128"/>
      <c r="H1074" s="129"/>
      <c r="I1074" s="130"/>
      <c r="O1074" s="131"/>
      <c r="P1074" s="132"/>
      <c r="Q1074" s="132"/>
    </row>
    <row r="1075" spans="6:17" s="127" customFormat="1" x14ac:dyDescent="0.2">
      <c r="F1075" s="128"/>
      <c r="G1075" s="128"/>
      <c r="H1075" s="129"/>
      <c r="I1075" s="130"/>
      <c r="O1075" s="131"/>
      <c r="P1075" s="132"/>
      <c r="Q1075" s="132"/>
    </row>
    <row r="1076" spans="6:17" s="127" customFormat="1" x14ac:dyDescent="0.2">
      <c r="F1076" s="128"/>
      <c r="G1076" s="128"/>
      <c r="H1076" s="129"/>
      <c r="I1076" s="130"/>
      <c r="O1076" s="131"/>
      <c r="P1076" s="132"/>
      <c r="Q1076" s="132"/>
    </row>
    <row r="1077" spans="6:17" s="127" customFormat="1" x14ac:dyDescent="0.2">
      <c r="F1077" s="128"/>
      <c r="G1077" s="128"/>
      <c r="H1077" s="129"/>
      <c r="I1077" s="130"/>
      <c r="O1077" s="131"/>
      <c r="P1077" s="132"/>
      <c r="Q1077" s="132"/>
    </row>
    <row r="1078" spans="6:17" s="127" customFormat="1" x14ac:dyDescent="0.2">
      <c r="F1078" s="128"/>
      <c r="G1078" s="128"/>
      <c r="H1078" s="129"/>
      <c r="I1078" s="130"/>
      <c r="O1078" s="131"/>
      <c r="P1078" s="132"/>
      <c r="Q1078" s="132"/>
    </row>
    <row r="1079" spans="6:17" s="127" customFormat="1" x14ac:dyDescent="0.2">
      <c r="F1079" s="128"/>
      <c r="G1079" s="128"/>
      <c r="H1079" s="129"/>
      <c r="I1079" s="130"/>
      <c r="O1079" s="131"/>
      <c r="P1079" s="132"/>
      <c r="Q1079" s="132"/>
    </row>
    <row r="1080" spans="6:17" s="127" customFormat="1" x14ac:dyDescent="0.2">
      <c r="F1080" s="128"/>
      <c r="G1080" s="128"/>
      <c r="H1080" s="129"/>
      <c r="I1080" s="130"/>
      <c r="O1080" s="131"/>
      <c r="P1080" s="132"/>
      <c r="Q1080" s="132"/>
    </row>
    <row r="1081" spans="6:17" s="127" customFormat="1" x14ac:dyDescent="0.2">
      <c r="F1081" s="128"/>
      <c r="G1081" s="128"/>
      <c r="H1081" s="129"/>
      <c r="I1081" s="130"/>
      <c r="O1081" s="131"/>
      <c r="P1081" s="132"/>
      <c r="Q1081" s="132"/>
    </row>
    <row r="1082" spans="6:17" s="127" customFormat="1" x14ac:dyDescent="0.2">
      <c r="F1082" s="128"/>
      <c r="G1082" s="128"/>
      <c r="H1082" s="129"/>
      <c r="I1082" s="130"/>
      <c r="O1082" s="131"/>
      <c r="P1082" s="132"/>
      <c r="Q1082" s="132"/>
    </row>
    <row r="1083" spans="6:17" s="127" customFormat="1" x14ac:dyDescent="0.2">
      <c r="F1083" s="128"/>
      <c r="G1083" s="128"/>
      <c r="H1083" s="129"/>
      <c r="I1083" s="130"/>
      <c r="O1083" s="131"/>
      <c r="P1083" s="132"/>
      <c r="Q1083" s="132"/>
    </row>
    <row r="1084" spans="6:17" s="127" customFormat="1" x14ac:dyDescent="0.2">
      <c r="F1084" s="128"/>
      <c r="G1084" s="128"/>
      <c r="H1084" s="129"/>
      <c r="I1084" s="130"/>
      <c r="O1084" s="131"/>
      <c r="P1084" s="132"/>
      <c r="Q1084" s="132"/>
    </row>
    <row r="1085" spans="6:17" s="127" customFormat="1" x14ac:dyDescent="0.2">
      <c r="F1085" s="128"/>
      <c r="G1085" s="128"/>
      <c r="H1085" s="129"/>
      <c r="I1085" s="130"/>
      <c r="O1085" s="131"/>
      <c r="P1085" s="132"/>
      <c r="Q1085" s="132"/>
    </row>
    <row r="1086" spans="6:17" s="127" customFormat="1" x14ac:dyDescent="0.2">
      <c r="F1086" s="128"/>
      <c r="G1086" s="128"/>
      <c r="H1086" s="129"/>
      <c r="I1086" s="130"/>
      <c r="O1086" s="131"/>
      <c r="P1086" s="132"/>
      <c r="Q1086" s="132"/>
    </row>
    <row r="1087" spans="6:17" s="127" customFormat="1" x14ac:dyDescent="0.2">
      <c r="F1087" s="128"/>
      <c r="G1087" s="128"/>
      <c r="H1087" s="129"/>
      <c r="I1087" s="130"/>
      <c r="O1087" s="131"/>
      <c r="P1087" s="132"/>
      <c r="Q1087" s="132"/>
    </row>
    <row r="1088" spans="6:17" s="127" customFormat="1" x14ac:dyDescent="0.2">
      <c r="F1088" s="128"/>
      <c r="G1088" s="128"/>
      <c r="H1088" s="129"/>
      <c r="I1088" s="130"/>
      <c r="O1088" s="131"/>
      <c r="P1088" s="132"/>
      <c r="Q1088" s="132"/>
    </row>
    <row r="1089" spans="6:17" s="127" customFormat="1" x14ac:dyDescent="0.2">
      <c r="F1089" s="128"/>
      <c r="G1089" s="128"/>
      <c r="H1089" s="129"/>
      <c r="I1089" s="130"/>
      <c r="O1089" s="131"/>
      <c r="P1089" s="132"/>
      <c r="Q1089" s="132"/>
    </row>
    <row r="1090" spans="6:17" s="127" customFormat="1" x14ac:dyDescent="0.2">
      <c r="F1090" s="128"/>
      <c r="G1090" s="128"/>
      <c r="H1090" s="129"/>
      <c r="I1090" s="130"/>
      <c r="O1090" s="131"/>
      <c r="P1090" s="132"/>
      <c r="Q1090" s="132"/>
    </row>
    <row r="1091" spans="6:17" s="127" customFormat="1" x14ac:dyDescent="0.2">
      <c r="F1091" s="128"/>
      <c r="G1091" s="128"/>
      <c r="H1091" s="129"/>
      <c r="I1091" s="130"/>
      <c r="O1091" s="131"/>
      <c r="P1091" s="132"/>
      <c r="Q1091" s="132"/>
    </row>
    <row r="1092" spans="6:17" s="127" customFormat="1" x14ac:dyDescent="0.2">
      <c r="F1092" s="128"/>
      <c r="G1092" s="128"/>
      <c r="H1092" s="129"/>
      <c r="I1092" s="130"/>
      <c r="O1092" s="131"/>
      <c r="P1092" s="132"/>
      <c r="Q1092" s="132"/>
    </row>
    <row r="1093" spans="6:17" s="127" customFormat="1" x14ac:dyDescent="0.2">
      <c r="F1093" s="128"/>
      <c r="G1093" s="128"/>
      <c r="H1093" s="129"/>
      <c r="I1093" s="130"/>
      <c r="O1093" s="131"/>
      <c r="P1093" s="132"/>
      <c r="Q1093" s="132"/>
    </row>
    <row r="1094" spans="6:17" s="127" customFormat="1" x14ac:dyDescent="0.2">
      <c r="F1094" s="128"/>
      <c r="G1094" s="128"/>
      <c r="H1094" s="129"/>
      <c r="I1094" s="130"/>
      <c r="O1094" s="131"/>
      <c r="P1094" s="132"/>
      <c r="Q1094" s="132"/>
    </row>
    <row r="1095" spans="6:17" s="127" customFormat="1" x14ac:dyDescent="0.2">
      <c r="F1095" s="128"/>
      <c r="G1095" s="128"/>
      <c r="H1095" s="129"/>
      <c r="I1095" s="130"/>
      <c r="O1095" s="131"/>
      <c r="P1095" s="132"/>
      <c r="Q1095" s="132"/>
    </row>
    <row r="1096" spans="6:17" s="127" customFormat="1" x14ac:dyDescent="0.2">
      <c r="F1096" s="128"/>
      <c r="G1096" s="128"/>
      <c r="H1096" s="129"/>
      <c r="I1096" s="130"/>
      <c r="O1096" s="131"/>
      <c r="P1096" s="132"/>
      <c r="Q1096" s="132"/>
    </row>
    <row r="1097" spans="6:17" s="127" customFormat="1" x14ac:dyDescent="0.2">
      <c r="F1097" s="128"/>
      <c r="G1097" s="128"/>
      <c r="H1097" s="129"/>
      <c r="I1097" s="130"/>
      <c r="O1097" s="131"/>
      <c r="P1097" s="132"/>
      <c r="Q1097" s="132"/>
    </row>
    <row r="1098" spans="6:17" s="127" customFormat="1" x14ac:dyDescent="0.2">
      <c r="F1098" s="128"/>
      <c r="G1098" s="128"/>
      <c r="H1098" s="129"/>
      <c r="I1098" s="130"/>
      <c r="O1098" s="131"/>
      <c r="P1098" s="132"/>
      <c r="Q1098" s="132"/>
    </row>
    <row r="1099" spans="6:17" s="127" customFormat="1" x14ac:dyDescent="0.2">
      <c r="F1099" s="128"/>
      <c r="G1099" s="128"/>
      <c r="H1099" s="129"/>
      <c r="I1099" s="130"/>
      <c r="O1099" s="131"/>
      <c r="P1099" s="132"/>
      <c r="Q1099" s="132"/>
    </row>
    <row r="1100" spans="6:17" s="127" customFormat="1" x14ac:dyDescent="0.2">
      <c r="F1100" s="128"/>
      <c r="G1100" s="128"/>
      <c r="H1100" s="129"/>
      <c r="I1100" s="130"/>
      <c r="O1100" s="131"/>
      <c r="P1100" s="132"/>
      <c r="Q1100" s="132"/>
    </row>
    <row r="1101" spans="6:17" s="127" customFormat="1" x14ac:dyDescent="0.2">
      <c r="F1101" s="128"/>
      <c r="G1101" s="128"/>
      <c r="H1101" s="129"/>
      <c r="I1101" s="130"/>
      <c r="O1101" s="131"/>
      <c r="P1101" s="132"/>
      <c r="Q1101" s="132"/>
    </row>
    <row r="1102" spans="6:17" s="127" customFormat="1" x14ac:dyDescent="0.2">
      <c r="F1102" s="128"/>
      <c r="G1102" s="128"/>
      <c r="H1102" s="129"/>
      <c r="I1102" s="130"/>
      <c r="O1102" s="131"/>
      <c r="P1102" s="132"/>
      <c r="Q1102" s="132"/>
    </row>
    <row r="1103" spans="6:17" s="127" customFormat="1" x14ac:dyDescent="0.2">
      <c r="F1103" s="128"/>
      <c r="G1103" s="128"/>
      <c r="H1103" s="129"/>
      <c r="I1103" s="130"/>
      <c r="O1103" s="131"/>
      <c r="P1103" s="132"/>
      <c r="Q1103" s="132"/>
    </row>
    <row r="1104" spans="6:17" s="127" customFormat="1" x14ac:dyDescent="0.2">
      <c r="F1104" s="128"/>
      <c r="G1104" s="128"/>
      <c r="H1104" s="129"/>
      <c r="I1104" s="130"/>
      <c r="O1104" s="131"/>
      <c r="P1104" s="132"/>
      <c r="Q1104" s="132"/>
    </row>
    <row r="1105" spans="6:17" s="127" customFormat="1" x14ac:dyDescent="0.2">
      <c r="F1105" s="128"/>
      <c r="G1105" s="128"/>
      <c r="H1105" s="129"/>
      <c r="I1105" s="130"/>
      <c r="O1105" s="131"/>
      <c r="P1105" s="132"/>
      <c r="Q1105" s="132"/>
    </row>
    <row r="1106" spans="6:17" s="127" customFormat="1" x14ac:dyDescent="0.2">
      <c r="F1106" s="128"/>
      <c r="G1106" s="128"/>
      <c r="H1106" s="129"/>
      <c r="I1106" s="130"/>
      <c r="O1106" s="131"/>
      <c r="P1106" s="132"/>
      <c r="Q1106" s="132"/>
    </row>
    <row r="1107" spans="6:17" s="127" customFormat="1" x14ac:dyDescent="0.2">
      <c r="F1107" s="128"/>
      <c r="G1107" s="128"/>
      <c r="H1107" s="129"/>
      <c r="I1107" s="130"/>
      <c r="O1107" s="131"/>
      <c r="P1107" s="132"/>
      <c r="Q1107" s="132"/>
    </row>
    <row r="1108" spans="6:17" s="127" customFormat="1" x14ac:dyDescent="0.2">
      <c r="F1108" s="128"/>
      <c r="G1108" s="128"/>
      <c r="H1108" s="129"/>
      <c r="I1108" s="130"/>
      <c r="O1108" s="131"/>
      <c r="P1108" s="132"/>
      <c r="Q1108" s="132"/>
    </row>
    <row r="1109" spans="6:17" s="127" customFormat="1" x14ac:dyDescent="0.2">
      <c r="F1109" s="128"/>
      <c r="G1109" s="128"/>
      <c r="H1109" s="129"/>
      <c r="I1109" s="130"/>
      <c r="O1109" s="131"/>
      <c r="P1109" s="132"/>
      <c r="Q1109" s="132"/>
    </row>
    <row r="1110" spans="6:17" s="127" customFormat="1" x14ac:dyDescent="0.2">
      <c r="F1110" s="128"/>
      <c r="G1110" s="128"/>
      <c r="H1110" s="129"/>
      <c r="I1110" s="130"/>
      <c r="O1110" s="131"/>
      <c r="P1110" s="132"/>
      <c r="Q1110" s="132"/>
    </row>
    <row r="1111" spans="6:17" s="127" customFormat="1" x14ac:dyDescent="0.2">
      <c r="F1111" s="128"/>
      <c r="G1111" s="128"/>
      <c r="H1111" s="129"/>
      <c r="I1111" s="130"/>
      <c r="O1111" s="131"/>
      <c r="P1111" s="132"/>
      <c r="Q1111" s="132"/>
    </row>
    <row r="1112" spans="6:17" s="127" customFormat="1" x14ac:dyDescent="0.2">
      <c r="F1112" s="128"/>
      <c r="G1112" s="128"/>
      <c r="H1112" s="129"/>
      <c r="I1112" s="130"/>
      <c r="O1112" s="131"/>
      <c r="P1112" s="132"/>
      <c r="Q1112" s="132"/>
    </row>
    <row r="1113" spans="6:17" s="127" customFormat="1" x14ac:dyDescent="0.2">
      <c r="F1113" s="128"/>
      <c r="G1113" s="128"/>
      <c r="H1113" s="129"/>
      <c r="I1113" s="130"/>
      <c r="O1113" s="131"/>
      <c r="P1113" s="132"/>
      <c r="Q1113" s="132"/>
    </row>
    <row r="1114" spans="6:17" s="127" customFormat="1" x14ac:dyDescent="0.2">
      <c r="F1114" s="128"/>
      <c r="G1114" s="128"/>
      <c r="H1114" s="129"/>
      <c r="I1114" s="130"/>
      <c r="O1114" s="131"/>
      <c r="P1114" s="132"/>
      <c r="Q1114" s="132"/>
    </row>
    <row r="1115" spans="6:17" s="127" customFormat="1" x14ac:dyDescent="0.2">
      <c r="F1115" s="128"/>
      <c r="G1115" s="128"/>
      <c r="H1115" s="129"/>
      <c r="I1115" s="130"/>
      <c r="O1115" s="131"/>
      <c r="P1115" s="132"/>
      <c r="Q1115" s="132"/>
    </row>
    <row r="1116" spans="6:17" s="127" customFormat="1" x14ac:dyDescent="0.2">
      <c r="F1116" s="128"/>
      <c r="G1116" s="128"/>
      <c r="H1116" s="129"/>
      <c r="I1116" s="130"/>
      <c r="O1116" s="131"/>
      <c r="P1116" s="132"/>
      <c r="Q1116" s="132"/>
    </row>
    <row r="1117" spans="6:17" s="127" customFormat="1" x14ac:dyDescent="0.2">
      <c r="F1117" s="128"/>
      <c r="G1117" s="128"/>
      <c r="H1117" s="129"/>
      <c r="I1117" s="130"/>
      <c r="O1117" s="131"/>
      <c r="P1117" s="132"/>
      <c r="Q1117" s="132"/>
    </row>
    <row r="1118" spans="6:17" s="127" customFormat="1" x14ac:dyDescent="0.2">
      <c r="F1118" s="128"/>
      <c r="G1118" s="128"/>
      <c r="H1118" s="129"/>
      <c r="I1118" s="130"/>
      <c r="O1118" s="131"/>
      <c r="P1118" s="132"/>
      <c r="Q1118" s="132"/>
    </row>
    <row r="1119" spans="6:17" s="127" customFormat="1" x14ac:dyDescent="0.2">
      <c r="F1119" s="128"/>
      <c r="G1119" s="128"/>
      <c r="H1119" s="129"/>
      <c r="I1119" s="130"/>
      <c r="O1119" s="131"/>
      <c r="P1119" s="132"/>
      <c r="Q1119" s="132"/>
    </row>
    <row r="1120" spans="6:17" s="127" customFormat="1" x14ac:dyDescent="0.2">
      <c r="F1120" s="128"/>
      <c r="G1120" s="128"/>
      <c r="H1120" s="129"/>
      <c r="I1120" s="130"/>
      <c r="O1120" s="131"/>
      <c r="P1120" s="132"/>
      <c r="Q1120" s="132"/>
    </row>
    <row r="1121" spans="6:17" s="127" customFormat="1" x14ac:dyDescent="0.2">
      <c r="F1121" s="128"/>
      <c r="G1121" s="128"/>
      <c r="H1121" s="129"/>
      <c r="I1121" s="130"/>
      <c r="O1121" s="131"/>
      <c r="P1121" s="132"/>
      <c r="Q1121" s="132"/>
    </row>
    <row r="1122" spans="6:17" s="127" customFormat="1" x14ac:dyDescent="0.2">
      <c r="F1122" s="128"/>
      <c r="G1122" s="128"/>
      <c r="H1122" s="129"/>
      <c r="I1122" s="130"/>
      <c r="O1122" s="131"/>
      <c r="P1122" s="132"/>
      <c r="Q1122" s="132"/>
    </row>
    <row r="1123" spans="6:17" s="127" customFormat="1" x14ac:dyDescent="0.2">
      <c r="F1123" s="128"/>
      <c r="G1123" s="128"/>
      <c r="H1123" s="129"/>
      <c r="I1123" s="130"/>
      <c r="O1123" s="131"/>
      <c r="P1123" s="132"/>
      <c r="Q1123" s="132"/>
    </row>
    <row r="1124" spans="6:17" s="127" customFormat="1" x14ac:dyDescent="0.2">
      <c r="F1124" s="128"/>
      <c r="G1124" s="128"/>
      <c r="H1124" s="129"/>
      <c r="I1124" s="130"/>
      <c r="O1124" s="131"/>
      <c r="P1124" s="132"/>
      <c r="Q1124" s="132"/>
    </row>
    <row r="1125" spans="6:17" s="127" customFormat="1" x14ac:dyDescent="0.2">
      <c r="F1125" s="128"/>
      <c r="G1125" s="128"/>
      <c r="H1125" s="129"/>
      <c r="I1125" s="130"/>
      <c r="O1125" s="131"/>
      <c r="P1125" s="132"/>
      <c r="Q1125" s="132"/>
    </row>
    <row r="1126" spans="6:17" s="127" customFormat="1" x14ac:dyDescent="0.2">
      <c r="F1126" s="128"/>
      <c r="G1126" s="128"/>
      <c r="H1126" s="129"/>
      <c r="I1126" s="130"/>
      <c r="O1126" s="131"/>
      <c r="P1126" s="132"/>
      <c r="Q1126" s="132"/>
    </row>
    <row r="1127" spans="6:17" s="127" customFormat="1" x14ac:dyDescent="0.2">
      <c r="F1127" s="128"/>
      <c r="G1127" s="128"/>
      <c r="H1127" s="129"/>
      <c r="I1127" s="130"/>
      <c r="O1127" s="131"/>
      <c r="P1127" s="132"/>
      <c r="Q1127" s="132"/>
    </row>
    <row r="1128" spans="6:17" s="127" customFormat="1" x14ac:dyDescent="0.2">
      <c r="F1128" s="128"/>
      <c r="G1128" s="128"/>
      <c r="H1128" s="129"/>
      <c r="I1128" s="130"/>
      <c r="O1128" s="131"/>
      <c r="P1128" s="132"/>
      <c r="Q1128" s="132"/>
    </row>
    <row r="1129" spans="6:17" s="127" customFormat="1" x14ac:dyDescent="0.2">
      <c r="F1129" s="128"/>
      <c r="G1129" s="128"/>
      <c r="H1129" s="129"/>
      <c r="I1129" s="130"/>
      <c r="O1129" s="131"/>
      <c r="P1129" s="132"/>
      <c r="Q1129" s="132"/>
    </row>
    <row r="1130" spans="6:17" s="127" customFormat="1" x14ac:dyDescent="0.2">
      <c r="F1130" s="128"/>
      <c r="G1130" s="128"/>
      <c r="H1130" s="129"/>
      <c r="I1130" s="130"/>
      <c r="O1130" s="131"/>
      <c r="P1130" s="132"/>
      <c r="Q1130" s="132"/>
    </row>
    <row r="1131" spans="6:17" s="127" customFormat="1" x14ac:dyDescent="0.2">
      <c r="F1131" s="128"/>
      <c r="G1131" s="128"/>
      <c r="H1131" s="129"/>
      <c r="I1131" s="130"/>
      <c r="O1131" s="131"/>
      <c r="P1131" s="132"/>
      <c r="Q1131" s="132"/>
    </row>
    <row r="1132" spans="6:17" s="127" customFormat="1" x14ac:dyDescent="0.2">
      <c r="F1132" s="128"/>
      <c r="G1132" s="128"/>
      <c r="H1132" s="129"/>
      <c r="I1132" s="130"/>
      <c r="O1132" s="131"/>
      <c r="P1132" s="132"/>
      <c r="Q1132" s="132"/>
    </row>
    <row r="1133" spans="6:17" s="127" customFormat="1" x14ac:dyDescent="0.2">
      <c r="F1133" s="128"/>
      <c r="G1133" s="128"/>
      <c r="H1133" s="129"/>
      <c r="I1133" s="130"/>
      <c r="O1133" s="131"/>
      <c r="P1133" s="132"/>
      <c r="Q1133" s="132"/>
    </row>
    <row r="1134" spans="6:17" s="127" customFormat="1" x14ac:dyDescent="0.2">
      <c r="F1134" s="128"/>
      <c r="G1134" s="128"/>
      <c r="H1134" s="129"/>
      <c r="I1134" s="130"/>
      <c r="O1134" s="131"/>
      <c r="P1134" s="132"/>
      <c r="Q1134" s="132"/>
    </row>
    <row r="1135" spans="6:17" s="127" customFormat="1" x14ac:dyDescent="0.2">
      <c r="F1135" s="128"/>
      <c r="G1135" s="128"/>
      <c r="H1135" s="129"/>
      <c r="I1135" s="130"/>
      <c r="O1135" s="131"/>
      <c r="P1135" s="132"/>
      <c r="Q1135" s="132"/>
    </row>
    <row r="1136" spans="6:17" s="127" customFormat="1" x14ac:dyDescent="0.2">
      <c r="F1136" s="128"/>
      <c r="G1136" s="128"/>
      <c r="H1136" s="129"/>
      <c r="I1136" s="130"/>
      <c r="O1136" s="131"/>
      <c r="P1136" s="132"/>
      <c r="Q1136" s="132"/>
    </row>
    <row r="1137" spans="6:17" s="127" customFormat="1" x14ac:dyDescent="0.2">
      <c r="F1137" s="128"/>
      <c r="G1137" s="128"/>
      <c r="H1137" s="129"/>
      <c r="I1137" s="130"/>
      <c r="O1137" s="131"/>
      <c r="P1137" s="132"/>
      <c r="Q1137" s="132"/>
    </row>
    <row r="1138" spans="6:17" s="127" customFormat="1" x14ac:dyDescent="0.2">
      <c r="F1138" s="128"/>
      <c r="G1138" s="128"/>
      <c r="H1138" s="129"/>
      <c r="I1138" s="130"/>
      <c r="O1138" s="131"/>
      <c r="P1138" s="132"/>
      <c r="Q1138" s="132"/>
    </row>
    <row r="1139" spans="6:17" s="127" customFormat="1" x14ac:dyDescent="0.2">
      <c r="F1139" s="128"/>
      <c r="G1139" s="128"/>
      <c r="H1139" s="129"/>
      <c r="I1139" s="130"/>
      <c r="O1139" s="131"/>
      <c r="P1139" s="132"/>
      <c r="Q1139" s="132"/>
    </row>
    <row r="1140" spans="6:17" s="127" customFormat="1" x14ac:dyDescent="0.2">
      <c r="F1140" s="128"/>
      <c r="G1140" s="128"/>
      <c r="H1140" s="129"/>
      <c r="I1140" s="130"/>
      <c r="O1140" s="131"/>
      <c r="P1140" s="132"/>
      <c r="Q1140" s="132"/>
    </row>
    <row r="1141" spans="6:17" s="127" customFormat="1" x14ac:dyDescent="0.2">
      <c r="F1141" s="128"/>
      <c r="G1141" s="128"/>
      <c r="H1141" s="129"/>
      <c r="I1141" s="130"/>
      <c r="O1141" s="131"/>
      <c r="P1141" s="132"/>
      <c r="Q1141" s="132"/>
    </row>
    <row r="1142" spans="6:17" s="127" customFormat="1" x14ac:dyDescent="0.2">
      <c r="F1142" s="128"/>
      <c r="G1142" s="128"/>
      <c r="H1142" s="129"/>
      <c r="I1142" s="130"/>
      <c r="O1142" s="131"/>
      <c r="P1142" s="132"/>
      <c r="Q1142" s="132"/>
    </row>
    <row r="1143" spans="6:17" s="127" customFormat="1" x14ac:dyDescent="0.2">
      <c r="F1143" s="128"/>
      <c r="G1143" s="128"/>
      <c r="H1143" s="129"/>
      <c r="I1143" s="130"/>
      <c r="O1143" s="131"/>
      <c r="P1143" s="132"/>
      <c r="Q1143" s="132"/>
    </row>
    <row r="1144" spans="6:17" s="127" customFormat="1" x14ac:dyDescent="0.2">
      <c r="F1144" s="128"/>
      <c r="G1144" s="128"/>
      <c r="H1144" s="129"/>
      <c r="I1144" s="130"/>
      <c r="O1144" s="131"/>
      <c r="P1144" s="132"/>
      <c r="Q1144" s="132"/>
    </row>
    <row r="1145" spans="6:17" s="127" customFormat="1" x14ac:dyDescent="0.2">
      <c r="F1145" s="128"/>
      <c r="G1145" s="128"/>
      <c r="H1145" s="129"/>
      <c r="I1145" s="130"/>
      <c r="O1145" s="131"/>
      <c r="P1145" s="132"/>
      <c r="Q1145" s="132"/>
    </row>
    <row r="1146" spans="6:17" s="127" customFormat="1" x14ac:dyDescent="0.2">
      <c r="F1146" s="128"/>
      <c r="G1146" s="128"/>
      <c r="H1146" s="129"/>
      <c r="I1146" s="130"/>
      <c r="O1146" s="131"/>
      <c r="P1146" s="132"/>
      <c r="Q1146" s="132"/>
    </row>
    <row r="1147" spans="6:17" s="127" customFormat="1" x14ac:dyDescent="0.2">
      <c r="F1147" s="128"/>
      <c r="G1147" s="128"/>
      <c r="H1147" s="129"/>
      <c r="I1147" s="130"/>
      <c r="O1147" s="131"/>
      <c r="P1147" s="132"/>
      <c r="Q1147" s="132"/>
    </row>
    <row r="1148" spans="6:17" s="127" customFormat="1" x14ac:dyDescent="0.2">
      <c r="F1148" s="128"/>
      <c r="G1148" s="128"/>
      <c r="H1148" s="129"/>
      <c r="I1148" s="130"/>
      <c r="O1148" s="131"/>
      <c r="P1148" s="132"/>
      <c r="Q1148" s="132"/>
    </row>
    <row r="1149" spans="6:17" s="127" customFormat="1" x14ac:dyDescent="0.2">
      <c r="F1149" s="128"/>
      <c r="G1149" s="128"/>
      <c r="H1149" s="129"/>
      <c r="I1149" s="130"/>
      <c r="O1149" s="131"/>
      <c r="P1149" s="132"/>
      <c r="Q1149" s="132"/>
    </row>
    <row r="1150" spans="6:17" s="127" customFormat="1" x14ac:dyDescent="0.2">
      <c r="F1150" s="128"/>
      <c r="G1150" s="128"/>
      <c r="H1150" s="129"/>
      <c r="I1150" s="130"/>
      <c r="O1150" s="131"/>
      <c r="P1150" s="132"/>
      <c r="Q1150" s="132"/>
    </row>
    <row r="1151" spans="6:17" s="127" customFormat="1" x14ac:dyDescent="0.2">
      <c r="F1151" s="128"/>
      <c r="G1151" s="128"/>
      <c r="H1151" s="129"/>
      <c r="I1151" s="130"/>
      <c r="O1151" s="131"/>
      <c r="P1151" s="132"/>
      <c r="Q1151" s="132"/>
    </row>
    <row r="1152" spans="6:17" s="127" customFormat="1" x14ac:dyDescent="0.2">
      <c r="F1152" s="128"/>
      <c r="G1152" s="128"/>
      <c r="H1152" s="129"/>
      <c r="I1152" s="130"/>
      <c r="O1152" s="131"/>
      <c r="P1152" s="132"/>
      <c r="Q1152" s="132"/>
    </row>
    <row r="1153" spans="6:17" s="127" customFormat="1" x14ac:dyDescent="0.2">
      <c r="F1153" s="128"/>
      <c r="G1153" s="128"/>
      <c r="H1153" s="129"/>
      <c r="I1153" s="130"/>
      <c r="O1153" s="131"/>
      <c r="P1153" s="132"/>
      <c r="Q1153" s="132"/>
    </row>
    <row r="1154" spans="6:17" s="127" customFormat="1" x14ac:dyDescent="0.2">
      <c r="F1154" s="128"/>
      <c r="G1154" s="128"/>
      <c r="H1154" s="129"/>
      <c r="I1154" s="130"/>
      <c r="O1154" s="131"/>
      <c r="P1154" s="132"/>
      <c r="Q1154" s="132"/>
    </row>
    <row r="1155" spans="6:17" s="127" customFormat="1" x14ac:dyDescent="0.2">
      <c r="F1155" s="128"/>
      <c r="G1155" s="128"/>
      <c r="H1155" s="129"/>
      <c r="I1155" s="130"/>
      <c r="O1155" s="131"/>
      <c r="P1155" s="132"/>
      <c r="Q1155" s="132"/>
    </row>
    <row r="1156" spans="6:17" s="127" customFormat="1" x14ac:dyDescent="0.2">
      <c r="F1156" s="128"/>
      <c r="G1156" s="128"/>
      <c r="H1156" s="129"/>
      <c r="I1156" s="130"/>
      <c r="O1156" s="131"/>
      <c r="P1156" s="132"/>
      <c r="Q1156" s="132"/>
    </row>
    <row r="1157" spans="6:17" s="127" customFormat="1" x14ac:dyDescent="0.2">
      <c r="F1157" s="128"/>
      <c r="G1157" s="128"/>
      <c r="H1157" s="129"/>
      <c r="I1157" s="130"/>
      <c r="O1157" s="131"/>
      <c r="P1157" s="132"/>
      <c r="Q1157" s="132"/>
    </row>
    <row r="1158" spans="6:17" s="127" customFormat="1" x14ac:dyDescent="0.2">
      <c r="F1158" s="128"/>
      <c r="G1158" s="128"/>
      <c r="H1158" s="129"/>
      <c r="I1158" s="130"/>
      <c r="O1158" s="131"/>
      <c r="P1158" s="132"/>
      <c r="Q1158" s="132"/>
    </row>
    <row r="1159" spans="6:17" s="127" customFormat="1" x14ac:dyDescent="0.2">
      <c r="F1159" s="128"/>
      <c r="G1159" s="128"/>
      <c r="H1159" s="129"/>
      <c r="I1159" s="130"/>
      <c r="O1159" s="131"/>
      <c r="P1159" s="132"/>
      <c r="Q1159" s="132"/>
    </row>
    <row r="1160" spans="6:17" s="127" customFormat="1" x14ac:dyDescent="0.2">
      <c r="F1160" s="128"/>
      <c r="G1160" s="128"/>
      <c r="H1160" s="129"/>
      <c r="I1160" s="130"/>
      <c r="O1160" s="131"/>
      <c r="P1160" s="132"/>
      <c r="Q1160" s="132"/>
    </row>
    <row r="1161" spans="6:17" s="127" customFormat="1" x14ac:dyDescent="0.2">
      <c r="F1161" s="128"/>
      <c r="G1161" s="128"/>
      <c r="H1161" s="129"/>
      <c r="I1161" s="130"/>
      <c r="O1161" s="131"/>
      <c r="P1161" s="132"/>
      <c r="Q1161" s="132"/>
    </row>
    <row r="1162" spans="6:17" s="127" customFormat="1" x14ac:dyDescent="0.2">
      <c r="F1162" s="128"/>
      <c r="G1162" s="128"/>
      <c r="H1162" s="129"/>
      <c r="I1162" s="130"/>
      <c r="O1162" s="131"/>
      <c r="P1162" s="132"/>
      <c r="Q1162" s="132"/>
    </row>
    <row r="1163" spans="6:17" s="127" customFormat="1" x14ac:dyDescent="0.2">
      <c r="F1163" s="128"/>
      <c r="G1163" s="128"/>
      <c r="H1163" s="129"/>
      <c r="I1163" s="130"/>
      <c r="O1163" s="131"/>
      <c r="P1163" s="132"/>
      <c r="Q1163" s="132"/>
    </row>
    <row r="1164" spans="6:17" s="127" customFormat="1" x14ac:dyDescent="0.2">
      <c r="F1164" s="128"/>
      <c r="G1164" s="128"/>
      <c r="H1164" s="129"/>
      <c r="I1164" s="130"/>
      <c r="O1164" s="131"/>
      <c r="P1164" s="132"/>
      <c r="Q1164" s="132"/>
    </row>
    <row r="1165" spans="6:17" s="127" customFormat="1" x14ac:dyDescent="0.2">
      <c r="F1165" s="128"/>
      <c r="G1165" s="128"/>
      <c r="H1165" s="129"/>
      <c r="I1165" s="130"/>
      <c r="O1165" s="131"/>
      <c r="P1165" s="132"/>
      <c r="Q1165" s="132"/>
    </row>
    <row r="1166" spans="6:17" s="127" customFormat="1" x14ac:dyDescent="0.2">
      <c r="F1166" s="128"/>
      <c r="G1166" s="128"/>
      <c r="H1166" s="129"/>
      <c r="I1166" s="130"/>
      <c r="O1166" s="131"/>
      <c r="P1166" s="132"/>
      <c r="Q1166" s="132"/>
    </row>
    <row r="1167" spans="6:17" s="127" customFormat="1" x14ac:dyDescent="0.2">
      <c r="F1167" s="128"/>
      <c r="G1167" s="128"/>
      <c r="H1167" s="129"/>
      <c r="I1167" s="130"/>
      <c r="O1167" s="131"/>
      <c r="P1167" s="132"/>
      <c r="Q1167" s="132"/>
    </row>
    <row r="1168" spans="6:17" s="127" customFormat="1" x14ac:dyDescent="0.2">
      <c r="F1168" s="128"/>
      <c r="G1168" s="128"/>
      <c r="H1168" s="129"/>
      <c r="I1168" s="130"/>
      <c r="O1168" s="131"/>
      <c r="P1168" s="132"/>
      <c r="Q1168" s="132"/>
    </row>
    <row r="1169" spans="6:17" s="127" customFormat="1" x14ac:dyDescent="0.2">
      <c r="F1169" s="128"/>
      <c r="G1169" s="128"/>
      <c r="H1169" s="129"/>
      <c r="I1169" s="130"/>
      <c r="O1169" s="131"/>
      <c r="P1169" s="132"/>
      <c r="Q1169" s="132"/>
    </row>
    <row r="1170" spans="6:17" s="127" customFormat="1" x14ac:dyDescent="0.2">
      <c r="F1170" s="128"/>
      <c r="G1170" s="128"/>
      <c r="H1170" s="129"/>
      <c r="I1170" s="130"/>
      <c r="O1170" s="131"/>
      <c r="P1170" s="132"/>
      <c r="Q1170" s="132"/>
    </row>
    <row r="1171" spans="6:17" s="127" customFormat="1" x14ac:dyDescent="0.2">
      <c r="F1171" s="128"/>
      <c r="G1171" s="128"/>
      <c r="H1171" s="129"/>
      <c r="I1171" s="130"/>
      <c r="O1171" s="131"/>
      <c r="P1171" s="132"/>
      <c r="Q1171" s="132"/>
    </row>
    <row r="1172" spans="6:17" s="127" customFormat="1" x14ac:dyDescent="0.2">
      <c r="F1172" s="128"/>
      <c r="G1172" s="128"/>
      <c r="H1172" s="129"/>
      <c r="I1172" s="130"/>
      <c r="O1172" s="131"/>
      <c r="P1172" s="132"/>
      <c r="Q1172" s="132"/>
    </row>
    <row r="1173" spans="6:17" s="127" customFormat="1" x14ac:dyDescent="0.2">
      <c r="F1173" s="128"/>
      <c r="G1173" s="128"/>
      <c r="H1173" s="129"/>
      <c r="I1173" s="130"/>
      <c r="O1173" s="131"/>
      <c r="P1173" s="132"/>
      <c r="Q1173" s="132"/>
    </row>
    <row r="1174" spans="6:17" s="127" customFormat="1" x14ac:dyDescent="0.2">
      <c r="F1174" s="128"/>
      <c r="G1174" s="128"/>
      <c r="H1174" s="129"/>
      <c r="I1174" s="130"/>
      <c r="O1174" s="131"/>
      <c r="P1174" s="132"/>
      <c r="Q1174" s="132"/>
    </row>
    <row r="1175" spans="6:17" s="127" customFormat="1" x14ac:dyDescent="0.2">
      <c r="F1175" s="128"/>
      <c r="G1175" s="128"/>
      <c r="H1175" s="129"/>
      <c r="I1175" s="130"/>
      <c r="O1175" s="131"/>
      <c r="P1175" s="132"/>
      <c r="Q1175" s="132"/>
    </row>
    <row r="1176" spans="6:17" s="127" customFormat="1" x14ac:dyDescent="0.2">
      <c r="F1176" s="128"/>
      <c r="G1176" s="128"/>
      <c r="H1176" s="129"/>
      <c r="I1176" s="130"/>
      <c r="O1176" s="131"/>
      <c r="P1176" s="132"/>
      <c r="Q1176" s="132"/>
    </row>
    <row r="1177" spans="6:17" s="127" customFormat="1" x14ac:dyDescent="0.2">
      <c r="F1177" s="128"/>
      <c r="G1177" s="128"/>
      <c r="H1177" s="129"/>
      <c r="I1177" s="130"/>
      <c r="O1177" s="131"/>
      <c r="P1177" s="132"/>
      <c r="Q1177" s="132"/>
    </row>
    <row r="1178" spans="6:17" s="127" customFormat="1" x14ac:dyDescent="0.2">
      <c r="F1178" s="128"/>
      <c r="G1178" s="128"/>
      <c r="H1178" s="129"/>
      <c r="I1178" s="130"/>
      <c r="O1178" s="131"/>
      <c r="P1178" s="132"/>
      <c r="Q1178" s="132"/>
    </row>
    <row r="1179" spans="6:17" s="127" customFormat="1" x14ac:dyDescent="0.2">
      <c r="F1179" s="128"/>
      <c r="G1179" s="128"/>
      <c r="H1179" s="129"/>
      <c r="I1179" s="130"/>
      <c r="O1179" s="131"/>
      <c r="P1179" s="132"/>
      <c r="Q1179" s="132"/>
    </row>
    <row r="1180" spans="6:17" s="127" customFormat="1" x14ac:dyDescent="0.2">
      <c r="F1180" s="128"/>
      <c r="G1180" s="128"/>
      <c r="H1180" s="129"/>
      <c r="I1180" s="130"/>
      <c r="O1180" s="131"/>
      <c r="P1180" s="132"/>
      <c r="Q1180" s="132"/>
    </row>
    <row r="1181" spans="6:17" s="127" customFormat="1" x14ac:dyDescent="0.2">
      <c r="F1181" s="128"/>
      <c r="G1181" s="128"/>
      <c r="H1181" s="129"/>
      <c r="I1181" s="130"/>
      <c r="O1181" s="131"/>
      <c r="P1181" s="132"/>
      <c r="Q1181" s="132"/>
    </row>
    <row r="1182" spans="6:17" s="127" customFormat="1" x14ac:dyDescent="0.2">
      <c r="F1182" s="128"/>
      <c r="G1182" s="128"/>
      <c r="H1182" s="129"/>
      <c r="I1182" s="130"/>
      <c r="O1182" s="131"/>
      <c r="P1182" s="132"/>
      <c r="Q1182" s="132"/>
    </row>
    <row r="1183" spans="6:17" s="127" customFormat="1" x14ac:dyDescent="0.2">
      <c r="F1183" s="128"/>
      <c r="G1183" s="128"/>
      <c r="H1183" s="129"/>
      <c r="I1183" s="130"/>
      <c r="O1183" s="131"/>
      <c r="P1183" s="132"/>
      <c r="Q1183" s="132"/>
    </row>
    <row r="1184" spans="6:17" s="127" customFormat="1" x14ac:dyDescent="0.2">
      <c r="F1184" s="128"/>
      <c r="G1184" s="128"/>
      <c r="H1184" s="129"/>
      <c r="I1184" s="130"/>
      <c r="O1184" s="131"/>
      <c r="P1184" s="132"/>
      <c r="Q1184" s="132"/>
    </row>
    <row r="1185" spans="6:17" s="127" customFormat="1" x14ac:dyDescent="0.2">
      <c r="F1185" s="128"/>
      <c r="G1185" s="128"/>
      <c r="H1185" s="129"/>
      <c r="I1185" s="130"/>
      <c r="O1185" s="131"/>
      <c r="P1185" s="132"/>
      <c r="Q1185" s="132"/>
    </row>
    <row r="1186" spans="6:17" s="127" customFormat="1" x14ac:dyDescent="0.2">
      <c r="F1186" s="128"/>
      <c r="G1186" s="128"/>
      <c r="H1186" s="129"/>
      <c r="I1186" s="130"/>
      <c r="O1186" s="131"/>
      <c r="P1186" s="132"/>
      <c r="Q1186" s="132"/>
    </row>
    <row r="1187" spans="6:17" s="127" customFormat="1" x14ac:dyDescent="0.2">
      <c r="F1187" s="128"/>
      <c r="G1187" s="128"/>
      <c r="H1187" s="129"/>
      <c r="I1187" s="130"/>
      <c r="O1187" s="131"/>
      <c r="P1187" s="132"/>
      <c r="Q1187" s="132"/>
    </row>
    <row r="1188" spans="6:17" s="127" customFormat="1" x14ac:dyDescent="0.2">
      <c r="F1188" s="128"/>
      <c r="G1188" s="128"/>
      <c r="H1188" s="129"/>
      <c r="I1188" s="130"/>
      <c r="O1188" s="131"/>
      <c r="P1188" s="132"/>
      <c r="Q1188" s="132"/>
    </row>
    <row r="1189" spans="6:17" s="127" customFormat="1" x14ac:dyDescent="0.2">
      <c r="F1189" s="128"/>
      <c r="G1189" s="128"/>
      <c r="H1189" s="129"/>
      <c r="I1189" s="130"/>
      <c r="O1189" s="131"/>
      <c r="P1189" s="132"/>
      <c r="Q1189" s="132"/>
    </row>
    <row r="1190" spans="6:17" s="127" customFormat="1" x14ac:dyDescent="0.2">
      <c r="F1190" s="128"/>
      <c r="G1190" s="128"/>
      <c r="H1190" s="129"/>
      <c r="I1190" s="130"/>
      <c r="O1190" s="131"/>
      <c r="P1190" s="132"/>
      <c r="Q1190" s="132"/>
    </row>
    <row r="1191" spans="6:17" s="127" customFormat="1" x14ac:dyDescent="0.2">
      <c r="F1191" s="128"/>
      <c r="G1191" s="128"/>
      <c r="H1191" s="129"/>
      <c r="I1191" s="130"/>
      <c r="O1191" s="131"/>
      <c r="P1191" s="132"/>
      <c r="Q1191" s="132"/>
    </row>
    <row r="1192" spans="6:17" s="127" customFormat="1" x14ac:dyDescent="0.2">
      <c r="F1192" s="128"/>
      <c r="G1192" s="128"/>
      <c r="H1192" s="129"/>
      <c r="I1192" s="130"/>
      <c r="O1192" s="131"/>
      <c r="P1192" s="132"/>
      <c r="Q1192" s="132"/>
    </row>
    <row r="1193" spans="6:17" s="127" customFormat="1" x14ac:dyDescent="0.2">
      <c r="F1193" s="128"/>
      <c r="G1193" s="128"/>
      <c r="H1193" s="129"/>
      <c r="I1193" s="130"/>
      <c r="O1193" s="131"/>
      <c r="P1193" s="132"/>
      <c r="Q1193" s="132"/>
    </row>
    <row r="1194" spans="6:17" s="127" customFormat="1" x14ac:dyDescent="0.2">
      <c r="F1194" s="128"/>
      <c r="G1194" s="128"/>
      <c r="H1194" s="129"/>
      <c r="I1194" s="130"/>
      <c r="O1194" s="131"/>
      <c r="P1194" s="132"/>
      <c r="Q1194" s="132"/>
    </row>
    <row r="1195" spans="6:17" s="127" customFormat="1" x14ac:dyDescent="0.2">
      <c r="F1195" s="128"/>
      <c r="G1195" s="128"/>
      <c r="H1195" s="129"/>
      <c r="I1195" s="130"/>
      <c r="O1195" s="131"/>
      <c r="P1195" s="132"/>
      <c r="Q1195" s="132"/>
    </row>
    <row r="1196" spans="6:17" s="127" customFormat="1" x14ac:dyDescent="0.2">
      <c r="F1196" s="128"/>
      <c r="G1196" s="128"/>
      <c r="H1196" s="129"/>
      <c r="I1196" s="130"/>
      <c r="O1196" s="131"/>
      <c r="P1196" s="132"/>
      <c r="Q1196" s="132"/>
    </row>
    <row r="1197" spans="6:17" s="127" customFormat="1" x14ac:dyDescent="0.2">
      <c r="F1197" s="128"/>
      <c r="G1197" s="128"/>
      <c r="H1197" s="129"/>
      <c r="I1197" s="130"/>
      <c r="O1197" s="131"/>
      <c r="P1197" s="132"/>
      <c r="Q1197" s="132"/>
    </row>
    <row r="1198" spans="6:17" s="127" customFormat="1" x14ac:dyDescent="0.2">
      <c r="F1198" s="128"/>
      <c r="G1198" s="128"/>
      <c r="H1198" s="129"/>
      <c r="I1198" s="130"/>
      <c r="O1198" s="131"/>
      <c r="P1198" s="132"/>
      <c r="Q1198" s="132"/>
    </row>
    <row r="1199" spans="6:17" s="127" customFormat="1" x14ac:dyDescent="0.2">
      <c r="F1199" s="128"/>
      <c r="G1199" s="128"/>
      <c r="H1199" s="129"/>
      <c r="I1199" s="130"/>
      <c r="O1199" s="131"/>
      <c r="P1199" s="132"/>
      <c r="Q1199" s="132"/>
    </row>
    <row r="1200" spans="6:17" s="127" customFormat="1" x14ac:dyDescent="0.2">
      <c r="F1200" s="128"/>
      <c r="G1200" s="128"/>
      <c r="H1200" s="129"/>
      <c r="I1200" s="130"/>
      <c r="O1200" s="131"/>
      <c r="P1200" s="132"/>
      <c r="Q1200" s="132"/>
    </row>
    <row r="1201" spans="6:17" s="127" customFormat="1" x14ac:dyDescent="0.2">
      <c r="F1201" s="128"/>
      <c r="G1201" s="128"/>
      <c r="H1201" s="129"/>
      <c r="I1201" s="130"/>
      <c r="O1201" s="131"/>
      <c r="P1201" s="132"/>
      <c r="Q1201" s="132"/>
    </row>
    <row r="1202" spans="6:17" s="127" customFormat="1" x14ac:dyDescent="0.2">
      <c r="F1202" s="128"/>
      <c r="G1202" s="128"/>
      <c r="H1202" s="129"/>
      <c r="I1202" s="130"/>
      <c r="O1202" s="131"/>
      <c r="P1202" s="132"/>
      <c r="Q1202" s="132"/>
    </row>
    <row r="1203" spans="6:17" s="127" customFormat="1" x14ac:dyDescent="0.2">
      <c r="F1203" s="128"/>
      <c r="G1203" s="128"/>
      <c r="H1203" s="129"/>
      <c r="I1203" s="130"/>
      <c r="O1203" s="131"/>
      <c r="P1203" s="132"/>
      <c r="Q1203" s="132"/>
    </row>
    <row r="1204" spans="6:17" s="127" customFormat="1" x14ac:dyDescent="0.2">
      <c r="F1204" s="128"/>
      <c r="G1204" s="128"/>
      <c r="H1204" s="129"/>
      <c r="I1204" s="130"/>
      <c r="O1204" s="131"/>
      <c r="P1204" s="132"/>
      <c r="Q1204" s="132"/>
    </row>
    <row r="1205" spans="6:17" s="127" customFormat="1" x14ac:dyDescent="0.2">
      <c r="F1205" s="128"/>
      <c r="G1205" s="128"/>
      <c r="H1205" s="129"/>
      <c r="I1205" s="130"/>
      <c r="O1205" s="131"/>
      <c r="P1205" s="132"/>
      <c r="Q1205" s="132"/>
    </row>
    <row r="1206" spans="6:17" s="127" customFormat="1" x14ac:dyDescent="0.2">
      <c r="F1206" s="128"/>
      <c r="G1206" s="128"/>
      <c r="H1206" s="129"/>
      <c r="I1206" s="130"/>
      <c r="O1206" s="131"/>
      <c r="P1206" s="132"/>
      <c r="Q1206" s="132"/>
    </row>
    <row r="1207" spans="6:17" s="127" customFormat="1" x14ac:dyDescent="0.2">
      <c r="F1207" s="128"/>
      <c r="G1207" s="128"/>
      <c r="H1207" s="129"/>
      <c r="I1207" s="130"/>
      <c r="O1207" s="131"/>
      <c r="P1207" s="132"/>
      <c r="Q1207" s="132"/>
    </row>
    <row r="1208" spans="6:17" s="127" customFormat="1" x14ac:dyDescent="0.2">
      <c r="F1208" s="128"/>
      <c r="G1208" s="128"/>
      <c r="H1208" s="129"/>
      <c r="I1208" s="130"/>
      <c r="O1208" s="131"/>
      <c r="P1208" s="132"/>
      <c r="Q1208" s="132"/>
    </row>
    <row r="1209" spans="6:17" s="127" customFormat="1" x14ac:dyDescent="0.2">
      <c r="F1209" s="128"/>
      <c r="G1209" s="128"/>
      <c r="H1209" s="129"/>
      <c r="I1209" s="130"/>
      <c r="O1209" s="131"/>
      <c r="P1209" s="132"/>
      <c r="Q1209" s="132"/>
    </row>
    <row r="1210" spans="6:17" s="127" customFormat="1" x14ac:dyDescent="0.2">
      <c r="F1210" s="128"/>
      <c r="G1210" s="128"/>
      <c r="H1210" s="129"/>
      <c r="I1210" s="130"/>
      <c r="O1210" s="131"/>
      <c r="P1210" s="132"/>
      <c r="Q1210" s="132"/>
    </row>
    <row r="1211" spans="6:17" s="127" customFormat="1" x14ac:dyDescent="0.2">
      <c r="F1211" s="128"/>
      <c r="G1211" s="128"/>
      <c r="H1211" s="129"/>
      <c r="I1211" s="130"/>
      <c r="O1211" s="131"/>
      <c r="P1211" s="132"/>
      <c r="Q1211" s="132"/>
    </row>
    <row r="1212" spans="6:17" s="127" customFormat="1" x14ac:dyDescent="0.2">
      <c r="F1212" s="128"/>
      <c r="G1212" s="128"/>
      <c r="H1212" s="129"/>
      <c r="I1212" s="130"/>
      <c r="O1212" s="131"/>
      <c r="P1212" s="132"/>
      <c r="Q1212" s="132"/>
    </row>
    <row r="1213" spans="6:17" s="127" customFormat="1" x14ac:dyDescent="0.2">
      <c r="F1213" s="128"/>
      <c r="G1213" s="128"/>
      <c r="H1213" s="129"/>
      <c r="I1213" s="130"/>
      <c r="O1213" s="131"/>
      <c r="P1213" s="132"/>
      <c r="Q1213" s="132"/>
    </row>
    <row r="1214" spans="6:17" s="127" customFormat="1" x14ac:dyDescent="0.2">
      <c r="F1214" s="128"/>
      <c r="G1214" s="128"/>
      <c r="H1214" s="129"/>
      <c r="I1214" s="130"/>
      <c r="O1214" s="131"/>
      <c r="P1214" s="132"/>
      <c r="Q1214" s="132"/>
    </row>
    <row r="1215" spans="6:17" s="127" customFormat="1" x14ac:dyDescent="0.2">
      <c r="F1215" s="128"/>
      <c r="G1215" s="128"/>
      <c r="H1215" s="129"/>
      <c r="I1215" s="130"/>
      <c r="O1215" s="131"/>
      <c r="P1215" s="132"/>
      <c r="Q1215" s="132"/>
    </row>
    <row r="1216" spans="6:17" s="127" customFormat="1" x14ac:dyDescent="0.2">
      <c r="F1216" s="128"/>
      <c r="G1216" s="128"/>
      <c r="H1216" s="129"/>
      <c r="I1216" s="130"/>
      <c r="O1216" s="131"/>
      <c r="P1216" s="132"/>
      <c r="Q1216" s="132"/>
    </row>
    <row r="1217" spans="6:17" s="127" customFormat="1" x14ac:dyDescent="0.2">
      <c r="F1217" s="128"/>
      <c r="G1217" s="128"/>
      <c r="H1217" s="129"/>
      <c r="I1217" s="130"/>
      <c r="O1217" s="131"/>
      <c r="P1217" s="132"/>
      <c r="Q1217" s="132"/>
    </row>
    <row r="1218" spans="6:17" s="127" customFormat="1" x14ac:dyDescent="0.2">
      <c r="F1218" s="128"/>
      <c r="G1218" s="128"/>
      <c r="H1218" s="129"/>
      <c r="I1218" s="130"/>
      <c r="O1218" s="131"/>
      <c r="P1218" s="132"/>
      <c r="Q1218" s="132"/>
    </row>
    <row r="1219" spans="6:17" s="127" customFormat="1" x14ac:dyDescent="0.2">
      <c r="F1219" s="128"/>
      <c r="G1219" s="128"/>
      <c r="H1219" s="129"/>
      <c r="I1219" s="130"/>
      <c r="O1219" s="131"/>
      <c r="P1219" s="132"/>
      <c r="Q1219" s="132"/>
    </row>
    <row r="1220" spans="6:17" s="127" customFormat="1" x14ac:dyDescent="0.2">
      <c r="F1220" s="128"/>
      <c r="G1220" s="128"/>
      <c r="H1220" s="129"/>
      <c r="I1220" s="130"/>
      <c r="O1220" s="131"/>
      <c r="P1220" s="132"/>
      <c r="Q1220" s="132"/>
    </row>
    <row r="1221" spans="6:17" s="127" customFormat="1" x14ac:dyDescent="0.2">
      <c r="F1221" s="128"/>
      <c r="G1221" s="128"/>
      <c r="H1221" s="129"/>
      <c r="I1221" s="130"/>
      <c r="O1221" s="131"/>
      <c r="P1221" s="132"/>
      <c r="Q1221" s="132"/>
    </row>
    <row r="1222" spans="6:17" s="127" customFormat="1" x14ac:dyDescent="0.2">
      <c r="F1222" s="128"/>
      <c r="G1222" s="128"/>
      <c r="H1222" s="129"/>
      <c r="I1222" s="130"/>
      <c r="O1222" s="131"/>
      <c r="P1222" s="132"/>
      <c r="Q1222" s="132"/>
    </row>
    <row r="1223" spans="6:17" s="127" customFormat="1" x14ac:dyDescent="0.2">
      <c r="F1223" s="128"/>
      <c r="G1223" s="128"/>
      <c r="H1223" s="129"/>
      <c r="I1223" s="130"/>
      <c r="O1223" s="131"/>
      <c r="P1223" s="132"/>
      <c r="Q1223" s="132"/>
    </row>
    <row r="1224" spans="6:17" s="127" customFormat="1" x14ac:dyDescent="0.2">
      <c r="F1224" s="128"/>
      <c r="G1224" s="128"/>
      <c r="H1224" s="129"/>
      <c r="I1224" s="130"/>
      <c r="O1224" s="131"/>
      <c r="P1224" s="132"/>
      <c r="Q1224" s="132"/>
    </row>
    <row r="1225" spans="6:17" s="127" customFormat="1" x14ac:dyDescent="0.2">
      <c r="F1225" s="128"/>
      <c r="G1225" s="128"/>
      <c r="H1225" s="129"/>
      <c r="I1225" s="130"/>
      <c r="O1225" s="131"/>
      <c r="P1225" s="132"/>
      <c r="Q1225" s="132"/>
    </row>
    <row r="1226" spans="6:17" s="127" customFormat="1" x14ac:dyDescent="0.2">
      <c r="F1226" s="128"/>
      <c r="G1226" s="128"/>
      <c r="H1226" s="129"/>
      <c r="I1226" s="130"/>
      <c r="O1226" s="131"/>
      <c r="P1226" s="132"/>
      <c r="Q1226" s="132"/>
    </row>
    <row r="1227" spans="6:17" s="127" customFormat="1" x14ac:dyDescent="0.2">
      <c r="F1227" s="128"/>
      <c r="G1227" s="128"/>
      <c r="H1227" s="129"/>
      <c r="I1227" s="130"/>
      <c r="O1227" s="131"/>
      <c r="P1227" s="132"/>
      <c r="Q1227" s="132"/>
    </row>
    <row r="1228" spans="6:17" s="127" customFormat="1" x14ac:dyDescent="0.2">
      <c r="F1228" s="128"/>
      <c r="G1228" s="128"/>
      <c r="H1228" s="129"/>
      <c r="I1228" s="130"/>
      <c r="O1228" s="131"/>
      <c r="P1228" s="132"/>
      <c r="Q1228" s="132"/>
    </row>
    <row r="1229" spans="6:17" s="127" customFormat="1" x14ac:dyDescent="0.2">
      <c r="F1229" s="128"/>
      <c r="G1229" s="128"/>
      <c r="H1229" s="129"/>
      <c r="I1229" s="130"/>
      <c r="O1229" s="131"/>
      <c r="P1229" s="132"/>
      <c r="Q1229" s="132"/>
    </row>
    <row r="1230" spans="6:17" s="127" customFormat="1" x14ac:dyDescent="0.2">
      <c r="F1230" s="128"/>
      <c r="G1230" s="128"/>
      <c r="H1230" s="129"/>
      <c r="I1230" s="130"/>
      <c r="O1230" s="131"/>
      <c r="P1230" s="132"/>
      <c r="Q1230" s="132"/>
    </row>
    <row r="1231" spans="6:17" s="127" customFormat="1" x14ac:dyDescent="0.2">
      <c r="F1231" s="128"/>
      <c r="G1231" s="128"/>
      <c r="H1231" s="129"/>
      <c r="I1231" s="130"/>
      <c r="O1231" s="131"/>
      <c r="P1231" s="132"/>
      <c r="Q1231" s="132"/>
    </row>
    <row r="1232" spans="6:17" s="127" customFormat="1" x14ac:dyDescent="0.2">
      <c r="F1232" s="128"/>
      <c r="G1232" s="128"/>
      <c r="H1232" s="129"/>
      <c r="I1232" s="130"/>
      <c r="O1232" s="131"/>
      <c r="P1232" s="132"/>
      <c r="Q1232" s="132"/>
    </row>
    <row r="1233" spans="6:17" s="127" customFormat="1" x14ac:dyDescent="0.2">
      <c r="F1233" s="128"/>
      <c r="G1233" s="128"/>
      <c r="H1233" s="129"/>
      <c r="I1233" s="130"/>
      <c r="O1233" s="131"/>
      <c r="P1233" s="132"/>
      <c r="Q1233" s="132"/>
    </row>
    <row r="1234" spans="6:17" s="127" customFormat="1" x14ac:dyDescent="0.2">
      <c r="F1234" s="128"/>
      <c r="G1234" s="128"/>
      <c r="H1234" s="129"/>
      <c r="I1234" s="130"/>
      <c r="O1234" s="131"/>
      <c r="P1234" s="132"/>
      <c r="Q1234" s="132"/>
    </row>
    <row r="1235" spans="6:17" s="127" customFormat="1" x14ac:dyDescent="0.2">
      <c r="F1235" s="128"/>
      <c r="G1235" s="128"/>
      <c r="H1235" s="129"/>
      <c r="I1235" s="130"/>
      <c r="O1235" s="131"/>
      <c r="P1235" s="132"/>
      <c r="Q1235" s="132"/>
    </row>
    <row r="1236" spans="6:17" s="127" customFormat="1" x14ac:dyDescent="0.2">
      <c r="F1236" s="128"/>
      <c r="G1236" s="128"/>
      <c r="H1236" s="129"/>
      <c r="I1236" s="130"/>
      <c r="O1236" s="131"/>
      <c r="P1236" s="132"/>
      <c r="Q1236" s="132"/>
    </row>
    <row r="1237" spans="6:17" s="127" customFormat="1" x14ac:dyDescent="0.2">
      <c r="F1237" s="128"/>
      <c r="G1237" s="128"/>
      <c r="H1237" s="129"/>
      <c r="I1237" s="130"/>
      <c r="O1237" s="131"/>
      <c r="P1237" s="132"/>
      <c r="Q1237" s="132"/>
    </row>
    <row r="1238" spans="6:17" s="127" customFormat="1" x14ac:dyDescent="0.2">
      <c r="F1238" s="128"/>
      <c r="G1238" s="128"/>
      <c r="H1238" s="129"/>
      <c r="I1238" s="130"/>
      <c r="O1238" s="131"/>
      <c r="P1238" s="132"/>
      <c r="Q1238" s="132"/>
    </row>
    <row r="1239" spans="6:17" s="127" customFormat="1" x14ac:dyDescent="0.2">
      <c r="F1239" s="128"/>
      <c r="G1239" s="128"/>
      <c r="H1239" s="129"/>
      <c r="I1239" s="130"/>
      <c r="O1239" s="131"/>
      <c r="P1239" s="132"/>
      <c r="Q1239" s="132"/>
    </row>
    <row r="1240" spans="6:17" s="127" customFormat="1" x14ac:dyDescent="0.2">
      <c r="F1240" s="128"/>
      <c r="G1240" s="128"/>
      <c r="H1240" s="129"/>
      <c r="I1240" s="130"/>
      <c r="O1240" s="131"/>
      <c r="P1240" s="132"/>
      <c r="Q1240" s="132"/>
    </row>
    <row r="1241" spans="6:17" s="127" customFormat="1" x14ac:dyDescent="0.2">
      <c r="F1241" s="128"/>
      <c r="G1241" s="128"/>
      <c r="H1241" s="129"/>
      <c r="I1241" s="130"/>
      <c r="O1241" s="131"/>
      <c r="P1241" s="132"/>
      <c r="Q1241" s="132"/>
    </row>
    <row r="1242" spans="6:17" s="127" customFormat="1" x14ac:dyDescent="0.2">
      <c r="F1242" s="128"/>
      <c r="G1242" s="128"/>
      <c r="H1242" s="129"/>
      <c r="I1242" s="130"/>
      <c r="O1242" s="131"/>
      <c r="P1242" s="132"/>
      <c r="Q1242" s="132"/>
    </row>
    <row r="1243" spans="6:17" s="127" customFormat="1" x14ac:dyDescent="0.2">
      <c r="F1243" s="128"/>
      <c r="G1243" s="128"/>
      <c r="H1243" s="129"/>
      <c r="I1243" s="130"/>
      <c r="O1243" s="131"/>
      <c r="P1243" s="132"/>
      <c r="Q1243" s="132"/>
    </row>
    <row r="1244" spans="6:17" s="127" customFormat="1" x14ac:dyDescent="0.2">
      <c r="F1244" s="128"/>
      <c r="G1244" s="128"/>
      <c r="H1244" s="129"/>
      <c r="I1244" s="130"/>
      <c r="O1244" s="131"/>
      <c r="P1244" s="132"/>
      <c r="Q1244" s="132"/>
    </row>
    <row r="1245" spans="6:17" s="127" customFormat="1" x14ac:dyDescent="0.2">
      <c r="F1245" s="128"/>
      <c r="G1245" s="128"/>
      <c r="H1245" s="129"/>
      <c r="I1245" s="130"/>
      <c r="O1245" s="131"/>
      <c r="P1245" s="132"/>
      <c r="Q1245" s="132"/>
    </row>
    <row r="1246" spans="6:17" s="127" customFormat="1" x14ac:dyDescent="0.2">
      <c r="F1246" s="128"/>
      <c r="G1246" s="128"/>
      <c r="H1246" s="129"/>
      <c r="I1246" s="130"/>
      <c r="O1246" s="131"/>
      <c r="P1246" s="132"/>
      <c r="Q1246" s="132"/>
    </row>
    <row r="1247" spans="6:17" s="127" customFormat="1" x14ac:dyDescent="0.2">
      <c r="F1247" s="128"/>
      <c r="G1247" s="128"/>
      <c r="H1247" s="129"/>
      <c r="I1247" s="130"/>
      <c r="O1247" s="131"/>
      <c r="P1247" s="132"/>
      <c r="Q1247" s="132"/>
    </row>
    <row r="1248" spans="6:17" s="127" customFormat="1" x14ac:dyDescent="0.2">
      <c r="F1248" s="128"/>
      <c r="G1248" s="128"/>
      <c r="H1248" s="129"/>
      <c r="I1248" s="130"/>
      <c r="O1248" s="131"/>
      <c r="P1248" s="132"/>
      <c r="Q1248" s="132"/>
    </row>
    <row r="1249" spans="6:17" s="127" customFormat="1" x14ac:dyDescent="0.2">
      <c r="F1249" s="128"/>
      <c r="G1249" s="128"/>
      <c r="H1249" s="129"/>
      <c r="I1249" s="130"/>
      <c r="O1249" s="131"/>
      <c r="P1249" s="132"/>
      <c r="Q1249" s="132"/>
    </row>
    <row r="1250" spans="6:17" s="127" customFormat="1" x14ac:dyDescent="0.2">
      <c r="F1250" s="128"/>
      <c r="G1250" s="128"/>
      <c r="H1250" s="129"/>
      <c r="I1250" s="130"/>
      <c r="O1250" s="131"/>
      <c r="P1250" s="132"/>
      <c r="Q1250" s="132"/>
    </row>
    <row r="1251" spans="6:17" s="127" customFormat="1" x14ac:dyDescent="0.2">
      <c r="F1251" s="128"/>
      <c r="G1251" s="128"/>
      <c r="H1251" s="129"/>
      <c r="I1251" s="130"/>
      <c r="O1251" s="131"/>
      <c r="P1251" s="132"/>
      <c r="Q1251" s="132"/>
    </row>
    <row r="1252" spans="6:17" s="127" customFormat="1" x14ac:dyDescent="0.2">
      <c r="F1252" s="128"/>
      <c r="G1252" s="128"/>
      <c r="H1252" s="129"/>
      <c r="I1252" s="130"/>
      <c r="O1252" s="131"/>
      <c r="P1252" s="132"/>
      <c r="Q1252" s="132"/>
    </row>
    <row r="1253" spans="6:17" s="127" customFormat="1" x14ac:dyDescent="0.2">
      <c r="F1253" s="128"/>
      <c r="G1253" s="128"/>
      <c r="H1253" s="129"/>
      <c r="I1253" s="130"/>
      <c r="O1253" s="131"/>
      <c r="P1253" s="132"/>
      <c r="Q1253" s="132"/>
    </row>
    <row r="1254" spans="6:17" s="127" customFormat="1" x14ac:dyDescent="0.2">
      <c r="F1254" s="128"/>
      <c r="G1254" s="128"/>
      <c r="H1254" s="129"/>
      <c r="I1254" s="130"/>
      <c r="O1254" s="131"/>
      <c r="P1254" s="132"/>
      <c r="Q1254" s="132"/>
    </row>
    <row r="1255" spans="6:17" s="127" customFormat="1" x14ac:dyDescent="0.2">
      <c r="F1255" s="128"/>
      <c r="G1255" s="128"/>
      <c r="H1255" s="129"/>
      <c r="I1255" s="130"/>
      <c r="O1255" s="131"/>
      <c r="P1255" s="132"/>
      <c r="Q1255" s="132"/>
    </row>
    <row r="1256" spans="6:17" s="127" customFormat="1" x14ac:dyDescent="0.2">
      <c r="F1256" s="128"/>
      <c r="G1256" s="128"/>
      <c r="H1256" s="129"/>
      <c r="I1256" s="130"/>
      <c r="O1256" s="131"/>
      <c r="P1256" s="132"/>
      <c r="Q1256" s="132"/>
    </row>
    <row r="1257" spans="6:17" s="127" customFormat="1" x14ac:dyDescent="0.2">
      <c r="F1257" s="128"/>
      <c r="G1257" s="128"/>
      <c r="H1257" s="129"/>
      <c r="I1257" s="130"/>
      <c r="O1257" s="131"/>
      <c r="P1257" s="132"/>
      <c r="Q1257" s="132"/>
    </row>
    <row r="1258" spans="6:17" s="127" customFormat="1" x14ac:dyDescent="0.2">
      <c r="F1258" s="128"/>
      <c r="G1258" s="128"/>
      <c r="H1258" s="129"/>
      <c r="I1258" s="130"/>
      <c r="O1258" s="131"/>
      <c r="P1258" s="132"/>
      <c r="Q1258" s="132"/>
    </row>
    <row r="1259" spans="6:17" s="127" customFormat="1" x14ac:dyDescent="0.2">
      <c r="F1259" s="128"/>
      <c r="G1259" s="128"/>
      <c r="H1259" s="129"/>
      <c r="I1259" s="130"/>
      <c r="O1259" s="131"/>
      <c r="P1259" s="132"/>
      <c r="Q1259" s="132"/>
    </row>
    <row r="1260" spans="6:17" s="127" customFormat="1" x14ac:dyDescent="0.2">
      <c r="F1260" s="128"/>
      <c r="G1260" s="128"/>
      <c r="H1260" s="129"/>
      <c r="I1260" s="130"/>
      <c r="O1260" s="131"/>
      <c r="P1260" s="132"/>
      <c r="Q1260" s="132"/>
    </row>
    <row r="1261" spans="6:17" s="127" customFormat="1" x14ac:dyDescent="0.2">
      <c r="F1261" s="128"/>
      <c r="G1261" s="128"/>
      <c r="H1261" s="129"/>
      <c r="I1261" s="130"/>
      <c r="O1261" s="131"/>
      <c r="P1261" s="132"/>
      <c r="Q1261" s="132"/>
    </row>
    <row r="1262" spans="6:17" s="127" customFormat="1" x14ac:dyDescent="0.2">
      <c r="F1262" s="128"/>
      <c r="G1262" s="128"/>
      <c r="H1262" s="129"/>
      <c r="I1262" s="130"/>
      <c r="O1262" s="131"/>
      <c r="P1262" s="132"/>
      <c r="Q1262" s="132"/>
    </row>
    <row r="1263" spans="6:17" s="127" customFormat="1" x14ac:dyDescent="0.2">
      <c r="F1263" s="128"/>
      <c r="G1263" s="128"/>
      <c r="H1263" s="129"/>
      <c r="I1263" s="130"/>
      <c r="O1263" s="131"/>
      <c r="P1263" s="132"/>
      <c r="Q1263" s="132"/>
    </row>
    <row r="1264" spans="6:17" s="127" customFormat="1" x14ac:dyDescent="0.2">
      <c r="F1264" s="128"/>
      <c r="G1264" s="128"/>
      <c r="H1264" s="129"/>
      <c r="I1264" s="130"/>
      <c r="O1264" s="131"/>
      <c r="P1264" s="132"/>
      <c r="Q1264" s="132"/>
    </row>
    <row r="1265" spans="6:17" s="127" customFormat="1" x14ac:dyDescent="0.2">
      <c r="F1265" s="128"/>
      <c r="G1265" s="128"/>
      <c r="H1265" s="129"/>
      <c r="I1265" s="130"/>
      <c r="O1265" s="131"/>
      <c r="P1265" s="132"/>
      <c r="Q1265" s="132"/>
    </row>
    <row r="1266" spans="6:17" s="127" customFormat="1" x14ac:dyDescent="0.2">
      <c r="F1266" s="128"/>
      <c r="G1266" s="128"/>
      <c r="H1266" s="129"/>
      <c r="I1266" s="130"/>
      <c r="O1266" s="131"/>
      <c r="P1266" s="132"/>
      <c r="Q1266" s="132"/>
    </row>
    <row r="1267" spans="6:17" s="127" customFormat="1" x14ac:dyDescent="0.2">
      <c r="F1267" s="128"/>
      <c r="G1267" s="128"/>
      <c r="H1267" s="129"/>
      <c r="I1267" s="130"/>
      <c r="O1267" s="131"/>
      <c r="P1267" s="132"/>
      <c r="Q1267" s="132"/>
    </row>
    <row r="1268" spans="6:17" s="127" customFormat="1" x14ac:dyDescent="0.2">
      <c r="F1268" s="128"/>
      <c r="G1268" s="128"/>
      <c r="H1268" s="129"/>
      <c r="I1268" s="130"/>
      <c r="O1268" s="131"/>
      <c r="P1268" s="132"/>
      <c r="Q1268" s="132"/>
    </row>
    <row r="1269" spans="6:17" s="127" customFormat="1" x14ac:dyDescent="0.2">
      <c r="F1269" s="128"/>
      <c r="G1269" s="128"/>
      <c r="H1269" s="129"/>
      <c r="I1269" s="130"/>
      <c r="O1269" s="131"/>
      <c r="P1269" s="132"/>
      <c r="Q1269" s="132"/>
    </row>
    <row r="1270" spans="6:17" s="127" customFormat="1" x14ac:dyDescent="0.2">
      <c r="F1270" s="128"/>
      <c r="G1270" s="128"/>
      <c r="H1270" s="129"/>
      <c r="I1270" s="130"/>
      <c r="O1270" s="131"/>
      <c r="P1270" s="132"/>
      <c r="Q1270" s="132"/>
    </row>
    <row r="1271" spans="6:17" s="127" customFormat="1" x14ac:dyDescent="0.2">
      <c r="F1271" s="128"/>
      <c r="G1271" s="128"/>
      <c r="H1271" s="129"/>
      <c r="I1271" s="130"/>
      <c r="O1271" s="131"/>
      <c r="P1271" s="132"/>
      <c r="Q1271" s="132"/>
    </row>
    <row r="1272" spans="6:17" s="127" customFormat="1" x14ac:dyDescent="0.2">
      <c r="F1272" s="128"/>
      <c r="G1272" s="128"/>
      <c r="H1272" s="129"/>
      <c r="I1272" s="130"/>
      <c r="O1272" s="131"/>
      <c r="P1272" s="132"/>
      <c r="Q1272" s="132"/>
    </row>
    <row r="1273" spans="6:17" s="127" customFormat="1" x14ac:dyDescent="0.2">
      <c r="F1273" s="128"/>
      <c r="G1273" s="128"/>
      <c r="H1273" s="129"/>
      <c r="I1273" s="130"/>
      <c r="O1273" s="131"/>
      <c r="P1273" s="132"/>
      <c r="Q1273" s="132"/>
    </row>
    <row r="1274" spans="6:17" s="127" customFormat="1" x14ac:dyDescent="0.2">
      <c r="F1274" s="128"/>
      <c r="G1274" s="128"/>
      <c r="H1274" s="129"/>
      <c r="I1274" s="130"/>
      <c r="O1274" s="131"/>
      <c r="P1274" s="132"/>
      <c r="Q1274" s="132"/>
    </row>
    <row r="1275" spans="6:17" s="127" customFormat="1" x14ac:dyDescent="0.2">
      <c r="F1275" s="128"/>
      <c r="G1275" s="128"/>
      <c r="H1275" s="129"/>
      <c r="I1275" s="130"/>
      <c r="O1275" s="131"/>
      <c r="P1275" s="132"/>
      <c r="Q1275" s="132"/>
    </row>
    <row r="1276" spans="6:17" s="127" customFormat="1" x14ac:dyDescent="0.2">
      <c r="F1276" s="128"/>
      <c r="G1276" s="128"/>
      <c r="H1276" s="129"/>
      <c r="I1276" s="130"/>
      <c r="O1276" s="131"/>
      <c r="P1276" s="132"/>
      <c r="Q1276" s="132"/>
    </row>
    <row r="1277" spans="6:17" s="127" customFormat="1" x14ac:dyDescent="0.2">
      <c r="F1277" s="128"/>
      <c r="G1277" s="128"/>
      <c r="H1277" s="129"/>
      <c r="I1277" s="130"/>
      <c r="O1277" s="131"/>
      <c r="P1277" s="132"/>
      <c r="Q1277" s="132"/>
    </row>
    <row r="1278" spans="6:17" s="127" customFormat="1" x14ac:dyDescent="0.2">
      <c r="F1278" s="128"/>
      <c r="G1278" s="128"/>
      <c r="H1278" s="129"/>
      <c r="I1278" s="130"/>
      <c r="O1278" s="131"/>
      <c r="P1278" s="132"/>
      <c r="Q1278" s="132"/>
    </row>
    <row r="1279" spans="6:17" s="127" customFormat="1" x14ac:dyDescent="0.2">
      <c r="F1279" s="128"/>
      <c r="G1279" s="128"/>
      <c r="H1279" s="129"/>
      <c r="I1279" s="130"/>
      <c r="O1279" s="131"/>
      <c r="P1279" s="132"/>
      <c r="Q1279" s="132"/>
    </row>
    <row r="1280" spans="6:17" s="127" customFormat="1" x14ac:dyDescent="0.2">
      <c r="F1280" s="128"/>
      <c r="G1280" s="128"/>
      <c r="H1280" s="129"/>
      <c r="I1280" s="130"/>
      <c r="O1280" s="131"/>
      <c r="P1280" s="132"/>
      <c r="Q1280" s="132"/>
    </row>
    <row r="1281" spans="6:17" s="127" customFormat="1" x14ac:dyDescent="0.2">
      <c r="F1281" s="128"/>
      <c r="G1281" s="128"/>
      <c r="H1281" s="129"/>
      <c r="I1281" s="130"/>
      <c r="O1281" s="131"/>
      <c r="P1281" s="132"/>
      <c r="Q1281" s="132"/>
    </row>
    <row r="1282" spans="6:17" s="127" customFormat="1" x14ac:dyDescent="0.2">
      <c r="F1282" s="128"/>
      <c r="G1282" s="128"/>
      <c r="H1282" s="129"/>
      <c r="I1282" s="130"/>
      <c r="O1282" s="131"/>
      <c r="P1282" s="132"/>
      <c r="Q1282" s="132"/>
    </row>
    <row r="1283" spans="6:17" s="127" customFormat="1" x14ac:dyDescent="0.2">
      <c r="F1283" s="128"/>
      <c r="G1283" s="128"/>
      <c r="H1283" s="129"/>
      <c r="I1283" s="130"/>
      <c r="O1283" s="131"/>
      <c r="P1283" s="132"/>
      <c r="Q1283" s="132"/>
    </row>
    <row r="1284" spans="6:17" s="127" customFormat="1" x14ac:dyDescent="0.2">
      <c r="F1284" s="128"/>
      <c r="G1284" s="128"/>
      <c r="H1284" s="129"/>
      <c r="I1284" s="130"/>
      <c r="O1284" s="131"/>
      <c r="P1284" s="132"/>
      <c r="Q1284" s="132"/>
    </row>
    <row r="1285" spans="6:17" s="127" customFormat="1" x14ac:dyDescent="0.2">
      <c r="F1285" s="128"/>
      <c r="G1285" s="128"/>
      <c r="H1285" s="129"/>
      <c r="I1285" s="130"/>
      <c r="O1285" s="131"/>
      <c r="P1285" s="132"/>
      <c r="Q1285" s="132"/>
    </row>
    <row r="1286" spans="6:17" s="127" customFormat="1" x14ac:dyDescent="0.2">
      <c r="F1286" s="128"/>
      <c r="G1286" s="128"/>
      <c r="H1286" s="129"/>
      <c r="I1286" s="130"/>
      <c r="O1286" s="131"/>
      <c r="P1286" s="132"/>
      <c r="Q1286" s="132"/>
    </row>
    <row r="1287" spans="6:17" s="127" customFormat="1" x14ac:dyDescent="0.2">
      <c r="F1287" s="128"/>
      <c r="G1287" s="128"/>
      <c r="H1287" s="129"/>
      <c r="I1287" s="130"/>
      <c r="O1287" s="131"/>
      <c r="P1287" s="132"/>
      <c r="Q1287" s="132"/>
    </row>
    <row r="1288" spans="6:17" s="127" customFormat="1" x14ac:dyDescent="0.2">
      <c r="F1288" s="128"/>
      <c r="G1288" s="128"/>
      <c r="H1288" s="129"/>
      <c r="I1288" s="130"/>
      <c r="O1288" s="131"/>
      <c r="P1288" s="132"/>
      <c r="Q1288" s="132"/>
    </row>
    <row r="1289" spans="6:17" s="127" customFormat="1" x14ac:dyDescent="0.2">
      <c r="F1289" s="128"/>
      <c r="G1289" s="128"/>
      <c r="H1289" s="129"/>
      <c r="I1289" s="130"/>
      <c r="O1289" s="131"/>
      <c r="P1289" s="132"/>
      <c r="Q1289" s="132"/>
    </row>
    <row r="1290" spans="6:17" s="127" customFormat="1" x14ac:dyDescent="0.2">
      <c r="F1290" s="128"/>
      <c r="G1290" s="128"/>
      <c r="H1290" s="129"/>
      <c r="I1290" s="130"/>
      <c r="O1290" s="131"/>
      <c r="P1290" s="132"/>
      <c r="Q1290" s="132"/>
    </row>
    <row r="1291" spans="6:17" s="127" customFormat="1" x14ac:dyDescent="0.2">
      <c r="F1291" s="128"/>
      <c r="G1291" s="128"/>
      <c r="H1291" s="129"/>
      <c r="I1291" s="130"/>
      <c r="O1291" s="131"/>
      <c r="P1291" s="132"/>
      <c r="Q1291" s="132"/>
    </row>
    <row r="1292" spans="6:17" s="127" customFormat="1" x14ac:dyDescent="0.2">
      <c r="F1292" s="128"/>
      <c r="G1292" s="128"/>
      <c r="H1292" s="129"/>
      <c r="I1292" s="130"/>
      <c r="O1292" s="131"/>
      <c r="P1292" s="132"/>
      <c r="Q1292" s="132"/>
    </row>
    <row r="1293" spans="6:17" s="127" customFormat="1" x14ac:dyDescent="0.2">
      <c r="F1293" s="128"/>
      <c r="G1293" s="128"/>
      <c r="H1293" s="129"/>
      <c r="I1293" s="130"/>
      <c r="O1293" s="131"/>
      <c r="P1293" s="132"/>
      <c r="Q1293" s="132"/>
    </row>
    <row r="1294" spans="6:17" s="127" customFormat="1" x14ac:dyDescent="0.2">
      <c r="F1294" s="128"/>
      <c r="G1294" s="128"/>
      <c r="H1294" s="129"/>
      <c r="I1294" s="130"/>
      <c r="O1294" s="131"/>
      <c r="P1294" s="132"/>
      <c r="Q1294" s="132"/>
    </row>
    <row r="1295" spans="6:17" s="127" customFormat="1" x14ac:dyDescent="0.2">
      <c r="F1295" s="128"/>
      <c r="G1295" s="128"/>
      <c r="H1295" s="129"/>
      <c r="I1295" s="130"/>
      <c r="O1295" s="131"/>
      <c r="P1295" s="132"/>
      <c r="Q1295" s="132"/>
    </row>
    <row r="1296" spans="6:17" s="127" customFormat="1" x14ac:dyDescent="0.2">
      <c r="F1296" s="128"/>
      <c r="G1296" s="128"/>
      <c r="H1296" s="129"/>
      <c r="I1296" s="130"/>
      <c r="O1296" s="131"/>
      <c r="P1296" s="132"/>
      <c r="Q1296" s="132"/>
    </row>
    <row r="1297" spans="6:17" s="127" customFormat="1" x14ac:dyDescent="0.2">
      <c r="F1297" s="128"/>
      <c r="G1297" s="128"/>
      <c r="H1297" s="129"/>
      <c r="I1297" s="130"/>
      <c r="O1297" s="131"/>
      <c r="P1297" s="132"/>
      <c r="Q1297" s="132"/>
    </row>
    <row r="1298" spans="6:17" s="127" customFormat="1" x14ac:dyDescent="0.2">
      <c r="F1298" s="128"/>
      <c r="G1298" s="128"/>
      <c r="H1298" s="129"/>
      <c r="I1298" s="130"/>
      <c r="O1298" s="131"/>
      <c r="P1298" s="132"/>
      <c r="Q1298" s="132"/>
    </row>
    <row r="1299" spans="6:17" s="127" customFormat="1" x14ac:dyDescent="0.2">
      <c r="F1299" s="128"/>
      <c r="G1299" s="128"/>
      <c r="H1299" s="129"/>
      <c r="I1299" s="130"/>
      <c r="O1299" s="131"/>
      <c r="P1299" s="132"/>
      <c r="Q1299" s="132"/>
    </row>
    <row r="1300" spans="6:17" s="127" customFormat="1" x14ac:dyDescent="0.2">
      <c r="F1300" s="128"/>
      <c r="G1300" s="128"/>
      <c r="H1300" s="129"/>
      <c r="I1300" s="130"/>
      <c r="O1300" s="131"/>
      <c r="P1300" s="132"/>
      <c r="Q1300" s="132"/>
    </row>
    <row r="1301" spans="6:17" s="127" customFormat="1" x14ac:dyDescent="0.2">
      <c r="F1301" s="128"/>
      <c r="G1301" s="128"/>
      <c r="H1301" s="129"/>
      <c r="I1301" s="130"/>
      <c r="O1301" s="131"/>
      <c r="P1301" s="132"/>
      <c r="Q1301" s="132"/>
    </row>
    <row r="1302" spans="6:17" s="127" customFormat="1" x14ac:dyDescent="0.2">
      <c r="F1302" s="128"/>
      <c r="G1302" s="128"/>
      <c r="H1302" s="129"/>
      <c r="I1302" s="130"/>
      <c r="O1302" s="131"/>
      <c r="P1302" s="132"/>
      <c r="Q1302" s="132"/>
    </row>
    <row r="1303" spans="6:17" s="127" customFormat="1" x14ac:dyDescent="0.2">
      <c r="F1303" s="128"/>
      <c r="G1303" s="128"/>
      <c r="H1303" s="129"/>
      <c r="I1303" s="130"/>
      <c r="O1303" s="131"/>
      <c r="P1303" s="132"/>
      <c r="Q1303" s="132"/>
    </row>
    <row r="1304" spans="6:17" s="127" customFormat="1" x14ac:dyDescent="0.2">
      <c r="F1304" s="128"/>
      <c r="G1304" s="128"/>
      <c r="H1304" s="129"/>
      <c r="I1304" s="130"/>
      <c r="O1304" s="131"/>
      <c r="P1304" s="132"/>
      <c r="Q1304" s="132"/>
    </row>
    <row r="1305" spans="6:17" s="127" customFormat="1" x14ac:dyDescent="0.2">
      <c r="F1305" s="128"/>
      <c r="G1305" s="128"/>
      <c r="H1305" s="129"/>
      <c r="I1305" s="130"/>
      <c r="O1305" s="131"/>
      <c r="P1305" s="132"/>
      <c r="Q1305" s="132"/>
    </row>
    <row r="1306" spans="6:17" s="127" customFormat="1" x14ac:dyDescent="0.2">
      <c r="F1306" s="128"/>
      <c r="G1306" s="128"/>
      <c r="H1306" s="129"/>
      <c r="I1306" s="130"/>
      <c r="O1306" s="131"/>
      <c r="P1306" s="132"/>
      <c r="Q1306" s="132"/>
    </row>
    <row r="1307" spans="6:17" s="127" customFormat="1" x14ac:dyDescent="0.2">
      <c r="F1307" s="128"/>
      <c r="G1307" s="128"/>
      <c r="H1307" s="129"/>
      <c r="I1307" s="130"/>
      <c r="O1307" s="131"/>
      <c r="P1307" s="132"/>
      <c r="Q1307" s="132"/>
    </row>
    <row r="1308" spans="6:17" s="127" customFormat="1" x14ac:dyDescent="0.2">
      <c r="F1308" s="128"/>
      <c r="G1308" s="128"/>
      <c r="H1308" s="129"/>
      <c r="I1308" s="130"/>
      <c r="O1308" s="131"/>
      <c r="P1308" s="132"/>
      <c r="Q1308" s="132"/>
    </row>
    <row r="1309" spans="6:17" s="127" customFormat="1" x14ac:dyDescent="0.2">
      <c r="F1309" s="128"/>
      <c r="G1309" s="128"/>
      <c r="H1309" s="129"/>
      <c r="I1309" s="130"/>
      <c r="O1309" s="131"/>
      <c r="P1309" s="132"/>
      <c r="Q1309" s="132"/>
    </row>
    <row r="1310" spans="6:17" s="127" customFormat="1" x14ac:dyDescent="0.2">
      <c r="F1310" s="128"/>
      <c r="G1310" s="128"/>
      <c r="H1310" s="129"/>
      <c r="I1310" s="130"/>
      <c r="O1310" s="131"/>
      <c r="P1310" s="132"/>
      <c r="Q1310" s="132"/>
    </row>
    <row r="1311" spans="6:17" s="127" customFormat="1" x14ac:dyDescent="0.2">
      <c r="F1311" s="128"/>
      <c r="G1311" s="128"/>
      <c r="H1311" s="129"/>
      <c r="I1311" s="130"/>
      <c r="O1311" s="131"/>
      <c r="P1311" s="132"/>
      <c r="Q1311" s="132"/>
    </row>
    <row r="1312" spans="6:17" s="127" customFormat="1" x14ac:dyDescent="0.2">
      <c r="F1312" s="128"/>
      <c r="G1312" s="128"/>
      <c r="H1312" s="129"/>
      <c r="I1312" s="130"/>
      <c r="O1312" s="131"/>
      <c r="P1312" s="132"/>
      <c r="Q1312" s="132"/>
    </row>
    <row r="1313" spans="6:17" s="127" customFormat="1" x14ac:dyDescent="0.2">
      <c r="F1313" s="128"/>
      <c r="G1313" s="128"/>
      <c r="H1313" s="129"/>
      <c r="I1313" s="130"/>
      <c r="O1313" s="131"/>
      <c r="P1313" s="132"/>
      <c r="Q1313" s="132"/>
    </row>
    <row r="1314" spans="6:17" s="127" customFormat="1" x14ac:dyDescent="0.2">
      <c r="F1314" s="128"/>
      <c r="G1314" s="128"/>
      <c r="H1314" s="129"/>
      <c r="I1314" s="130"/>
      <c r="O1314" s="131"/>
      <c r="P1314" s="132"/>
      <c r="Q1314" s="132"/>
    </row>
    <row r="1315" spans="6:17" s="127" customFormat="1" x14ac:dyDescent="0.2">
      <c r="F1315" s="128"/>
      <c r="G1315" s="128"/>
      <c r="H1315" s="129"/>
      <c r="I1315" s="130"/>
      <c r="O1315" s="131"/>
      <c r="P1315" s="132"/>
      <c r="Q1315" s="132"/>
    </row>
    <row r="1316" spans="6:17" s="127" customFormat="1" x14ac:dyDescent="0.2">
      <c r="F1316" s="128"/>
      <c r="G1316" s="128"/>
      <c r="H1316" s="129"/>
      <c r="I1316" s="130"/>
      <c r="O1316" s="131"/>
      <c r="P1316" s="132"/>
      <c r="Q1316" s="132"/>
    </row>
    <row r="1317" spans="6:17" s="127" customFormat="1" x14ac:dyDescent="0.2">
      <c r="F1317" s="128"/>
      <c r="G1317" s="128"/>
      <c r="H1317" s="129"/>
      <c r="I1317" s="130"/>
      <c r="O1317" s="131"/>
      <c r="P1317" s="132"/>
      <c r="Q1317" s="132"/>
    </row>
    <row r="1318" spans="6:17" s="127" customFormat="1" x14ac:dyDescent="0.2">
      <c r="F1318" s="128"/>
      <c r="G1318" s="128"/>
      <c r="H1318" s="129"/>
      <c r="I1318" s="130"/>
      <c r="O1318" s="131"/>
      <c r="P1318" s="132"/>
      <c r="Q1318" s="132"/>
    </row>
    <row r="1319" spans="6:17" s="127" customFormat="1" x14ac:dyDescent="0.2">
      <c r="F1319" s="128"/>
      <c r="G1319" s="128"/>
      <c r="H1319" s="129"/>
      <c r="I1319" s="130"/>
      <c r="O1319" s="131"/>
      <c r="P1319" s="132"/>
      <c r="Q1319" s="132"/>
    </row>
    <row r="1320" spans="6:17" s="127" customFormat="1" x14ac:dyDescent="0.2">
      <c r="F1320" s="128"/>
      <c r="G1320" s="128"/>
      <c r="H1320" s="129"/>
      <c r="I1320" s="130"/>
      <c r="O1320" s="131"/>
      <c r="P1320" s="132"/>
      <c r="Q1320" s="132"/>
    </row>
    <row r="1321" spans="6:17" s="127" customFormat="1" x14ac:dyDescent="0.2">
      <c r="F1321" s="128"/>
      <c r="G1321" s="128"/>
      <c r="H1321" s="129"/>
      <c r="I1321" s="130"/>
      <c r="O1321" s="131"/>
      <c r="P1321" s="132"/>
      <c r="Q1321" s="132"/>
    </row>
    <row r="1322" spans="6:17" s="127" customFormat="1" x14ac:dyDescent="0.2">
      <c r="F1322" s="128"/>
      <c r="G1322" s="128"/>
      <c r="H1322" s="129"/>
      <c r="I1322" s="130"/>
      <c r="O1322" s="131"/>
      <c r="P1322" s="132"/>
      <c r="Q1322" s="132"/>
    </row>
    <row r="1323" spans="6:17" s="127" customFormat="1" x14ac:dyDescent="0.2">
      <c r="F1323" s="128"/>
      <c r="G1323" s="128"/>
      <c r="H1323" s="129"/>
      <c r="I1323" s="130"/>
      <c r="O1323" s="131"/>
      <c r="P1323" s="132"/>
      <c r="Q1323" s="132"/>
    </row>
    <row r="1324" spans="6:17" s="127" customFormat="1" x14ac:dyDescent="0.2">
      <c r="F1324" s="128"/>
      <c r="G1324" s="128"/>
      <c r="H1324" s="129"/>
      <c r="I1324" s="130"/>
      <c r="O1324" s="131"/>
      <c r="P1324" s="132"/>
      <c r="Q1324" s="132"/>
    </row>
    <row r="1325" spans="6:17" s="127" customFormat="1" x14ac:dyDescent="0.2">
      <c r="F1325" s="128"/>
      <c r="G1325" s="128"/>
      <c r="H1325" s="129"/>
      <c r="I1325" s="130"/>
      <c r="O1325" s="131"/>
      <c r="P1325" s="132"/>
      <c r="Q1325" s="132"/>
    </row>
    <row r="1326" spans="6:17" s="127" customFormat="1" x14ac:dyDescent="0.2">
      <c r="F1326" s="128"/>
      <c r="G1326" s="128"/>
      <c r="H1326" s="129"/>
      <c r="I1326" s="130"/>
      <c r="O1326" s="131"/>
      <c r="P1326" s="132"/>
      <c r="Q1326" s="132"/>
    </row>
    <row r="1327" spans="6:17" s="127" customFormat="1" x14ac:dyDescent="0.2">
      <c r="F1327" s="128"/>
      <c r="G1327" s="128"/>
      <c r="H1327" s="129"/>
      <c r="I1327" s="130"/>
      <c r="O1327" s="131"/>
      <c r="P1327" s="132"/>
      <c r="Q1327" s="132"/>
    </row>
    <row r="1328" spans="6:17" s="127" customFormat="1" x14ac:dyDescent="0.2">
      <c r="F1328" s="128"/>
      <c r="G1328" s="128"/>
      <c r="H1328" s="129"/>
      <c r="I1328" s="130"/>
      <c r="O1328" s="131"/>
      <c r="P1328" s="132"/>
      <c r="Q1328" s="132"/>
    </row>
    <row r="1329" spans="6:17" s="127" customFormat="1" x14ac:dyDescent="0.2">
      <c r="F1329" s="128"/>
      <c r="G1329" s="128"/>
      <c r="H1329" s="129"/>
      <c r="I1329" s="130"/>
      <c r="O1329" s="131"/>
      <c r="P1329" s="132"/>
      <c r="Q1329" s="132"/>
    </row>
    <row r="1330" spans="6:17" s="127" customFormat="1" x14ac:dyDescent="0.2">
      <c r="F1330" s="128"/>
      <c r="G1330" s="128"/>
      <c r="H1330" s="129"/>
      <c r="I1330" s="130"/>
      <c r="O1330" s="131"/>
      <c r="P1330" s="132"/>
      <c r="Q1330" s="132"/>
    </row>
    <row r="1331" spans="6:17" s="127" customFormat="1" x14ac:dyDescent="0.2">
      <c r="F1331" s="128"/>
      <c r="G1331" s="128"/>
      <c r="H1331" s="129"/>
      <c r="I1331" s="130"/>
      <c r="O1331" s="131"/>
      <c r="P1331" s="132"/>
      <c r="Q1331" s="132"/>
    </row>
    <row r="1332" spans="6:17" s="127" customFormat="1" x14ac:dyDescent="0.2">
      <c r="F1332" s="128"/>
      <c r="G1332" s="128"/>
      <c r="H1332" s="129"/>
      <c r="I1332" s="130"/>
      <c r="O1332" s="131"/>
      <c r="P1332" s="132"/>
      <c r="Q1332" s="132"/>
    </row>
    <row r="1333" spans="6:17" s="127" customFormat="1" x14ac:dyDescent="0.2">
      <c r="F1333" s="128"/>
      <c r="G1333" s="128"/>
      <c r="H1333" s="129"/>
      <c r="I1333" s="130"/>
      <c r="O1333" s="131"/>
      <c r="P1333" s="132"/>
      <c r="Q1333" s="132"/>
    </row>
    <row r="1334" spans="6:17" s="127" customFormat="1" x14ac:dyDescent="0.2">
      <c r="F1334" s="128"/>
      <c r="G1334" s="128"/>
      <c r="H1334" s="129"/>
      <c r="I1334" s="130"/>
      <c r="O1334" s="131"/>
      <c r="P1334" s="132"/>
      <c r="Q1334" s="132"/>
    </row>
    <row r="1335" spans="6:17" s="127" customFormat="1" x14ac:dyDescent="0.2">
      <c r="F1335" s="128"/>
      <c r="G1335" s="128"/>
      <c r="H1335" s="129"/>
      <c r="I1335" s="130"/>
      <c r="O1335" s="131"/>
      <c r="P1335" s="132"/>
      <c r="Q1335" s="132"/>
    </row>
    <row r="1336" spans="6:17" s="127" customFormat="1" x14ac:dyDescent="0.2">
      <c r="F1336" s="128"/>
      <c r="G1336" s="128"/>
      <c r="H1336" s="129"/>
      <c r="I1336" s="130"/>
      <c r="O1336" s="131"/>
      <c r="P1336" s="132"/>
      <c r="Q1336" s="132"/>
    </row>
    <row r="1337" spans="6:17" s="127" customFormat="1" x14ac:dyDescent="0.2">
      <c r="F1337" s="128"/>
      <c r="G1337" s="128"/>
      <c r="H1337" s="129"/>
      <c r="I1337" s="130"/>
      <c r="O1337" s="131"/>
      <c r="P1337" s="132"/>
      <c r="Q1337" s="132"/>
    </row>
    <row r="1338" spans="6:17" s="127" customFormat="1" x14ac:dyDescent="0.2">
      <c r="F1338" s="128"/>
      <c r="G1338" s="128"/>
      <c r="H1338" s="129"/>
      <c r="I1338" s="130"/>
      <c r="O1338" s="131"/>
      <c r="P1338" s="132"/>
      <c r="Q1338" s="132"/>
    </row>
    <row r="1339" spans="6:17" s="127" customFormat="1" x14ac:dyDescent="0.2">
      <c r="F1339" s="128"/>
      <c r="G1339" s="128"/>
      <c r="H1339" s="129"/>
      <c r="I1339" s="130"/>
      <c r="O1339" s="131"/>
      <c r="P1339" s="132"/>
      <c r="Q1339" s="132"/>
    </row>
    <row r="1340" spans="6:17" s="127" customFormat="1" x14ac:dyDescent="0.2">
      <c r="F1340" s="128"/>
      <c r="G1340" s="128"/>
      <c r="H1340" s="129"/>
      <c r="I1340" s="130"/>
      <c r="O1340" s="131"/>
      <c r="P1340" s="132"/>
      <c r="Q1340" s="132"/>
    </row>
    <row r="1341" spans="6:17" s="127" customFormat="1" x14ac:dyDescent="0.2">
      <c r="F1341" s="128"/>
      <c r="G1341" s="128"/>
      <c r="H1341" s="129"/>
      <c r="I1341" s="130"/>
      <c r="O1341" s="131"/>
      <c r="P1341" s="132"/>
      <c r="Q1341" s="132"/>
    </row>
    <row r="1342" spans="6:17" s="127" customFormat="1" x14ac:dyDescent="0.2">
      <c r="F1342" s="128"/>
      <c r="G1342" s="128"/>
      <c r="H1342" s="129"/>
      <c r="I1342" s="130"/>
      <c r="O1342" s="131"/>
      <c r="P1342" s="132"/>
      <c r="Q1342" s="132"/>
    </row>
    <row r="1343" spans="6:17" s="127" customFormat="1" x14ac:dyDescent="0.2">
      <c r="F1343" s="128"/>
      <c r="G1343" s="128"/>
      <c r="H1343" s="129"/>
      <c r="I1343" s="130"/>
      <c r="O1343" s="131"/>
      <c r="P1343" s="132"/>
      <c r="Q1343" s="132"/>
    </row>
    <row r="1344" spans="6:17" s="127" customFormat="1" x14ac:dyDescent="0.2">
      <c r="F1344" s="128"/>
      <c r="G1344" s="128"/>
      <c r="H1344" s="129"/>
      <c r="I1344" s="130"/>
      <c r="O1344" s="131"/>
      <c r="P1344" s="132"/>
      <c r="Q1344" s="132"/>
    </row>
    <row r="1345" spans="6:17" s="127" customFormat="1" x14ac:dyDescent="0.2">
      <c r="F1345" s="128"/>
      <c r="G1345" s="128"/>
      <c r="H1345" s="129"/>
      <c r="I1345" s="130"/>
      <c r="O1345" s="131"/>
      <c r="P1345" s="132"/>
      <c r="Q1345" s="132"/>
    </row>
    <row r="1346" spans="6:17" s="127" customFormat="1" x14ac:dyDescent="0.2">
      <c r="F1346" s="128"/>
      <c r="G1346" s="128"/>
      <c r="H1346" s="129"/>
      <c r="I1346" s="130"/>
      <c r="O1346" s="131"/>
      <c r="P1346" s="132"/>
      <c r="Q1346" s="132"/>
    </row>
    <row r="1347" spans="6:17" s="127" customFormat="1" x14ac:dyDescent="0.2">
      <c r="F1347" s="128"/>
      <c r="G1347" s="128"/>
      <c r="H1347" s="129"/>
      <c r="I1347" s="130"/>
      <c r="O1347" s="131"/>
      <c r="P1347" s="132"/>
      <c r="Q1347" s="132"/>
    </row>
    <row r="1348" spans="6:17" s="127" customFormat="1" x14ac:dyDescent="0.2">
      <c r="F1348" s="128"/>
      <c r="G1348" s="128"/>
      <c r="H1348" s="129"/>
      <c r="I1348" s="130"/>
      <c r="O1348" s="131"/>
      <c r="P1348" s="132"/>
      <c r="Q1348" s="132"/>
    </row>
    <row r="1349" spans="6:17" s="127" customFormat="1" x14ac:dyDescent="0.2">
      <c r="F1349" s="128"/>
      <c r="G1349" s="128"/>
      <c r="H1349" s="129"/>
      <c r="I1349" s="130"/>
      <c r="O1349" s="131"/>
      <c r="P1349" s="132"/>
      <c r="Q1349" s="132"/>
    </row>
    <row r="1350" spans="6:17" s="127" customFormat="1" x14ac:dyDescent="0.2">
      <c r="F1350" s="128"/>
      <c r="G1350" s="128"/>
      <c r="H1350" s="129"/>
      <c r="I1350" s="130"/>
      <c r="O1350" s="131"/>
      <c r="P1350" s="132"/>
      <c r="Q1350" s="132"/>
    </row>
    <row r="1351" spans="6:17" s="127" customFormat="1" x14ac:dyDescent="0.2">
      <c r="F1351" s="128"/>
      <c r="G1351" s="128"/>
      <c r="H1351" s="129"/>
      <c r="I1351" s="130"/>
      <c r="O1351" s="131"/>
      <c r="P1351" s="132"/>
      <c r="Q1351" s="132"/>
    </row>
    <row r="1352" spans="6:17" s="127" customFormat="1" x14ac:dyDescent="0.2">
      <c r="F1352" s="128"/>
      <c r="G1352" s="128"/>
      <c r="H1352" s="129"/>
      <c r="I1352" s="130"/>
      <c r="O1352" s="131"/>
      <c r="P1352" s="132"/>
      <c r="Q1352" s="132"/>
    </row>
    <row r="1353" spans="6:17" s="127" customFormat="1" x14ac:dyDescent="0.2">
      <c r="F1353" s="128"/>
      <c r="G1353" s="128"/>
      <c r="H1353" s="129"/>
      <c r="I1353" s="130"/>
      <c r="O1353" s="131"/>
      <c r="P1353" s="132"/>
      <c r="Q1353" s="132"/>
    </row>
    <row r="1354" spans="6:17" s="127" customFormat="1" x14ac:dyDescent="0.2">
      <c r="F1354" s="128"/>
      <c r="G1354" s="128"/>
      <c r="H1354" s="129"/>
      <c r="I1354" s="130"/>
      <c r="O1354" s="131"/>
      <c r="P1354" s="132"/>
      <c r="Q1354" s="132"/>
    </row>
    <row r="1355" spans="6:17" s="127" customFormat="1" x14ac:dyDescent="0.2">
      <c r="F1355" s="128"/>
      <c r="G1355" s="128"/>
      <c r="H1355" s="129"/>
      <c r="I1355" s="130"/>
      <c r="O1355" s="131"/>
      <c r="P1355" s="132"/>
      <c r="Q1355" s="132"/>
    </row>
    <row r="1356" spans="6:17" s="127" customFormat="1" x14ac:dyDescent="0.2">
      <c r="F1356" s="128"/>
      <c r="G1356" s="128"/>
      <c r="H1356" s="129"/>
      <c r="I1356" s="130"/>
      <c r="O1356" s="131"/>
      <c r="P1356" s="132"/>
      <c r="Q1356" s="132"/>
    </row>
    <row r="1357" spans="6:17" s="127" customFormat="1" x14ac:dyDescent="0.2">
      <c r="F1357" s="128"/>
      <c r="G1357" s="128"/>
      <c r="H1357" s="129"/>
      <c r="I1357" s="130"/>
      <c r="O1357" s="131"/>
      <c r="P1357" s="132"/>
      <c r="Q1357" s="132"/>
    </row>
    <row r="1358" spans="6:17" s="127" customFormat="1" x14ac:dyDescent="0.2">
      <c r="F1358" s="128"/>
      <c r="G1358" s="128"/>
      <c r="H1358" s="129"/>
      <c r="I1358" s="130"/>
      <c r="O1358" s="131"/>
      <c r="P1358" s="132"/>
      <c r="Q1358" s="132"/>
    </row>
    <row r="1359" spans="6:17" s="127" customFormat="1" x14ac:dyDescent="0.2">
      <c r="F1359" s="128"/>
      <c r="G1359" s="128"/>
      <c r="H1359" s="129"/>
      <c r="I1359" s="130"/>
      <c r="O1359" s="131"/>
      <c r="P1359" s="132"/>
      <c r="Q1359" s="132"/>
    </row>
    <row r="1360" spans="6:17" s="127" customFormat="1" x14ac:dyDescent="0.2">
      <c r="F1360" s="128"/>
      <c r="G1360" s="128"/>
      <c r="H1360" s="129"/>
      <c r="I1360" s="130"/>
      <c r="O1360" s="131"/>
      <c r="P1360" s="132"/>
      <c r="Q1360" s="132"/>
    </row>
    <row r="1361" spans="6:17" s="127" customFormat="1" x14ac:dyDescent="0.2">
      <c r="F1361" s="128"/>
      <c r="G1361" s="128"/>
      <c r="H1361" s="129"/>
      <c r="I1361" s="130"/>
      <c r="O1361" s="131"/>
      <c r="P1361" s="132"/>
      <c r="Q1361" s="132"/>
    </row>
    <row r="1362" spans="6:17" s="127" customFormat="1" x14ac:dyDescent="0.2">
      <c r="F1362" s="128"/>
      <c r="G1362" s="128"/>
      <c r="H1362" s="129"/>
      <c r="I1362" s="130"/>
      <c r="O1362" s="131"/>
      <c r="P1362" s="132"/>
      <c r="Q1362" s="132"/>
    </row>
    <row r="1363" spans="6:17" s="127" customFormat="1" x14ac:dyDescent="0.2">
      <c r="F1363" s="128"/>
      <c r="G1363" s="128"/>
      <c r="H1363" s="129"/>
      <c r="I1363" s="130"/>
      <c r="O1363" s="131"/>
      <c r="P1363" s="132"/>
      <c r="Q1363" s="132"/>
    </row>
    <row r="1364" spans="6:17" s="127" customFormat="1" x14ac:dyDescent="0.2">
      <c r="F1364" s="128"/>
      <c r="G1364" s="128"/>
      <c r="H1364" s="129"/>
      <c r="I1364" s="130"/>
      <c r="O1364" s="131"/>
      <c r="P1364" s="132"/>
      <c r="Q1364" s="132"/>
    </row>
    <row r="1365" spans="6:17" s="127" customFormat="1" x14ac:dyDescent="0.2">
      <c r="F1365" s="128"/>
      <c r="G1365" s="128"/>
      <c r="H1365" s="129"/>
      <c r="I1365" s="130"/>
      <c r="O1365" s="131"/>
      <c r="P1365" s="132"/>
      <c r="Q1365" s="132"/>
    </row>
    <row r="1366" spans="6:17" s="127" customFormat="1" x14ac:dyDescent="0.2">
      <c r="F1366" s="128"/>
      <c r="G1366" s="128"/>
      <c r="H1366" s="129"/>
      <c r="I1366" s="130"/>
      <c r="O1366" s="131"/>
      <c r="P1366" s="132"/>
      <c r="Q1366" s="132"/>
    </row>
    <row r="1367" spans="6:17" s="127" customFormat="1" x14ac:dyDescent="0.2">
      <c r="F1367" s="128"/>
      <c r="G1367" s="128"/>
      <c r="H1367" s="129"/>
      <c r="I1367" s="130"/>
      <c r="O1367" s="131"/>
      <c r="P1367" s="132"/>
      <c r="Q1367" s="132"/>
    </row>
    <row r="1368" spans="6:17" s="127" customFormat="1" x14ac:dyDescent="0.2">
      <c r="F1368" s="128"/>
      <c r="G1368" s="128"/>
      <c r="H1368" s="129"/>
      <c r="I1368" s="130"/>
      <c r="O1368" s="131"/>
      <c r="P1368" s="132"/>
      <c r="Q1368" s="132"/>
    </row>
    <row r="1369" spans="6:17" s="127" customFormat="1" x14ac:dyDescent="0.2">
      <c r="F1369" s="128"/>
      <c r="G1369" s="128"/>
      <c r="H1369" s="129"/>
      <c r="I1369" s="130"/>
      <c r="O1369" s="131"/>
      <c r="P1369" s="132"/>
      <c r="Q1369" s="132"/>
    </row>
    <row r="1370" spans="6:17" s="127" customFormat="1" x14ac:dyDescent="0.2">
      <c r="F1370" s="128"/>
      <c r="G1370" s="128"/>
      <c r="H1370" s="129"/>
      <c r="I1370" s="130"/>
      <c r="O1370" s="131"/>
      <c r="P1370" s="132"/>
      <c r="Q1370" s="132"/>
    </row>
    <row r="1371" spans="6:17" s="127" customFormat="1" x14ac:dyDescent="0.2">
      <c r="F1371" s="128"/>
      <c r="G1371" s="128"/>
      <c r="H1371" s="129"/>
      <c r="I1371" s="130"/>
      <c r="O1371" s="131"/>
      <c r="P1371" s="132"/>
      <c r="Q1371" s="132"/>
    </row>
    <row r="1372" spans="6:17" s="127" customFormat="1" x14ac:dyDescent="0.2">
      <c r="F1372" s="128"/>
      <c r="G1372" s="128"/>
      <c r="H1372" s="129"/>
      <c r="I1372" s="130"/>
      <c r="O1372" s="131"/>
      <c r="P1372" s="132"/>
      <c r="Q1372" s="132"/>
    </row>
    <row r="1373" spans="6:17" s="127" customFormat="1" x14ac:dyDescent="0.2">
      <c r="F1373" s="128"/>
      <c r="G1373" s="128"/>
      <c r="H1373" s="129"/>
      <c r="I1373" s="130"/>
      <c r="O1373" s="131"/>
      <c r="P1373" s="132"/>
      <c r="Q1373" s="132"/>
    </row>
    <row r="1374" spans="6:17" s="127" customFormat="1" x14ac:dyDescent="0.2">
      <c r="F1374" s="128"/>
      <c r="G1374" s="128"/>
      <c r="H1374" s="129"/>
      <c r="I1374" s="130"/>
      <c r="O1374" s="131"/>
      <c r="P1374" s="132"/>
      <c r="Q1374" s="132"/>
    </row>
    <row r="1375" spans="6:17" s="127" customFormat="1" x14ac:dyDescent="0.2">
      <c r="F1375" s="128"/>
      <c r="G1375" s="128"/>
      <c r="H1375" s="129"/>
      <c r="I1375" s="130"/>
      <c r="O1375" s="131"/>
      <c r="P1375" s="132"/>
      <c r="Q1375" s="132"/>
    </row>
    <row r="1376" spans="6:17" s="127" customFormat="1" x14ac:dyDescent="0.2">
      <c r="F1376" s="128"/>
      <c r="G1376" s="128"/>
      <c r="H1376" s="129"/>
      <c r="I1376" s="130"/>
      <c r="O1376" s="131"/>
      <c r="P1376" s="132"/>
      <c r="Q1376" s="132"/>
    </row>
    <row r="1377" spans="6:17" s="127" customFormat="1" x14ac:dyDescent="0.2">
      <c r="F1377" s="128"/>
      <c r="G1377" s="128"/>
      <c r="H1377" s="129"/>
      <c r="I1377" s="130"/>
      <c r="O1377" s="131"/>
      <c r="P1377" s="132"/>
      <c r="Q1377" s="132"/>
    </row>
    <row r="1378" spans="6:17" s="127" customFormat="1" x14ac:dyDescent="0.2">
      <c r="F1378" s="128"/>
      <c r="G1378" s="128"/>
      <c r="H1378" s="129"/>
      <c r="I1378" s="130"/>
      <c r="O1378" s="131"/>
      <c r="P1378" s="132"/>
      <c r="Q1378" s="132"/>
    </row>
    <row r="1379" spans="6:17" s="127" customFormat="1" x14ac:dyDescent="0.2">
      <c r="F1379" s="128"/>
      <c r="G1379" s="128"/>
      <c r="H1379" s="129"/>
      <c r="I1379" s="130"/>
      <c r="O1379" s="131"/>
      <c r="P1379" s="132"/>
      <c r="Q1379" s="132"/>
    </row>
    <row r="1380" spans="6:17" s="127" customFormat="1" x14ac:dyDescent="0.2">
      <c r="F1380" s="128"/>
      <c r="G1380" s="128"/>
      <c r="H1380" s="129"/>
      <c r="I1380" s="130"/>
      <c r="O1380" s="131"/>
      <c r="P1380" s="132"/>
      <c r="Q1380" s="132"/>
    </row>
    <row r="1381" spans="6:17" s="127" customFormat="1" x14ac:dyDescent="0.2">
      <c r="F1381" s="128"/>
      <c r="G1381" s="128"/>
      <c r="H1381" s="129"/>
      <c r="I1381" s="130"/>
      <c r="O1381" s="131"/>
      <c r="P1381" s="132"/>
      <c r="Q1381" s="132"/>
    </row>
    <row r="1382" spans="6:17" s="127" customFormat="1" x14ac:dyDescent="0.2">
      <c r="F1382" s="128"/>
      <c r="G1382" s="128"/>
      <c r="H1382" s="129"/>
      <c r="I1382" s="130"/>
      <c r="O1382" s="131"/>
      <c r="P1382" s="132"/>
      <c r="Q1382" s="132"/>
    </row>
    <row r="1383" spans="6:17" s="127" customFormat="1" x14ac:dyDescent="0.2">
      <c r="F1383" s="128"/>
      <c r="G1383" s="128"/>
      <c r="H1383" s="129"/>
      <c r="I1383" s="130"/>
      <c r="O1383" s="131"/>
      <c r="P1383" s="132"/>
      <c r="Q1383" s="132"/>
    </row>
    <row r="1384" spans="6:17" s="127" customFormat="1" x14ac:dyDescent="0.2">
      <c r="F1384" s="128"/>
      <c r="G1384" s="128"/>
      <c r="H1384" s="129"/>
      <c r="I1384" s="130"/>
      <c r="O1384" s="131"/>
      <c r="P1384" s="132"/>
      <c r="Q1384" s="132"/>
    </row>
    <row r="1385" spans="6:17" s="127" customFormat="1" x14ac:dyDescent="0.2">
      <c r="F1385" s="128"/>
      <c r="G1385" s="128"/>
      <c r="H1385" s="129"/>
      <c r="I1385" s="130"/>
      <c r="O1385" s="131"/>
      <c r="P1385" s="132"/>
      <c r="Q1385" s="132"/>
    </row>
    <row r="1386" spans="6:17" s="127" customFormat="1" x14ac:dyDescent="0.2">
      <c r="F1386" s="128"/>
      <c r="G1386" s="128"/>
      <c r="H1386" s="129"/>
      <c r="I1386" s="130"/>
      <c r="O1386" s="131"/>
      <c r="P1386" s="132"/>
      <c r="Q1386" s="132"/>
    </row>
    <row r="1387" spans="6:17" s="127" customFormat="1" x14ac:dyDescent="0.2">
      <c r="F1387" s="128"/>
      <c r="G1387" s="128"/>
      <c r="H1387" s="129"/>
      <c r="I1387" s="130"/>
      <c r="O1387" s="131"/>
      <c r="P1387" s="132"/>
      <c r="Q1387" s="132"/>
    </row>
    <row r="1388" spans="6:17" s="127" customFormat="1" x14ac:dyDescent="0.2">
      <c r="F1388" s="128"/>
      <c r="G1388" s="128"/>
      <c r="H1388" s="129"/>
      <c r="I1388" s="130"/>
      <c r="O1388" s="131"/>
      <c r="P1388" s="132"/>
      <c r="Q1388" s="132"/>
    </row>
    <row r="1389" spans="6:17" s="127" customFormat="1" x14ac:dyDescent="0.2">
      <c r="F1389" s="128"/>
      <c r="G1389" s="128"/>
      <c r="H1389" s="129"/>
      <c r="I1389" s="130"/>
      <c r="O1389" s="131"/>
      <c r="P1389" s="132"/>
      <c r="Q1389" s="132"/>
    </row>
    <row r="1390" spans="6:17" s="127" customFormat="1" x14ac:dyDescent="0.2">
      <c r="F1390" s="128"/>
      <c r="G1390" s="128"/>
      <c r="H1390" s="129"/>
      <c r="I1390" s="130"/>
      <c r="O1390" s="131"/>
      <c r="P1390" s="132"/>
      <c r="Q1390" s="132"/>
    </row>
    <row r="1391" spans="6:17" s="127" customFormat="1" x14ac:dyDescent="0.2">
      <c r="F1391" s="128"/>
      <c r="G1391" s="128"/>
      <c r="H1391" s="129"/>
      <c r="I1391" s="130"/>
      <c r="O1391" s="131"/>
      <c r="P1391" s="132"/>
      <c r="Q1391" s="132"/>
    </row>
    <row r="1392" spans="6:17" s="127" customFormat="1" x14ac:dyDescent="0.2">
      <c r="F1392" s="128"/>
      <c r="G1392" s="128"/>
      <c r="H1392" s="129"/>
      <c r="I1392" s="130"/>
      <c r="O1392" s="131"/>
      <c r="P1392" s="132"/>
      <c r="Q1392" s="132"/>
    </row>
    <row r="1393" spans="6:17" s="127" customFormat="1" x14ac:dyDescent="0.2">
      <c r="F1393" s="128"/>
      <c r="G1393" s="128"/>
      <c r="H1393" s="129"/>
      <c r="I1393" s="130"/>
      <c r="O1393" s="131"/>
      <c r="P1393" s="132"/>
      <c r="Q1393" s="132"/>
    </row>
    <row r="1394" spans="6:17" s="127" customFormat="1" x14ac:dyDescent="0.2">
      <c r="F1394" s="128"/>
      <c r="G1394" s="128"/>
      <c r="H1394" s="129"/>
      <c r="I1394" s="130"/>
      <c r="O1394" s="131"/>
      <c r="P1394" s="132"/>
      <c r="Q1394" s="132"/>
    </row>
    <row r="1395" spans="6:17" s="127" customFormat="1" x14ac:dyDescent="0.2">
      <c r="F1395" s="128"/>
      <c r="G1395" s="128"/>
      <c r="H1395" s="129"/>
      <c r="I1395" s="130"/>
      <c r="O1395" s="131"/>
      <c r="P1395" s="132"/>
      <c r="Q1395" s="132"/>
    </row>
    <row r="1396" spans="6:17" s="127" customFormat="1" x14ac:dyDescent="0.2">
      <c r="F1396" s="128"/>
      <c r="G1396" s="128"/>
      <c r="H1396" s="129"/>
      <c r="I1396" s="130"/>
      <c r="O1396" s="131"/>
      <c r="P1396" s="132"/>
      <c r="Q1396" s="132"/>
    </row>
    <row r="1397" spans="6:17" s="127" customFormat="1" x14ac:dyDescent="0.2">
      <c r="F1397" s="128"/>
      <c r="G1397" s="128"/>
      <c r="H1397" s="129"/>
      <c r="I1397" s="130"/>
      <c r="O1397" s="131"/>
      <c r="P1397" s="132"/>
      <c r="Q1397" s="132"/>
    </row>
    <row r="1398" spans="6:17" s="127" customFormat="1" x14ac:dyDescent="0.2">
      <c r="F1398" s="128"/>
      <c r="G1398" s="128"/>
      <c r="H1398" s="129"/>
      <c r="I1398" s="130"/>
      <c r="O1398" s="131"/>
      <c r="P1398" s="132"/>
      <c r="Q1398" s="132"/>
    </row>
    <row r="1399" spans="6:17" s="127" customFormat="1" x14ac:dyDescent="0.2">
      <c r="F1399" s="128"/>
      <c r="G1399" s="128"/>
      <c r="H1399" s="129"/>
      <c r="I1399" s="130"/>
      <c r="O1399" s="131"/>
      <c r="P1399" s="132"/>
      <c r="Q1399" s="132"/>
    </row>
    <row r="1400" spans="6:17" s="127" customFormat="1" x14ac:dyDescent="0.2">
      <c r="F1400" s="128"/>
      <c r="G1400" s="128"/>
      <c r="H1400" s="129"/>
      <c r="I1400" s="130"/>
      <c r="O1400" s="131"/>
      <c r="P1400" s="132"/>
      <c r="Q1400" s="132"/>
    </row>
    <row r="1401" spans="6:17" s="127" customFormat="1" x14ac:dyDescent="0.2">
      <c r="F1401" s="128"/>
      <c r="G1401" s="128"/>
      <c r="H1401" s="129"/>
      <c r="I1401" s="130"/>
      <c r="O1401" s="131"/>
      <c r="P1401" s="132"/>
      <c r="Q1401" s="132"/>
    </row>
    <row r="1402" spans="6:17" s="127" customFormat="1" x14ac:dyDescent="0.2">
      <c r="F1402" s="128"/>
      <c r="G1402" s="128"/>
      <c r="H1402" s="129"/>
      <c r="I1402" s="130"/>
      <c r="O1402" s="131"/>
      <c r="P1402" s="132"/>
      <c r="Q1402" s="132"/>
    </row>
    <row r="1403" spans="6:17" s="127" customFormat="1" x14ac:dyDescent="0.2">
      <c r="F1403" s="128"/>
      <c r="G1403" s="128"/>
      <c r="H1403" s="129"/>
      <c r="I1403" s="130"/>
      <c r="O1403" s="131"/>
      <c r="P1403" s="132"/>
      <c r="Q1403" s="132"/>
    </row>
    <row r="1404" spans="6:17" s="127" customFormat="1" x14ac:dyDescent="0.2">
      <c r="F1404" s="128"/>
      <c r="G1404" s="128"/>
      <c r="H1404" s="129"/>
      <c r="I1404" s="130"/>
      <c r="O1404" s="131"/>
      <c r="P1404" s="132"/>
      <c r="Q1404" s="132"/>
    </row>
    <row r="1405" spans="6:17" s="127" customFormat="1" x14ac:dyDescent="0.2">
      <c r="F1405" s="128"/>
      <c r="G1405" s="128"/>
      <c r="H1405" s="129"/>
      <c r="I1405" s="130"/>
      <c r="O1405" s="131"/>
      <c r="P1405" s="132"/>
      <c r="Q1405" s="132"/>
    </row>
    <row r="1406" spans="6:17" s="127" customFormat="1" x14ac:dyDescent="0.2">
      <c r="F1406" s="128"/>
      <c r="G1406" s="128"/>
      <c r="H1406" s="129"/>
      <c r="I1406" s="130"/>
      <c r="O1406" s="131"/>
      <c r="P1406" s="132"/>
      <c r="Q1406" s="132"/>
    </row>
    <row r="1407" spans="6:17" s="127" customFormat="1" x14ac:dyDescent="0.2">
      <c r="F1407" s="128"/>
      <c r="G1407" s="128"/>
      <c r="H1407" s="129"/>
      <c r="I1407" s="130"/>
      <c r="O1407" s="131"/>
      <c r="P1407" s="132"/>
      <c r="Q1407" s="132"/>
    </row>
    <row r="1408" spans="6:17" s="127" customFormat="1" x14ac:dyDescent="0.2">
      <c r="F1408" s="128"/>
      <c r="G1408" s="128"/>
      <c r="H1408" s="129"/>
      <c r="I1408" s="130"/>
      <c r="O1408" s="131"/>
      <c r="P1408" s="132"/>
      <c r="Q1408" s="132"/>
    </row>
    <row r="1409" spans="6:17" s="127" customFormat="1" x14ac:dyDescent="0.2">
      <c r="F1409" s="128"/>
      <c r="G1409" s="128"/>
      <c r="H1409" s="129"/>
      <c r="I1409" s="130"/>
      <c r="O1409" s="131"/>
      <c r="P1409" s="132"/>
      <c r="Q1409" s="132"/>
    </row>
    <row r="1410" spans="6:17" s="127" customFormat="1" x14ac:dyDescent="0.2">
      <c r="F1410" s="128"/>
      <c r="G1410" s="128"/>
      <c r="H1410" s="129"/>
      <c r="I1410" s="130"/>
      <c r="O1410" s="131"/>
      <c r="P1410" s="132"/>
      <c r="Q1410" s="132"/>
    </row>
    <row r="1411" spans="6:17" s="127" customFormat="1" x14ac:dyDescent="0.2">
      <c r="F1411" s="128"/>
      <c r="G1411" s="128"/>
      <c r="H1411" s="129"/>
      <c r="I1411" s="130"/>
      <c r="O1411" s="131"/>
      <c r="P1411" s="132"/>
      <c r="Q1411" s="132"/>
    </row>
    <row r="1412" spans="6:17" s="127" customFormat="1" x14ac:dyDescent="0.2">
      <c r="F1412" s="128"/>
      <c r="G1412" s="128"/>
      <c r="H1412" s="129"/>
      <c r="I1412" s="130"/>
      <c r="O1412" s="131"/>
      <c r="P1412" s="132"/>
      <c r="Q1412" s="132"/>
    </row>
    <row r="1413" spans="6:17" s="127" customFormat="1" x14ac:dyDescent="0.2">
      <c r="F1413" s="128"/>
      <c r="G1413" s="128"/>
      <c r="H1413" s="129"/>
      <c r="I1413" s="130"/>
      <c r="O1413" s="131"/>
      <c r="P1413" s="132"/>
      <c r="Q1413" s="132"/>
    </row>
    <row r="1414" spans="6:17" s="127" customFormat="1" x14ac:dyDescent="0.2">
      <c r="F1414" s="128"/>
      <c r="G1414" s="128"/>
      <c r="H1414" s="129"/>
      <c r="I1414" s="130"/>
      <c r="O1414" s="131"/>
      <c r="P1414" s="132"/>
      <c r="Q1414" s="132"/>
    </row>
    <row r="1415" spans="6:17" s="127" customFormat="1" x14ac:dyDescent="0.2">
      <c r="F1415" s="128"/>
      <c r="G1415" s="128"/>
      <c r="H1415" s="129"/>
      <c r="I1415" s="130"/>
      <c r="O1415" s="131"/>
      <c r="P1415" s="132"/>
      <c r="Q1415" s="132"/>
    </row>
    <row r="1416" spans="6:17" s="127" customFormat="1" x14ac:dyDescent="0.2">
      <c r="F1416" s="128"/>
      <c r="G1416" s="128"/>
      <c r="H1416" s="129"/>
      <c r="I1416" s="130"/>
      <c r="O1416" s="131"/>
      <c r="P1416" s="132"/>
      <c r="Q1416" s="132"/>
    </row>
    <row r="1417" spans="6:17" s="127" customFormat="1" x14ac:dyDescent="0.2">
      <c r="F1417" s="128"/>
      <c r="G1417" s="128"/>
      <c r="H1417" s="129"/>
      <c r="I1417" s="130"/>
      <c r="O1417" s="131"/>
      <c r="P1417" s="132"/>
      <c r="Q1417" s="132"/>
    </row>
    <row r="1418" spans="6:17" s="127" customFormat="1" x14ac:dyDescent="0.2">
      <c r="F1418" s="128"/>
      <c r="G1418" s="128"/>
      <c r="H1418" s="129"/>
      <c r="I1418" s="130"/>
      <c r="O1418" s="131"/>
      <c r="P1418" s="132"/>
      <c r="Q1418" s="132"/>
    </row>
    <row r="1419" spans="6:17" s="127" customFormat="1" x14ac:dyDescent="0.2">
      <c r="F1419" s="128"/>
      <c r="G1419" s="128"/>
      <c r="H1419" s="129"/>
      <c r="I1419" s="130"/>
      <c r="O1419" s="131"/>
      <c r="P1419" s="132"/>
      <c r="Q1419" s="132"/>
    </row>
    <row r="1420" spans="6:17" s="127" customFormat="1" x14ac:dyDescent="0.2">
      <c r="F1420" s="128"/>
      <c r="G1420" s="128"/>
      <c r="H1420" s="129"/>
      <c r="I1420" s="130"/>
      <c r="O1420" s="131"/>
      <c r="P1420" s="132"/>
      <c r="Q1420" s="132"/>
    </row>
    <row r="1421" spans="6:17" s="127" customFormat="1" x14ac:dyDescent="0.2">
      <c r="F1421" s="128"/>
      <c r="G1421" s="128"/>
      <c r="H1421" s="129"/>
      <c r="I1421" s="130"/>
      <c r="O1421" s="131"/>
      <c r="P1421" s="132"/>
      <c r="Q1421" s="132"/>
    </row>
    <row r="1422" spans="6:17" s="127" customFormat="1" x14ac:dyDescent="0.2">
      <c r="F1422" s="128"/>
      <c r="G1422" s="128"/>
      <c r="H1422" s="129"/>
      <c r="I1422" s="130"/>
      <c r="O1422" s="131"/>
      <c r="P1422" s="132"/>
      <c r="Q1422" s="132"/>
    </row>
    <row r="1423" spans="6:17" s="127" customFormat="1" x14ac:dyDescent="0.2">
      <c r="F1423" s="128"/>
      <c r="G1423" s="128"/>
      <c r="H1423" s="129"/>
      <c r="I1423" s="130"/>
      <c r="O1423" s="131"/>
      <c r="P1423" s="132"/>
      <c r="Q1423" s="132"/>
    </row>
    <row r="1424" spans="6:17" s="127" customFormat="1" x14ac:dyDescent="0.2">
      <c r="F1424" s="128"/>
      <c r="G1424" s="128"/>
      <c r="H1424" s="129"/>
      <c r="I1424" s="130"/>
      <c r="O1424" s="131"/>
      <c r="P1424" s="132"/>
      <c r="Q1424" s="132"/>
    </row>
    <row r="1425" spans="6:17" s="127" customFormat="1" x14ac:dyDescent="0.2">
      <c r="F1425" s="128"/>
      <c r="G1425" s="128"/>
      <c r="H1425" s="129"/>
      <c r="I1425" s="130"/>
      <c r="O1425" s="131"/>
      <c r="P1425" s="132"/>
      <c r="Q1425" s="132"/>
    </row>
    <row r="1426" spans="6:17" s="127" customFormat="1" x14ac:dyDescent="0.2">
      <c r="F1426" s="128"/>
      <c r="G1426" s="128"/>
      <c r="H1426" s="129"/>
      <c r="I1426" s="130"/>
      <c r="O1426" s="131"/>
      <c r="P1426" s="132"/>
      <c r="Q1426" s="132"/>
    </row>
    <row r="1427" spans="6:17" s="127" customFormat="1" x14ac:dyDescent="0.2">
      <c r="F1427" s="128"/>
      <c r="G1427" s="128"/>
      <c r="H1427" s="129"/>
      <c r="I1427" s="130"/>
      <c r="O1427" s="131"/>
      <c r="P1427" s="132"/>
      <c r="Q1427" s="132"/>
    </row>
    <row r="1428" spans="6:17" s="127" customFormat="1" x14ac:dyDescent="0.2">
      <c r="F1428" s="128"/>
      <c r="G1428" s="128"/>
      <c r="H1428" s="129"/>
      <c r="I1428" s="130"/>
      <c r="O1428" s="131"/>
      <c r="P1428" s="132"/>
      <c r="Q1428" s="132"/>
    </row>
    <row r="1429" spans="6:17" s="127" customFormat="1" x14ac:dyDescent="0.2">
      <c r="F1429" s="128"/>
      <c r="G1429" s="128"/>
      <c r="H1429" s="129"/>
      <c r="I1429" s="130"/>
      <c r="O1429" s="131"/>
      <c r="P1429" s="132"/>
      <c r="Q1429" s="132"/>
    </row>
    <row r="1430" spans="6:17" s="127" customFormat="1" x14ac:dyDescent="0.2">
      <c r="F1430" s="128"/>
      <c r="G1430" s="128"/>
      <c r="H1430" s="129"/>
      <c r="I1430" s="130"/>
      <c r="O1430" s="131"/>
      <c r="P1430" s="132"/>
      <c r="Q1430" s="132"/>
    </row>
    <row r="1431" spans="6:17" s="127" customFormat="1" x14ac:dyDescent="0.2">
      <c r="F1431" s="128"/>
      <c r="G1431" s="128"/>
      <c r="H1431" s="129"/>
      <c r="I1431" s="130"/>
      <c r="O1431" s="131"/>
      <c r="P1431" s="132"/>
      <c r="Q1431" s="132"/>
    </row>
    <row r="1432" spans="6:17" s="127" customFormat="1" x14ac:dyDescent="0.2">
      <c r="F1432" s="128"/>
      <c r="G1432" s="128"/>
      <c r="H1432" s="129"/>
      <c r="I1432" s="130"/>
      <c r="O1432" s="131"/>
      <c r="P1432" s="132"/>
      <c r="Q1432" s="132"/>
    </row>
    <row r="1433" spans="6:17" s="127" customFormat="1" x14ac:dyDescent="0.2">
      <c r="F1433" s="128"/>
      <c r="G1433" s="128"/>
      <c r="H1433" s="129"/>
      <c r="I1433" s="130"/>
      <c r="O1433" s="131"/>
      <c r="P1433" s="132"/>
      <c r="Q1433" s="132"/>
    </row>
    <row r="1434" spans="6:17" s="127" customFormat="1" x14ac:dyDescent="0.2">
      <c r="F1434" s="128"/>
      <c r="G1434" s="128"/>
      <c r="H1434" s="129"/>
      <c r="I1434" s="130"/>
      <c r="O1434" s="131"/>
      <c r="P1434" s="132"/>
      <c r="Q1434" s="132"/>
    </row>
    <row r="1435" spans="6:17" s="127" customFormat="1" x14ac:dyDescent="0.2">
      <c r="F1435" s="128"/>
      <c r="G1435" s="128"/>
      <c r="H1435" s="129"/>
      <c r="I1435" s="130"/>
      <c r="O1435" s="131"/>
      <c r="P1435" s="132"/>
      <c r="Q1435" s="132"/>
    </row>
    <row r="1436" spans="6:17" s="127" customFormat="1" x14ac:dyDescent="0.2">
      <c r="F1436" s="128"/>
      <c r="G1436" s="128"/>
      <c r="H1436" s="129"/>
      <c r="I1436" s="130"/>
      <c r="O1436" s="131"/>
      <c r="P1436" s="132"/>
      <c r="Q1436" s="132"/>
    </row>
    <row r="1437" spans="6:17" s="127" customFormat="1" x14ac:dyDescent="0.2">
      <c r="F1437" s="128"/>
      <c r="G1437" s="128"/>
      <c r="H1437" s="129"/>
      <c r="I1437" s="130"/>
      <c r="O1437" s="131"/>
      <c r="P1437" s="132"/>
      <c r="Q1437" s="132"/>
    </row>
    <row r="1438" spans="6:17" s="127" customFormat="1" x14ac:dyDescent="0.2">
      <c r="F1438" s="128"/>
      <c r="G1438" s="128"/>
      <c r="H1438" s="129"/>
      <c r="I1438" s="130"/>
      <c r="O1438" s="131"/>
      <c r="P1438" s="132"/>
      <c r="Q1438" s="132"/>
    </row>
    <row r="1439" spans="6:17" s="127" customFormat="1" x14ac:dyDescent="0.2">
      <c r="F1439" s="128"/>
      <c r="G1439" s="128"/>
      <c r="H1439" s="129"/>
      <c r="I1439" s="130"/>
      <c r="O1439" s="131"/>
      <c r="P1439" s="132"/>
      <c r="Q1439" s="132"/>
    </row>
    <row r="1440" spans="6:17" s="127" customFormat="1" x14ac:dyDescent="0.2">
      <c r="F1440" s="128"/>
      <c r="G1440" s="128"/>
      <c r="H1440" s="129"/>
      <c r="I1440" s="130"/>
      <c r="O1440" s="131"/>
      <c r="P1440" s="132"/>
      <c r="Q1440" s="132"/>
    </row>
    <row r="1441" spans="6:17" s="127" customFormat="1" x14ac:dyDescent="0.2">
      <c r="F1441" s="128"/>
      <c r="G1441" s="128"/>
      <c r="H1441" s="129"/>
      <c r="I1441" s="130"/>
      <c r="O1441" s="131"/>
      <c r="P1441" s="132"/>
      <c r="Q1441" s="132"/>
    </row>
    <row r="1442" spans="6:17" s="127" customFormat="1" x14ac:dyDescent="0.2">
      <c r="F1442" s="128"/>
      <c r="G1442" s="128"/>
      <c r="H1442" s="129"/>
      <c r="I1442" s="130"/>
      <c r="O1442" s="131"/>
      <c r="P1442" s="132"/>
      <c r="Q1442" s="132"/>
    </row>
    <row r="1443" spans="6:17" s="127" customFormat="1" x14ac:dyDescent="0.2">
      <c r="F1443" s="128"/>
      <c r="G1443" s="128"/>
      <c r="H1443" s="129"/>
      <c r="I1443" s="130"/>
      <c r="O1443" s="131"/>
      <c r="P1443" s="132"/>
      <c r="Q1443" s="132"/>
    </row>
    <row r="1444" spans="6:17" s="127" customFormat="1" x14ac:dyDescent="0.2">
      <c r="F1444" s="128"/>
      <c r="G1444" s="128"/>
      <c r="H1444" s="129"/>
      <c r="I1444" s="130"/>
      <c r="O1444" s="131"/>
      <c r="P1444" s="132"/>
      <c r="Q1444" s="132"/>
    </row>
    <row r="1445" spans="6:17" s="127" customFormat="1" x14ac:dyDescent="0.2">
      <c r="F1445" s="128"/>
      <c r="G1445" s="128"/>
      <c r="H1445" s="129"/>
      <c r="I1445" s="130"/>
      <c r="O1445" s="131"/>
      <c r="P1445" s="132"/>
      <c r="Q1445" s="132"/>
    </row>
    <row r="1446" spans="6:17" s="127" customFormat="1" x14ac:dyDescent="0.2">
      <c r="F1446" s="128"/>
      <c r="G1446" s="128"/>
      <c r="H1446" s="129"/>
      <c r="I1446" s="130"/>
      <c r="O1446" s="131"/>
      <c r="P1446" s="132"/>
      <c r="Q1446" s="132"/>
    </row>
    <row r="1447" spans="6:17" s="127" customFormat="1" x14ac:dyDescent="0.2">
      <c r="F1447" s="128"/>
      <c r="G1447" s="128"/>
      <c r="H1447" s="129"/>
      <c r="I1447" s="130"/>
      <c r="O1447" s="131"/>
      <c r="P1447" s="132"/>
      <c r="Q1447" s="132"/>
    </row>
    <row r="1448" spans="6:17" s="127" customFormat="1" x14ac:dyDescent="0.2">
      <c r="F1448" s="128"/>
      <c r="G1448" s="128"/>
      <c r="H1448" s="129"/>
      <c r="I1448" s="130"/>
      <c r="O1448" s="131"/>
      <c r="P1448" s="132"/>
      <c r="Q1448" s="132"/>
    </row>
    <row r="1449" spans="6:17" s="127" customFormat="1" x14ac:dyDescent="0.2">
      <c r="F1449" s="128"/>
      <c r="G1449" s="128"/>
      <c r="H1449" s="129"/>
      <c r="I1449" s="130"/>
      <c r="O1449" s="131"/>
      <c r="P1449" s="132"/>
      <c r="Q1449" s="132"/>
    </row>
    <row r="1450" spans="6:17" s="127" customFormat="1" x14ac:dyDescent="0.2">
      <c r="F1450" s="128"/>
      <c r="G1450" s="128"/>
      <c r="H1450" s="129"/>
      <c r="I1450" s="130"/>
      <c r="O1450" s="131"/>
      <c r="P1450" s="132"/>
      <c r="Q1450" s="132"/>
    </row>
    <row r="1451" spans="6:17" s="127" customFormat="1" x14ac:dyDescent="0.2">
      <c r="F1451" s="128"/>
      <c r="G1451" s="128"/>
      <c r="H1451" s="129"/>
      <c r="I1451" s="130"/>
      <c r="O1451" s="131"/>
      <c r="P1451" s="132"/>
      <c r="Q1451" s="132"/>
    </row>
    <row r="1452" spans="6:17" s="127" customFormat="1" x14ac:dyDescent="0.2">
      <c r="F1452" s="128"/>
      <c r="G1452" s="128"/>
      <c r="H1452" s="129"/>
      <c r="I1452" s="130"/>
      <c r="O1452" s="131"/>
      <c r="P1452" s="132"/>
      <c r="Q1452" s="132"/>
    </row>
    <row r="1453" spans="6:17" s="127" customFormat="1" x14ac:dyDescent="0.2">
      <c r="F1453" s="128"/>
      <c r="G1453" s="128"/>
      <c r="H1453" s="129"/>
      <c r="I1453" s="130"/>
      <c r="O1453" s="131"/>
      <c r="P1453" s="132"/>
      <c r="Q1453" s="132"/>
    </row>
    <row r="1454" spans="6:17" s="127" customFormat="1" x14ac:dyDescent="0.2">
      <c r="F1454" s="128"/>
      <c r="G1454" s="128"/>
      <c r="H1454" s="129"/>
      <c r="I1454" s="130"/>
      <c r="O1454" s="131"/>
      <c r="P1454" s="132"/>
      <c r="Q1454" s="132"/>
    </row>
    <row r="1455" spans="6:17" s="127" customFormat="1" x14ac:dyDescent="0.2">
      <c r="F1455" s="128"/>
      <c r="G1455" s="128"/>
      <c r="H1455" s="129"/>
      <c r="I1455" s="130"/>
      <c r="O1455" s="131"/>
      <c r="P1455" s="132"/>
      <c r="Q1455" s="132"/>
    </row>
    <row r="1456" spans="6:17" s="127" customFormat="1" x14ac:dyDescent="0.2">
      <c r="F1456" s="128"/>
      <c r="G1456" s="128"/>
      <c r="H1456" s="129"/>
      <c r="I1456" s="130"/>
      <c r="O1456" s="131"/>
      <c r="P1456" s="132"/>
      <c r="Q1456" s="132"/>
    </row>
    <row r="1457" spans="6:17" s="127" customFormat="1" x14ac:dyDescent="0.2">
      <c r="F1457" s="128"/>
      <c r="G1457" s="128"/>
      <c r="H1457" s="129"/>
      <c r="I1457" s="130"/>
      <c r="O1457" s="131"/>
      <c r="P1457" s="132"/>
      <c r="Q1457" s="132"/>
    </row>
    <row r="1458" spans="6:17" s="127" customFormat="1" x14ac:dyDescent="0.2">
      <c r="F1458" s="128"/>
      <c r="G1458" s="128"/>
      <c r="H1458" s="129"/>
      <c r="I1458" s="130"/>
      <c r="O1458" s="131"/>
      <c r="P1458" s="132"/>
      <c r="Q1458" s="132"/>
    </row>
    <row r="1459" spans="6:17" s="127" customFormat="1" x14ac:dyDescent="0.2">
      <c r="F1459" s="128"/>
      <c r="G1459" s="128"/>
      <c r="H1459" s="129"/>
      <c r="I1459" s="130"/>
      <c r="O1459" s="131"/>
      <c r="P1459" s="132"/>
      <c r="Q1459" s="132"/>
    </row>
    <row r="1460" spans="6:17" s="127" customFormat="1" x14ac:dyDescent="0.2">
      <c r="F1460" s="128"/>
      <c r="G1460" s="128"/>
      <c r="H1460" s="129"/>
      <c r="I1460" s="130"/>
      <c r="O1460" s="131"/>
      <c r="P1460" s="132"/>
      <c r="Q1460" s="132"/>
    </row>
    <row r="1461" spans="6:17" s="127" customFormat="1" x14ac:dyDescent="0.2">
      <c r="F1461" s="128"/>
      <c r="G1461" s="128"/>
      <c r="H1461" s="129"/>
      <c r="I1461" s="130"/>
      <c r="O1461" s="131"/>
      <c r="P1461" s="132"/>
      <c r="Q1461" s="132"/>
    </row>
    <row r="1462" spans="6:17" s="127" customFormat="1" x14ac:dyDescent="0.2">
      <c r="F1462" s="128"/>
      <c r="G1462" s="128"/>
      <c r="H1462" s="129"/>
      <c r="I1462" s="130"/>
      <c r="O1462" s="131"/>
      <c r="P1462" s="132"/>
      <c r="Q1462" s="132"/>
    </row>
    <row r="1463" spans="6:17" s="127" customFormat="1" x14ac:dyDescent="0.2">
      <c r="F1463" s="128"/>
      <c r="G1463" s="128"/>
      <c r="H1463" s="129"/>
      <c r="I1463" s="130"/>
      <c r="O1463" s="131"/>
      <c r="P1463" s="132"/>
      <c r="Q1463" s="132"/>
    </row>
    <row r="1464" spans="6:17" s="127" customFormat="1" x14ac:dyDescent="0.2">
      <c r="F1464" s="128"/>
      <c r="G1464" s="128"/>
      <c r="H1464" s="129"/>
      <c r="I1464" s="130"/>
      <c r="O1464" s="131"/>
      <c r="P1464" s="132"/>
      <c r="Q1464" s="132"/>
    </row>
    <row r="1465" spans="6:17" s="127" customFormat="1" x14ac:dyDescent="0.2">
      <c r="F1465" s="128"/>
      <c r="G1465" s="128"/>
      <c r="H1465" s="129"/>
      <c r="I1465" s="130"/>
      <c r="O1465" s="131"/>
      <c r="P1465" s="132"/>
      <c r="Q1465" s="132"/>
    </row>
    <row r="1466" spans="6:17" s="127" customFormat="1" x14ac:dyDescent="0.2">
      <c r="F1466" s="128"/>
      <c r="G1466" s="128"/>
      <c r="H1466" s="129"/>
      <c r="I1466" s="130"/>
      <c r="O1466" s="131"/>
      <c r="P1466" s="132"/>
      <c r="Q1466" s="132"/>
    </row>
    <row r="1467" spans="6:17" s="127" customFormat="1" x14ac:dyDescent="0.2">
      <c r="F1467" s="128"/>
      <c r="G1467" s="128"/>
      <c r="H1467" s="129"/>
      <c r="I1467" s="130"/>
      <c r="O1467" s="131"/>
      <c r="P1467" s="132"/>
      <c r="Q1467" s="132"/>
    </row>
    <row r="1468" spans="6:17" s="127" customFormat="1" x14ac:dyDescent="0.2">
      <c r="F1468" s="128"/>
      <c r="G1468" s="128"/>
      <c r="H1468" s="129"/>
      <c r="I1468" s="130"/>
      <c r="O1468" s="131"/>
      <c r="P1468" s="132"/>
      <c r="Q1468" s="132"/>
    </row>
    <row r="1469" spans="6:17" s="127" customFormat="1" x14ac:dyDescent="0.2">
      <c r="F1469" s="128"/>
      <c r="G1469" s="128"/>
      <c r="H1469" s="129"/>
      <c r="I1469" s="130"/>
      <c r="O1469" s="131"/>
      <c r="P1469" s="132"/>
      <c r="Q1469" s="132"/>
    </row>
    <row r="1470" spans="6:17" s="127" customFormat="1" x14ac:dyDescent="0.2">
      <c r="F1470" s="128"/>
      <c r="G1470" s="128"/>
      <c r="H1470" s="129"/>
      <c r="I1470" s="130"/>
      <c r="O1470" s="131"/>
      <c r="P1470" s="132"/>
      <c r="Q1470" s="132"/>
    </row>
    <row r="1471" spans="6:17" s="127" customFormat="1" x14ac:dyDescent="0.2">
      <c r="F1471" s="128"/>
      <c r="G1471" s="128"/>
      <c r="H1471" s="129"/>
      <c r="I1471" s="130"/>
      <c r="O1471" s="131"/>
      <c r="P1471" s="132"/>
      <c r="Q1471" s="132"/>
    </row>
    <row r="1472" spans="6:17" s="127" customFormat="1" x14ac:dyDescent="0.2">
      <c r="F1472" s="128"/>
      <c r="G1472" s="128"/>
      <c r="H1472" s="129"/>
      <c r="I1472" s="130"/>
      <c r="O1472" s="131"/>
      <c r="P1472" s="132"/>
      <c r="Q1472" s="132"/>
    </row>
    <row r="1473" spans="6:17" s="127" customFormat="1" x14ac:dyDescent="0.2">
      <c r="F1473" s="128"/>
      <c r="G1473" s="128"/>
      <c r="H1473" s="129"/>
      <c r="I1473" s="130"/>
      <c r="O1473" s="131"/>
      <c r="P1473" s="132"/>
      <c r="Q1473" s="132"/>
    </row>
    <row r="1474" spans="6:17" s="127" customFormat="1" x14ac:dyDescent="0.2">
      <c r="F1474" s="128"/>
      <c r="G1474" s="128"/>
      <c r="H1474" s="129"/>
      <c r="I1474" s="130"/>
      <c r="O1474" s="131"/>
      <c r="P1474" s="132"/>
      <c r="Q1474" s="132"/>
    </row>
    <row r="1475" spans="6:17" s="127" customFormat="1" x14ac:dyDescent="0.2">
      <c r="F1475" s="128"/>
      <c r="G1475" s="128"/>
      <c r="H1475" s="129"/>
      <c r="I1475" s="130"/>
      <c r="O1475" s="131"/>
      <c r="P1475" s="132"/>
      <c r="Q1475" s="132"/>
    </row>
    <row r="1476" spans="6:17" s="127" customFormat="1" x14ac:dyDescent="0.2">
      <c r="F1476" s="128"/>
      <c r="G1476" s="128"/>
      <c r="H1476" s="129"/>
      <c r="I1476" s="130"/>
      <c r="O1476" s="131"/>
      <c r="P1476" s="132"/>
      <c r="Q1476" s="132"/>
    </row>
    <row r="1477" spans="6:17" s="127" customFormat="1" x14ac:dyDescent="0.2">
      <c r="F1477" s="128"/>
      <c r="G1477" s="128"/>
      <c r="H1477" s="129"/>
      <c r="I1477" s="130"/>
      <c r="O1477" s="131"/>
      <c r="P1477" s="132"/>
      <c r="Q1477" s="132"/>
    </row>
    <row r="1478" spans="6:17" s="127" customFormat="1" x14ac:dyDescent="0.2">
      <c r="F1478" s="128"/>
      <c r="G1478" s="128"/>
      <c r="H1478" s="129"/>
      <c r="I1478" s="130"/>
      <c r="O1478" s="131"/>
      <c r="P1478" s="132"/>
      <c r="Q1478" s="132"/>
    </row>
    <row r="1479" spans="6:17" s="127" customFormat="1" x14ac:dyDescent="0.2">
      <c r="F1479" s="128"/>
      <c r="G1479" s="128"/>
      <c r="H1479" s="129"/>
      <c r="I1479" s="130"/>
      <c r="O1479" s="131"/>
      <c r="P1479" s="132"/>
      <c r="Q1479" s="132"/>
    </row>
    <row r="1480" spans="6:17" s="127" customFormat="1" x14ac:dyDescent="0.2">
      <c r="F1480" s="128"/>
      <c r="G1480" s="128"/>
      <c r="H1480" s="129"/>
      <c r="I1480" s="130"/>
      <c r="O1480" s="131"/>
      <c r="P1480" s="132"/>
      <c r="Q1480" s="132"/>
    </row>
    <row r="1481" spans="6:17" s="127" customFormat="1" x14ac:dyDescent="0.2">
      <c r="F1481" s="128"/>
      <c r="G1481" s="128"/>
      <c r="H1481" s="129"/>
      <c r="I1481" s="130"/>
      <c r="O1481" s="131"/>
      <c r="P1481" s="132"/>
      <c r="Q1481" s="132"/>
    </row>
    <row r="1482" spans="6:17" s="127" customFormat="1" x14ac:dyDescent="0.2">
      <c r="F1482" s="128"/>
      <c r="G1482" s="128"/>
      <c r="H1482" s="129"/>
      <c r="I1482" s="130"/>
      <c r="O1482" s="131"/>
      <c r="P1482" s="132"/>
      <c r="Q1482" s="132"/>
    </row>
    <row r="1483" spans="6:17" s="127" customFormat="1" x14ac:dyDescent="0.2">
      <c r="F1483" s="128"/>
      <c r="G1483" s="128"/>
      <c r="H1483" s="129"/>
      <c r="I1483" s="130"/>
      <c r="O1483" s="131"/>
      <c r="P1483" s="132"/>
      <c r="Q1483" s="132"/>
    </row>
    <row r="1484" spans="6:17" s="127" customFormat="1" x14ac:dyDescent="0.2">
      <c r="F1484" s="128"/>
      <c r="G1484" s="128"/>
      <c r="H1484" s="129"/>
      <c r="I1484" s="130"/>
      <c r="O1484" s="131"/>
      <c r="P1484" s="132"/>
      <c r="Q1484" s="132"/>
    </row>
    <row r="1485" spans="6:17" s="127" customFormat="1" x14ac:dyDescent="0.2">
      <c r="F1485" s="128"/>
      <c r="G1485" s="128"/>
      <c r="H1485" s="129"/>
      <c r="I1485" s="130"/>
      <c r="O1485" s="131"/>
      <c r="P1485" s="132"/>
      <c r="Q1485" s="132"/>
    </row>
    <row r="1486" spans="6:17" s="127" customFormat="1" x14ac:dyDescent="0.2">
      <c r="F1486" s="128"/>
      <c r="G1486" s="128"/>
      <c r="H1486" s="129"/>
      <c r="I1486" s="130"/>
      <c r="O1486" s="131"/>
      <c r="P1486" s="132"/>
      <c r="Q1486" s="132"/>
    </row>
    <row r="1487" spans="6:17" s="127" customFormat="1" x14ac:dyDescent="0.2">
      <c r="F1487" s="128"/>
      <c r="G1487" s="128"/>
      <c r="H1487" s="129"/>
      <c r="I1487" s="130"/>
      <c r="O1487" s="131"/>
      <c r="P1487" s="132"/>
      <c r="Q1487" s="132"/>
    </row>
    <row r="1488" spans="6:17" s="127" customFormat="1" x14ac:dyDescent="0.2">
      <c r="F1488" s="128"/>
      <c r="G1488" s="128"/>
      <c r="H1488" s="129"/>
      <c r="I1488" s="130"/>
      <c r="O1488" s="131"/>
      <c r="P1488" s="132"/>
      <c r="Q1488" s="132"/>
    </row>
    <row r="1489" spans="6:17" s="127" customFormat="1" x14ac:dyDescent="0.2">
      <c r="F1489" s="128"/>
      <c r="G1489" s="128"/>
      <c r="H1489" s="129"/>
      <c r="I1489" s="130"/>
      <c r="O1489" s="131"/>
      <c r="P1489" s="132"/>
      <c r="Q1489" s="132"/>
    </row>
    <row r="1490" spans="6:17" s="127" customFormat="1" x14ac:dyDescent="0.2">
      <c r="F1490" s="128"/>
      <c r="G1490" s="128"/>
      <c r="H1490" s="129"/>
      <c r="I1490" s="130"/>
      <c r="O1490" s="131"/>
      <c r="P1490" s="132"/>
      <c r="Q1490" s="132"/>
    </row>
    <row r="1491" spans="6:17" s="127" customFormat="1" x14ac:dyDescent="0.2">
      <c r="F1491" s="128"/>
      <c r="G1491" s="128"/>
      <c r="H1491" s="129"/>
      <c r="I1491" s="130"/>
      <c r="O1491" s="131"/>
      <c r="P1491" s="132"/>
      <c r="Q1491" s="132"/>
    </row>
    <row r="1492" spans="6:17" s="127" customFormat="1" x14ac:dyDescent="0.2">
      <c r="F1492" s="128"/>
      <c r="G1492" s="128"/>
      <c r="H1492" s="129"/>
      <c r="I1492" s="130"/>
      <c r="O1492" s="131"/>
      <c r="P1492" s="132"/>
      <c r="Q1492" s="132"/>
    </row>
    <row r="1493" spans="6:17" s="127" customFormat="1" x14ac:dyDescent="0.2">
      <c r="F1493" s="128"/>
      <c r="G1493" s="128"/>
      <c r="H1493" s="129"/>
      <c r="I1493" s="130"/>
      <c r="O1493" s="131"/>
      <c r="P1493" s="132"/>
      <c r="Q1493" s="132"/>
    </row>
    <row r="1494" spans="6:17" s="127" customFormat="1" x14ac:dyDescent="0.2">
      <c r="F1494" s="128"/>
      <c r="G1494" s="128"/>
      <c r="H1494" s="129"/>
      <c r="I1494" s="130"/>
      <c r="O1494" s="131"/>
      <c r="P1494" s="132"/>
      <c r="Q1494" s="132"/>
    </row>
    <row r="1495" spans="6:17" s="127" customFormat="1" x14ac:dyDescent="0.2">
      <c r="F1495" s="128"/>
      <c r="G1495" s="128"/>
      <c r="H1495" s="129"/>
      <c r="I1495" s="130"/>
      <c r="O1495" s="131"/>
      <c r="P1495" s="132"/>
      <c r="Q1495" s="132"/>
    </row>
    <row r="1496" spans="6:17" s="127" customFormat="1" x14ac:dyDescent="0.2">
      <c r="F1496" s="128"/>
      <c r="G1496" s="128"/>
      <c r="H1496" s="129"/>
      <c r="I1496" s="130"/>
      <c r="O1496" s="131"/>
      <c r="P1496" s="132"/>
      <c r="Q1496" s="132"/>
    </row>
    <row r="1497" spans="6:17" s="127" customFormat="1" x14ac:dyDescent="0.2">
      <c r="F1497" s="128"/>
      <c r="G1497" s="128"/>
      <c r="H1497" s="129"/>
      <c r="I1497" s="130"/>
      <c r="O1497" s="131"/>
      <c r="P1497" s="132"/>
      <c r="Q1497" s="132"/>
    </row>
    <row r="1498" spans="6:17" s="127" customFormat="1" x14ac:dyDescent="0.2">
      <c r="F1498" s="128"/>
      <c r="G1498" s="128"/>
      <c r="H1498" s="129"/>
      <c r="I1498" s="130"/>
      <c r="O1498" s="131"/>
      <c r="P1498" s="132"/>
      <c r="Q1498" s="132"/>
    </row>
    <row r="1499" spans="6:17" s="127" customFormat="1" x14ac:dyDescent="0.2">
      <c r="F1499" s="128"/>
      <c r="G1499" s="128"/>
      <c r="H1499" s="129"/>
      <c r="I1499" s="130"/>
      <c r="O1499" s="131"/>
      <c r="P1499" s="132"/>
      <c r="Q1499" s="132"/>
    </row>
    <row r="1500" spans="6:17" s="127" customFormat="1" x14ac:dyDescent="0.2">
      <c r="F1500" s="128"/>
      <c r="G1500" s="128"/>
      <c r="H1500" s="129"/>
      <c r="I1500" s="130"/>
      <c r="O1500" s="131"/>
      <c r="P1500" s="132"/>
      <c r="Q1500" s="132"/>
    </row>
    <row r="1501" spans="6:17" s="127" customFormat="1" x14ac:dyDescent="0.2">
      <c r="F1501" s="128"/>
      <c r="G1501" s="128"/>
      <c r="H1501" s="129"/>
      <c r="I1501" s="130"/>
      <c r="O1501" s="131"/>
      <c r="P1501" s="132"/>
      <c r="Q1501" s="132"/>
    </row>
    <row r="1502" spans="6:17" s="127" customFormat="1" x14ac:dyDescent="0.2">
      <c r="F1502" s="128"/>
      <c r="G1502" s="128"/>
      <c r="H1502" s="129"/>
      <c r="I1502" s="130"/>
      <c r="O1502" s="131"/>
      <c r="P1502" s="132"/>
      <c r="Q1502" s="132"/>
    </row>
    <row r="1503" spans="6:17" s="127" customFormat="1" x14ac:dyDescent="0.2">
      <c r="F1503" s="128"/>
      <c r="G1503" s="128"/>
      <c r="H1503" s="129"/>
      <c r="I1503" s="130"/>
      <c r="O1503" s="131"/>
      <c r="P1503" s="132"/>
      <c r="Q1503" s="132"/>
    </row>
    <row r="1504" spans="6:17" s="127" customFormat="1" x14ac:dyDescent="0.2">
      <c r="F1504" s="128"/>
      <c r="G1504" s="128"/>
      <c r="H1504" s="129"/>
      <c r="I1504" s="130"/>
      <c r="O1504" s="131"/>
      <c r="P1504" s="132"/>
      <c r="Q1504" s="132"/>
    </row>
    <row r="1505" spans="6:17" s="127" customFormat="1" x14ac:dyDescent="0.2">
      <c r="F1505" s="128"/>
      <c r="G1505" s="128"/>
      <c r="H1505" s="129"/>
      <c r="I1505" s="130"/>
      <c r="O1505" s="131"/>
      <c r="P1505" s="132"/>
      <c r="Q1505" s="132"/>
    </row>
    <row r="1506" spans="6:17" s="127" customFormat="1" x14ac:dyDescent="0.2">
      <c r="F1506" s="128"/>
      <c r="G1506" s="128"/>
      <c r="H1506" s="129"/>
      <c r="I1506" s="130"/>
      <c r="O1506" s="131"/>
      <c r="P1506" s="132"/>
      <c r="Q1506" s="132"/>
    </row>
    <row r="1507" spans="6:17" s="127" customFormat="1" x14ac:dyDescent="0.2">
      <c r="F1507" s="128"/>
      <c r="G1507" s="128"/>
      <c r="H1507" s="129"/>
      <c r="I1507" s="130"/>
      <c r="O1507" s="131"/>
      <c r="P1507" s="132"/>
      <c r="Q1507" s="132"/>
    </row>
    <row r="1508" spans="6:17" s="127" customFormat="1" x14ac:dyDescent="0.2">
      <c r="F1508" s="128"/>
      <c r="G1508" s="128"/>
      <c r="H1508" s="129"/>
      <c r="I1508" s="130"/>
      <c r="O1508" s="131"/>
      <c r="P1508" s="132"/>
      <c r="Q1508" s="132"/>
    </row>
    <row r="1509" spans="6:17" s="127" customFormat="1" x14ac:dyDescent="0.2">
      <c r="F1509" s="128"/>
      <c r="G1509" s="128"/>
      <c r="H1509" s="129"/>
      <c r="I1509" s="130"/>
      <c r="O1509" s="131"/>
      <c r="P1509" s="132"/>
      <c r="Q1509" s="132"/>
    </row>
    <row r="1510" spans="6:17" s="127" customFormat="1" x14ac:dyDescent="0.2">
      <c r="F1510" s="128"/>
      <c r="G1510" s="128"/>
      <c r="H1510" s="129"/>
      <c r="I1510" s="130"/>
      <c r="O1510" s="131"/>
      <c r="P1510" s="132"/>
      <c r="Q1510" s="132"/>
    </row>
    <row r="1511" spans="6:17" s="127" customFormat="1" x14ac:dyDescent="0.2">
      <c r="F1511" s="128"/>
      <c r="G1511" s="128"/>
      <c r="H1511" s="129"/>
      <c r="I1511" s="130"/>
      <c r="O1511" s="131"/>
      <c r="P1511" s="132"/>
      <c r="Q1511" s="132"/>
    </row>
    <row r="1512" spans="6:17" s="127" customFormat="1" x14ac:dyDescent="0.2">
      <c r="F1512" s="128"/>
      <c r="G1512" s="128"/>
      <c r="H1512" s="129"/>
      <c r="I1512" s="130"/>
      <c r="O1512" s="131"/>
      <c r="P1512" s="132"/>
      <c r="Q1512" s="132"/>
    </row>
    <row r="1513" spans="6:17" s="127" customFormat="1" x14ac:dyDescent="0.2">
      <c r="F1513" s="128"/>
      <c r="G1513" s="128"/>
      <c r="H1513" s="129"/>
      <c r="I1513" s="130"/>
      <c r="O1513" s="131"/>
      <c r="P1513" s="132"/>
      <c r="Q1513" s="132"/>
    </row>
    <row r="1514" spans="6:17" s="127" customFormat="1" x14ac:dyDescent="0.2">
      <c r="F1514" s="128"/>
      <c r="G1514" s="128"/>
      <c r="H1514" s="129"/>
      <c r="I1514" s="130"/>
      <c r="O1514" s="131"/>
      <c r="P1514" s="132"/>
      <c r="Q1514" s="132"/>
    </row>
    <row r="1515" spans="6:17" s="127" customFormat="1" x14ac:dyDescent="0.2">
      <c r="F1515" s="128"/>
      <c r="G1515" s="128"/>
      <c r="H1515" s="129"/>
      <c r="I1515" s="130"/>
      <c r="O1515" s="131"/>
      <c r="P1515" s="132"/>
      <c r="Q1515" s="132"/>
    </row>
    <row r="1516" spans="6:17" s="127" customFormat="1" x14ac:dyDescent="0.2">
      <c r="F1516" s="128"/>
      <c r="G1516" s="128"/>
      <c r="H1516" s="129"/>
      <c r="I1516" s="130"/>
      <c r="O1516" s="131"/>
      <c r="P1516" s="132"/>
      <c r="Q1516" s="132"/>
    </row>
    <row r="1517" spans="6:17" s="127" customFormat="1" x14ac:dyDescent="0.2">
      <c r="F1517" s="128"/>
      <c r="G1517" s="128"/>
      <c r="H1517" s="129"/>
      <c r="I1517" s="130"/>
      <c r="O1517" s="131"/>
      <c r="P1517" s="132"/>
      <c r="Q1517" s="132"/>
    </row>
    <row r="1518" spans="6:17" s="127" customFormat="1" x14ac:dyDescent="0.2">
      <c r="F1518" s="128"/>
      <c r="G1518" s="128"/>
      <c r="H1518" s="129"/>
      <c r="I1518" s="130"/>
      <c r="O1518" s="131"/>
      <c r="P1518" s="132"/>
      <c r="Q1518" s="132"/>
    </row>
    <row r="1519" spans="6:17" s="127" customFormat="1" x14ac:dyDescent="0.2">
      <c r="F1519" s="128"/>
      <c r="G1519" s="128"/>
      <c r="H1519" s="129"/>
      <c r="I1519" s="130"/>
      <c r="O1519" s="131"/>
      <c r="P1519" s="132"/>
      <c r="Q1519" s="132"/>
    </row>
    <row r="1520" spans="6:17" s="127" customFormat="1" x14ac:dyDescent="0.2">
      <c r="F1520" s="128"/>
      <c r="G1520" s="128"/>
      <c r="H1520" s="129"/>
      <c r="I1520" s="130"/>
      <c r="O1520" s="131"/>
      <c r="P1520" s="132"/>
      <c r="Q1520" s="132"/>
    </row>
    <row r="1521" spans="6:17" s="127" customFormat="1" x14ac:dyDescent="0.2">
      <c r="F1521" s="128"/>
      <c r="G1521" s="128"/>
      <c r="H1521" s="129"/>
      <c r="I1521" s="130"/>
      <c r="O1521" s="131"/>
      <c r="P1521" s="132"/>
      <c r="Q1521" s="132"/>
    </row>
    <row r="1522" spans="6:17" s="127" customFormat="1" x14ac:dyDescent="0.2">
      <c r="F1522" s="128"/>
      <c r="G1522" s="128"/>
      <c r="H1522" s="129"/>
      <c r="I1522" s="130"/>
      <c r="O1522" s="131"/>
      <c r="P1522" s="132"/>
      <c r="Q1522" s="132"/>
    </row>
    <row r="1523" spans="6:17" s="127" customFormat="1" x14ac:dyDescent="0.2">
      <c r="F1523" s="128"/>
      <c r="G1523" s="128"/>
      <c r="H1523" s="129"/>
      <c r="I1523" s="130"/>
      <c r="O1523" s="131"/>
      <c r="P1523" s="132"/>
      <c r="Q1523" s="132"/>
    </row>
    <row r="1524" spans="6:17" s="127" customFormat="1" x14ac:dyDescent="0.2">
      <c r="F1524" s="128"/>
      <c r="G1524" s="128"/>
      <c r="H1524" s="129"/>
      <c r="I1524" s="130"/>
      <c r="O1524" s="131"/>
      <c r="P1524" s="132"/>
      <c r="Q1524" s="132"/>
    </row>
    <row r="1525" spans="6:17" s="127" customFormat="1" x14ac:dyDescent="0.2">
      <c r="F1525" s="128"/>
      <c r="G1525" s="128"/>
      <c r="H1525" s="129"/>
      <c r="I1525" s="130"/>
      <c r="O1525" s="131"/>
      <c r="P1525" s="132"/>
      <c r="Q1525" s="132"/>
    </row>
    <row r="1526" spans="6:17" s="127" customFormat="1" x14ac:dyDescent="0.2">
      <c r="F1526" s="128"/>
      <c r="G1526" s="128"/>
      <c r="H1526" s="129"/>
      <c r="I1526" s="130"/>
      <c r="O1526" s="131"/>
      <c r="P1526" s="132"/>
      <c r="Q1526" s="132"/>
    </row>
    <row r="1527" spans="6:17" s="127" customFormat="1" x14ac:dyDescent="0.2">
      <c r="F1527" s="128"/>
      <c r="G1527" s="128"/>
      <c r="H1527" s="129"/>
      <c r="I1527" s="130"/>
      <c r="O1527" s="131"/>
      <c r="P1527" s="132"/>
      <c r="Q1527" s="132"/>
    </row>
    <row r="1528" spans="6:17" s="127" customFormat="1" x14ac:dyDescent="0.2">
      <c r="F1528" s="128"/>
      <c r="G1528" s="128"/>
      <c r="H1528" s="129"/>
      <c r="I1528" s="130"/>
      <c r="O1528" s="131"/>
      <c r="P1528" s="132"/>
      <c r="Q1528" s="132"/>
    </row>
    <row r="1529" spans="6:17" s="127" customFormat="1" x14ac:dyDescent="0.2">
      <c r="F1529" s="128"/>
      <c r="G1529" s="128"/>
      <c r="H1529" s="129"/>
      <c r="I1529" s="130"/>
      <c r="O1529" s="131"/>
      <c r="P1529" s="132"/>
      <c r="Q1529" s="132"/>
    </row>
    <row r="1530" spans="6:17" s="127" customFormat="1" x14ac:dyDescent="0.2">
      <c r="F1530" s="128"/>
      <c r="G1530" s="128"/>
      <c r="H1530" s="129"/>
      <c r="I1530" s="130"/>
      <c r="O1530" s="131"/>
      <c r="P1530" s="132"/>
      <c r="Q1530" s="132"/>
    </row>
    <row r="1531" spans="6:17" s="127" customFormat="1" x14ac:dyDescent="0.2">
      <c r="F1531" s="128"/>
      <c r="G1531" s="128"/>
      <c r="H1531" s="129"/>
      <c r="I1531" s="130"/>
      <c r="O1531" s="131"/>
      <c r="P1531" s="132"/>
      <c r="Q1531" s="132"/>
    </row>
    <row r="1532" spans="6:17" s="127" customFormat="1" x14ac:dyDescent="0.2">
      <c r="F1532" s="128"/>
      <c r="G1532" s="128"/>
      <c r="H1532" s="129"/>
      <c r="I1532" s="130"/>
      <c r="O1532" s="131"/>
      <c r="P1532" s="132"/>
      <c r="Q1532" s="132"/>
    </row>
    <row r="1533" spans="6:17" s="127" customFormat="1" x14ac:dyDescent="0.2">
      <c r="F1533" s="128"/>
      <c r="G1533" s="128"/>
      <c r="H1533" s="129"/>
      <c r="I1533" s="130"/>
      <c r="O1533" s="131"/>
      <c r="P1533" s="132"/>
      <c r="Q1533" s="132"/>
    </row>
    <row r="1534" spans="6:17" s="127" customFormat="1" x14ac:dyDescent="0.2">
      <c r="F1534" s="128"/>
      <c r="G1534" s="128"/>
      <c r="H1534" s="129"/>
      <c r="I1534" s="130"/>
      <c r="O1534" s="131"/>
      <c r="P1534" s="132"/>
      <c r="Q1534" s="132"/>
    </row>
    <row r="1535" spans="6:17" s="127" customFormat="1" x14ac:dyDescent="0.2">
      <c r="F1535" s="128"/>
      <c r="G1535" s="128"/>
      <c r="H1535" s="129"/>
      <c r="I1535" s="130"/>
      <c r="O1535" s="131"/>
      <c r="P1535" s="132"/>
      <c r="Q1535" s="132"/>
    </row>
    <row r="1536" spans="6:17" s="127" customFormat="1" x14ac:dyDescent="0.2">
      <c r="F1536" s="128"/>
      <c r="G1536" s="128"/>
      <c r="H1536" s="129"/>
      <c r="I1536" s="130"/>
      <c r="O1536" s="131"/>
      <c r="P1536" s="132"/>
      <c r="Q1536" s="132"/>
    </row>
    <row r="1537" spans="6:17" s="127" customFormat="1" x14ac:dyDescent="0.2">
      <c r="F1537" s="128"/>
      <c r="G1537" s="128"/>
      <c r="H1537" s="129"/>
      <c r="I1537" s="130"/>
      <c r="O1537" s="131"/>
      <c r="P1537" s="132"/>
      <c r="Q1537" s="132"/>
    </row>
    <row r="1538" spans="6:17" s="127" customFormat="1" x14ac:dyDescent="0.2">
      <c r="F1538" s="128"/>
      <c r="G1538" s="128"/>
      <c r="H1538" s="129"/>
      <c r="I1538" s="130"/>
      <c r="O1538" s="131"/>
      <c r="P1538" s="132"/>
      <c r="Q1538" s="132"/>
    </row>
    <row r="1539" spans="6:17" s="127" customFormat="1" x14ac:dyDescent="0.2">
      <c r="F1539" s="128"/>
      <c r="G1539" s="128"/>
      <c r="H1539" s="129"/>
      <c r="I1539" s="130"/>
      <c r="O1539" s="131"/>
      <c r="P1539" s="132"/>
      <c r="Q1539" s="132"/>
    </row>
    <row r="1540" spans="6:17" s="127" customFormat="1" x14ac:dyDescent="0.2">
      <c r="F1540" s="128"/>
      <c r="G1540" s="128"/>
      <c r="H1540" s="129"/>
      <c r="I1540" s="130"/>
      <c r="O1540" s="131"/>
      <c r="P1540" s="132"/>
      <c r="Q1540" s="132"/>
    </row>
    <row r="1541" spans="6:17" s="127" customFormat="1" x14ac:dyDescent="0.2">
      <c r="F1541" s="128"/>
      <c r="G1541" s="128"/>
      <c r="H1541" s="129"/>
      <c r="I1541" s="130"/>
      <c r="O1541" s="131"/>
      <c r="P1541" s="132"/>
      <c r="Q1541" s="132"/>
    </row>
    <row r="1542" spans="6:17" s="127" customFormat="1" x14ac:dyDescent="0.2">
      <c r="F1542" s="128"/>
      <c r="G1542" s="128"/>
      <c r="H1542" s="129"/>
      <c r="I1542" s="130"/>
      <c r="O1542" s="131"/>
      <c r="P1542" s="132"/>
      <c r="Q1542" s="132"/>
    </row>
    <row r="1543" spans="6:17" s="127" customFormat="1" x14ac:dyDescent="0.2">
      <c r="F1543" s="128"/>
      <c r="G1543" s="128"/>
      <c r="H1543" s="129"/>
      <c r="I1543" s="130"/>
      <c r="O1543" s="131"/>
      <c r="P1543" s="132"/>
      <c r="Q1543" s="132"/>
    </row>
    <row r="1544" spans="6:17" s="127" customFormat="1" x14ac:dyDescent="0.2">
      <c r="F1544" s="128"/>
      <c r="G1544" s="128"/>
      <c r="H1544" s="129"/>
      <c r="I1544" s="130"/>
      <c r="O1544" s="131"/>
      <c r="P1544" s="132"/>
      <c r="Q1544" s="132"/>
    </row>
    <row r="1545" spans="6:17" s="127" customFormat="1" x14ac:dyDescent="0.2">
      <c r="F1545" s="128"/>
      <c r="G1545" s="128"/>
      <c r="H1545" s="129"/>
      <c r="I1545" s="130"/>
      <c r="O1545" s="131"/>
      <c r="P1545" s="132"/>
      <c r="Q1545" s="132"/>
    </row>
    <row r="1546" spans="6:17" s="127" customFormat="1" x14ac:dyDescent="0.2">
      <c r="F1546" s="128"/>
      <c r="G1546" s="128"/>
      <c r="H1546" s="129"/>
      <c r="I1546" s="130"/>
      <c r="O1546" s="131"/>
      <c r="P1546" s="132"/>
      <c r="Q1546" s="132"/>
    </row>
    <row r="1547" spans="6:17" s="127" customFormat="1" x14ac:dyDescent="0.2">
      <c r="F1547" s="128"/>
      <c r="G1547" s="128"/>
      <c r="H1547" s="129"/>
      <c r="I1547" s="130"/>
      <c r="O1547" s="131"/>
      <c r="P1547" s="132"/>
      <c r="Q1547" s="132"/>
    </row>
    <row r="1548" spans="6:17" s="127" customFormat="1" x14ac:dyDescent="0.2">
      <c r="F1548" s="128"/>
      <c r="G1548" s="128"/>
      <c r="H1548" s="129"/>
      <c r="I1548" s="130"/>
      <c r="O1548" s="131"/>
      <c r="P1548" s="132"/>
      <c r="Q1548" s="132"/>
    </row>
    <row r="1549" spans="6:17" s="127" customFormat="1" x14ac:dyDescent="0.2">
      <c r="F1549" s="128"/>
      <c r="G1549" s="128"/>
      <c r="H1549" s="129"/>
      <c r="I1549" s="130"/>
      <c r="O1549" s="131"/>
      <c r="P1549" s="132"/>
      <c r="Q1549" s="132"/>
    </row>
    <row r="1550" spans="6:17" s="127" customFormat="1" x14ac:dyDescent="0.2">
      <c r="F1550" s="128"/>
      <c r="G1550" s="128"/>
      <c r="H1550" s="129"/>
      <c r="I1550" s="130"/>
      <c r="O1550" s="131"/>
      <c r="P1550" s="132"/>
      <c r="Q1550" s="132"/>
    </row>
    <row r="1551" spans="6:17" s="127" customFormat="1" x14ac:dyDescent="0.2">
      <c r="F1551" s="128"/>
      <c r="G1551" s="128"/>
      <c r="H1551" s="129"/>
      <c r="I1551" s="130"/>
      <c r="O1551" s="131"/>
      <c r="P1551" s="132"/>
      <c r="Q1551" s="132"/>
    </row>
    <row r="1552" spans="6:17" s="127" customFormat="1" x14ac:dyDescent="0.2">
      <c r="F1552" s="128"/>
      <c r="G1552" s="128"/>
      <c r="H1552" s="129"/>
      <c r="I1552" s="130"/>
      <c r="O1552" s="131"/>
      <c r="P1552" s="132"/>
      <c r="Q1552" s="132"/>
    </row>
    <row r="1553" spans="6:17" s="127" customFormat="1" x14ac:dyDescent="0.2">
      <c r="F1553" s="128"/>
      <c r="G1553" s="128"/>
      <c r="H1553" s="129"/>
      <c r="I1553" s="130"/>
      <c r="O1553" s="131"/>
      <c r="P1553" s="132"/>
      <c r="Q1553" s="132"/>
    </row>
    <row r="1554" spans="6:17" s="127" customFormat="1" x14ac:dyDescent="0.2">
      <c r="F1554" s="128"/>
      <c r="G1554" s="128"/>
      <c r="H1554" s="129"/>
      <c r="I1554" s="130"/>
      <c r="O1554" s="131"/>
      <c r="P1554" s="132"/>
      <c r="Q1554" s="132"/>
    </row>
    <row r="1555" spans="6:17" s="127" customFormat="1" x14ac:dyDescent="0.2">
      <c r="F1555" s="128"/>
      <c r="G1555" s="128"/>
      <c r="H1555" s="129"/>
      <c r="I1555" s="130"/>
      <c r="O1555" s="131"/>
      <c r="P1555" s="132"/>
      <c r="Q1555" s="132"/>
    </row>
    <row r="1556" spans="6:17" s="127" customFormat="1" x14ac:dyDescent="0.2">
      <c r="F1556" s="128"/>
      <c r="G1556" s="128"/>
      <c r="H1556" s="129"/>
      <c r="I1556" s="130"/>
      <c r="O1556" s="131"/>
      <c r="P1556" s="132"/>
      <c r="Q1556" s="132"/>
    </row>
    <row r="1557" spans="6:17" s="127" customFormat="1" x14ac:dyDescent="0.2">
      <c r="F1557" s="128"/>
      <c r="G1557" s="128"/>
      <c r="H1557" s="129"/>
      <c r="I1557" s="130"/>
      <c r="O1557" s="131"/>
      <c r="P1557" s="132"/>
      <c r="Q1557" s="132"/>
    </row>
    <row r="1558" spans="6:17" s="127" customFormat="1" x14ac:dyDescent="0.2">
      <c r="F1558" s="128"/>
      <c r="G1558" s="128"/>
      <c r="H1558" s="129"/>
      <c r="I1558" s="130"/>
      <c r="O1558" s="131"/>
      <c r="P1558" s="132"/>
      <c r="Q1558" s="132"/>
    </row>
    <row r="1559" spans="6:17" s="127" customFormat="1" x14ac:dyDescent="0.2">
      <c r="F1559" s="128"/>
      <c r="G1559" s="128"/>
      <c r="H1559" s="129"/>
      <c r="I1559" s="130"/>
      <c r="O1559" s="131"/>
      <c r="P1559" s="132"/>
      <c r="Q1559" s="132"/>
    </row>
    <row r="1560" spans="6:17" s="127" customFormat="1" x14ac:dyDescent="0.2">
      <c r="F1560" s="128"/>
      <c r="G1560" s="128"/>
      <c r="H1560" s="129"/>
      <c r="I1560" s="130"/>
      <c r="O1560" s="131"/>
      <c r="P1560" s="132"/>
      <c r="Q1560" s="132"/>
    </row>
    <row r="1561" spans="6:17" s="127" customFormat="1" x14ac:dyDescent="0.2">
      <c r="F1561" s="128"/>
      <c r="G1561" s="128"/>
      <c r="H1561" s="129"/>
      <c r="I1561" s="130"/>
      <c r="O1561" s="131"/>
      <c r="P1561" s="132"/>
      <c r="Q1561" s="132"/>
    </row>
    <row r="1562" spans="6:17" s="127" customFormat="1" x14ac:dyDescent="0.2">
      <c r="F1562" s="128"/>
      <c r="G1562" s="128"/>
      <c r="H1562" s="129"/>
      <c r="I1562" s="130"/>
      <c r="O1562" s="131"/>
      <c r="P1562" s="132"/>
      <c r="Q1562" s="132"/>
    </row>
    <row r="1563" spans="6:17" s="127" customFormat="1" x14ac:dyDescent="0.2">
      <c r="F1563" s="128"/>
      <c r="G1563" s="128"/>
      <c r="H1563" s="129"/>
      <c r="I1563" s="130"/>
      <c r="O1563" s="131"/>
      <c r="P1563" s="132"/>
      <c r="Q1563" s="132"/>
    </row>
    <row r="1564" spans="6:17" s="127" customFormat="1" x14ac:dyDescent="0.2">
      <c r="F1564" s="128"/>
      <c r="G1564" s="128"/>
      <c r="H1564" s="129"/>
      <c r="I1564" s="130"/>
      <c r="O1564" s="131"/>
      <c r="P1564" s="132"/>
      <c r="Q1564" s="132"/>
    </row>
    <row r="1565" spans="6:17" s="127" customFormat="1" x14ac:dyDescent="0.2">
      <c r="F1565" s="128"/>
      <c r="G1565" s="128"/>
      <c r="H1565" s="129"/>
      <c r="I1565" s="130"/>
      <c r="O1565" s="131"/>
      <c r="P1565" s="132"/>
      <c r="Q1565" s="132"/>
    </row>
    <row r="1566" spans="6:17" s="127" customFormat="1" x14ac:dyDescent="0.2">
      <c r="F1566" s="128"/>
      <c r="G1566" s="128"/>
      <c r="H1566" s="129"/>
      <c r="I1566" s="130"/>
      <c r="O1566" s="131"/>
      <c r="P1566" s="132"/>
      <c r="Q1566" s="132"/>
    </row>
    <row r="1567" spans="6:17" s="127" customFormat="1" x14ac:dyDescent="0.2">
      <c r="F1567" s="128"/>
      <c r="G1567" s="128"/>
      <c r="H1567" s="129"/>
      <c r="I1567" s="130"/>
      <c r="O1567" s="131"/>
      <c r="P1567" s="132"/>
      <c r="Q1567" s="132"/>
    </row>
    <row r="1568" spans="6:17" s="127" customFormat="1" x14ac:dyDescent="0.2">
      <c r="F1568" s="128"/>
      <c r="G1568" s="128"/>
      <c r="H1568" s="129"/>
      <c r="I1568" s="130"/>
      <c r="O1568" s="131"/>
      <c r="P1568" s="132"/>
      <c r="Q1568" s="132"/>
    </row>
    <row r="1569" spans="6:17" s="127" customFormat="1" x14ac:dyDescent="0.2">
      <c r="F1569" s="128"/>
      <c r="G1569" s="128"/>
      <c r="H1569" s="129"/>
      <c r="I1569" s="130"/>
      <c r="O1569" s="131"/>
      <c r="P1569" s="132"/>
      <c r="Q1569" s="132"/>
    </row>
    <row r="1570" spans="6:17" s="127" customFormat="1" x14ac:dyDescent="0.2">
      <c r="F1570" s="128"/>
      <c r="G1570" s="128"/>
      <c r="H1570" s="129"/>
      <c r="I1570" s="130"/>
      <c r="O1570" s="131"/>
      <c r="P1570" s="132"/>
      <c r="Q1570" s="132"/>
    </row>
    <row r="1571" spans="6:17" s="127" customFormat="1" x14ac:dyDescent="0.2">
      <c r="F1571" s="128"/>
      <c r="G1571" s="128"/>
      <c r="H1571" s="129"/>
      <c r="I1571" s="130"/>
      <c r="O1571" s="131"/>
      <c r="P1571" s="132"/>
      <c r="Q1571" s="132"/>
    </row>
    <row r="1572" spans="6:17" s="127" customFormat="1" x14ac:dyDescent="0.2">
      <c r="F1572" s="128"/>
      <c r="G1572" s="128"/>
      <c r="H1572" s="129"/>
      <c r="I1572" s="130"/>
      <c r="O1572" s="131"/>
      <c r="P1572" s="132"/>
      <c r="Q1572" s="132"/>
    </row>
    <row r="1573" spans="6:17" s="127" customFormat="1" x14ac:dyDescent="0.2">
      <c r="F1573" s="128"/>
      <c r="G1573" s="128"/>
      <c r="H1573" s="129"/>
      <c r="I1573" s="130"/>
      <c r="O1573" s="131"/>
      <c r="P1573" s="132"/>
      <c r="Q1573" s="132"/>
    </row>
    <row r="1574" spans="6:17" s="127" customFormat="1" x14ac:dyDescent="0.2">
      <c r="F1574" s="128"/>
      <c r="G1574" s="128"/>
      <c r="H1574" s="129"/>
      <c r="I1574" s="130"/>
      <c r="O1574" s="131"/>
      <c r="P1574" s="132"/>
      <c r="Q1574" s="132"/>
    </row>
    <row r="1575" spans="6:17" s="127" customFormat="1" x14ac:dyDescent="0.2">
      <c r="F1575" s="128"/>
      <c r="G1575" s="128"/>
      <c r="H1575" s="129"/>
      <c r="I1575" s="130"/>
      <c r="O1575" s="131"/>
      <c r="P1575" s="132"/>
      <c r="Q1575" s="132"/>
    </row>
    <row r="1576" spans="6:17" s="127" customFormat="1" x14ac:dyDescent="0.2">
      <c r="F1576" s="128"/>
      <c r="G1576" s="128"/>
      <c r="H1576" s="129"/>
      <c r="I1576" s="130"/>
      <c r="O1576" s="131"/>
      <c r="P1576" s="132"/>
      <c r="Q1576" s="132"/>
    </row>
    <row r="1577" spans="6:17" s="127" customFormat="1" x14ac:dyDescent="0.2">
      <c r="F1577" s="128"/>
      <c r="G1577" s="128"/>
      <c r="H1577" s="129"/>
      <c r="I1577" s="130"/>
      <c r="O1577" s="131"/>
      <c r="P1577" s="132"/>
      <c r="Q1577" s="132"/>
    </row>
    <row r="1578" spans="6:17" s="127" customFormat="1" x14ac:dyDescent="0.2">
      <c r="F1578" s="128"/>
      <c r="G1578" s="128"/>
      <c r="H1578" s="129"/>
      <c r="I1578" s="130"/>
      <c r="O1578" s="131"/>
      <c r="P1578" s="132"/>
      <c r="Q1578" s="132"/>
    </row>
    <row r="1579" spans="6:17" s="127" customFormat="1" x14ac:dyDescent="0.2">
      <c r="F1579" s="128"/>
      <c r="G1579" s="128"/>
      <c r="H1579" s="129"/>
      <c r="I1579" s="130"/>
      <c r="O1579" s="131"/>
      <c r="P1579" s="132"/>
      <c r="Q1579" s="132"/>
    </row>
    <row r="1580" spans="6:17" s="127" customFormat="1" x14ac:dyDescent="0.2">
      <c r="F1580" s="128"/>
      <c r="G1580" s="128"/>
      <c r="H1580" s="129"/>
      <c r="I1580" s="130"/>
      <c r="O1580" s="131"/>
      <c r="P1580" s="132"/>
      <c r="Q1580" s="132"/>
    </row>
    <row r="1581" spans="6:17" s="127" customFormat="1" x14ac:dyDescent="0.2">
      <c r="F1581" s="128"/>
      <c r="G1581" s="128"/>
      <c r="H1581" s="129"/>
      <c r="I1581" s="130"/>
      <c r="O1581" s="131"/>
      <c r="P1581" s="132"/>
      <c r="Q1581" s="132"/>
    </row>
    <row r="1582" spans="6:17" s="127" customFormat="1" x14ac:dyDescent="0.2">
      <c r="F1582" s="128"/>
      <c r="G1582" s="128"/>
      <c r="H1582" s="129"/>
      <c r="I1582" s="130"/>
      <c r="O1582" s="131"/>
      <c r="P1582" s="132"/>
      <c r="Q1582" s="132"/>
    </row>
    <row r="1583" spans="6:17" s="127" customFormat="1" x14ac:dyDescent="0.2">
      <c r="F1583" s="128"/>
      <c r="G1583" s="128"/>
      <c r="H1583" s="129"/>
      <c r="I1583" s="130"/>
      <c r="O1583" s="131"/>
      <c r="P1583" s="132"/>
      <c r="Q1583" s="132"/>
    </row>
    <row r="1584" spans="6:17" s="127" customFormat="1" x14ac:dyDescent="0.2">
      <c r="F1584" s="128"/>
      <c r="G1584" s="128"/>
      <c r="H1584" s="129"/>
      <c r="I1584" s="130"/>
      <c r="O1584" s="131"/>
      <c r="P1584" s="132"/>
      <c r="Q1584" s="132"/>
    </row>
    <row r="1585" spans="6:17" s="127" customFormat="1" x14ac:dyDescent="0.2">
      <c r="F1585" s="128"/>
      <c r="G1585" s="128"/>
      <c r="H1585" s="129"/>
      <c r="I1585" s="130"/>
      <c r="O1585" s="131"/>
      <c r="P1585" s="132"/>
      <c r="Q1585" s="132"/>
    </row>
    <row r="1586" spans="6:17" s="127" customFormat="1" x14ac:dyDescent="0.2">
      <c r="F1586" s="128"/>
      <c r="G1586" s="128"/>
      <c r="H1586" s="129"/>
      <c r="I1586" s="130"/>
      <c r="O1586" s="131"/>
      <c r="P1586" s="132"/>
      <c r="Q1586" s="132"/>
    </row>
    <row r="1587" spans="6:17" s="127" customFormat="1" x14ac:dyDescent="0.2">
      <c r="F1587" s="128"/>
      <c r="G1587" s="128"/>
      <c r="H1587" s="129"/>
      <c r="I1587" s="130"/>
      <c r="O1587" s="131"/>
      <c r="P1587" s="132"/>
      <c r="Q1587" s="132"/>
    </row>
    <row r="1588" spans="6:17" s="127" customFormat="1" x14ac:dyDescent="0.2">
      <c r="F1588" s="128"/>
      <c r="G1588" s="128"/>
      <c r="H1588" s="129"/>
      <c r="I1588" s="130"/>
      <c r="O1588" s="131"/>
      <c r="P1588" s="132"/>
      <c r="Q1588" s="132"/>
    </row>
    <row r="1589" spans="6:17" s="127" customFormat="1" x14ac:dyDescent="0.2">
      <c r="F1589" s="128"/>
      <c r="G1589" s="128"/>
      <c r="H1589" s="129"/>
      <c r="I1589" s="130"/>
      <c r="O1589" s="131"/>
      <c r="P1589" s="132"/>
      <c r="Q1589" s="132"/>
    </row>
    <row r="1590" spans="6:17" s="127" customFormat="1" x14ac:dyDescent="0.2">
      <c r="F1590" s="128"/>
      <c r="G1590" s="128"/>
      <c r="H1590" s="129"/>
      <c r="I1590" s="130"/>
      <c r="O1590" s="131"/>
      <c r="P1590" s="132"/>
      <c r="Q1590" s="132"/>
    </row>
    <row r="1591" spans="6:17" s="127" customFormat="1" x14ac:dyDescent="0.2">
      <c r="F1591" s="128"/>
      <c r="G1591" s="128"/>
      <c r="H1591" s="129"/>
      <c r="I1591" s="130"/>
      <c r="O1591" s="131"/>
      <c r="P1591" s="132"/>
      <c r="Q1591" s="132"/>
    </row>
    <row r="1592" spans="6:17" s="127" customFormat="1" x14ac:dyDescent="0.2">
      <c r="F1592" s="128"/>
      <c r="G1592" s="128"/>
      <c r="H1592" s="129"/>
      <c r="I1592" s="130"/>
      <c r="O1592" s="131"/>
      <c r="P1592" s="132"/>
      <c r="Q1592" s="132"/>
    </row>
    <row r="1593" spans="6:17" s="127" customFormat="1" x14ac:dyDescent="0.2">
      <c r="F1593" s="128"/>
      <c r="G1593" s="128"/>
      <c r="H1593" s="129"/>
      <c r="I1593" s="130"/>
      <c r="O1593" s="131"/>
      <c r="P1593" s="132"/>
      <c r="Q1593" s="132"/>
    </row>
    <row r="1594" spans="6:17" s="127" customFormat="1" x14ac:dyDescent="0.2">
      <c r="F1594" s="128"/>
      <c r="G1594" s="128"/>
      <c r="H1594" s="129"/>
      <c r="I1594" s="130"/>
      <c r="O1594" s="131"/>
      <c r="P1594" s="132"/>
      <c r="Q1594" s="132"/>
    </row>
    <row r="1595" spans="6:17" s="127" customFormat="1" x14ac:dyDescent="0.2">
      <c r="F1595" s="128"/>
      <c r="G1595" s="128"/>
      <c r="H1595" s="129"/>
      <c r="I1595" s="130"/>
      <c r="O1595" s="131"/>
      <c r="P1595" s="132"/>
      <c r="Q1595" s="132"/>
    </row>
    <row r="1596" spans="6:17" s="127" customFormat="1" x14ac:dyDescent="0.2">
      <c r="F1596" s="128"/>
      <c r="G1596" s="128"/>
      <c r="H1596" s="129"/>
      <c r="I1596" s="130"/>
      <c r="O1596" s="131"/>
      <c r="P1596" s="132"/>
      <c r="Q1596" s="132"/>
    </row>
    <row r="1597" spans="6:17" s="127" customFormat="1" x14ac:dyDescent="0.2">
      <c r="F1597" s="128"/>
      <c r="G1597" s="128"/>
      <c r="H1597" s="129"/>
      <c r="I1597" s="130"/>
      <c r="O1597" s="131"/>
      <c r="P1597" s="132"/>
      <c r="Q1597" s="132"/>
    </row>
    <row r="1598" spans="6:17" s="127" customFormat="1" x14ac:dyDescent="0.2">
      <c r="F1598" s="128"/>
      <c r="G1598" s="128"/>
      <c r="H1598" s="129"/>
      <c r="I1598" s="130"/>
      <c r="O1598" s="131"/>
      <c r="P1598" s="132"/>
      <c r="Q1598" s="132"/>
    </row>
    <row r="1599" spans="6:17" s="127" customFormat="1" x14ac:dyDescent="0.2">
      <c r="F1599" s="128"/>
      <c r="G1599" s="128"/>
      <c r="H1599" s="129"/>
      <c r="I1599" s="130"/>
      <c r="O1599" s="131"/>
      <c r="P1599" s="132"/>
      <c r="Q1599" s="132"/>
    </row>
    <row r="1600" spans="6:17" s="127" customFormat="1" x14ac:dyDescent="0.2">
      <c r="F1600" s="128"/>
      <c r="G1600" s="128"/>
      <c r="H1600" s="129"/>
      <c r="I1600" s="130"/>
      <c r="O1600" s="131"/>
      <c r="P1600" s="132"/>
      <c r="Q1600" s="132"/>
    </row>
    <row r="1601" spans="6:17" s="127" customFormat="1" x14ac:dyDescent="0.2">
      <c r="F1601" s="128"/>
      <c r="G1601" s="128"/>
      <c r="H1601" s="129"/>
      <c r="I1601" s="130"/>
      <c r="O1601" s="131"/>
      <c r="P1601" s="132"/>
      <c r="Q1601" s="132"/>
    </row>
    <row r="1602" spans="6:17" s="127" customFormat="1" x14ac:dyDescent="0.2">
      <c r="F1602" s="128"/>
      <c r="G1602" s="128"/>
      <c r="H1602" s="129"/>
      <c r="I1602" s="130"/>
      <c r="O1602" s="131"/>
      <c r="P1602" s="132"/>
      <c r="Q1602" s="132"/>
    </row>
    <row r="1603" spans="6:17" s="127" customFormat="1" x14ac:dyDescent="0.2">
      <c r="F1603" s="128"/>
      <c r="G1603" s="128"/>
      <c r="H1603" s="129"/>
      <c r="I1603" s="130"/>
      <c r="O1603" s="131"/>
      <c r="P1603" s="132"/>
      <c r="Q1603" s="132"/>
    </row>
    <row r="1604" spans="6:17" s="127" customFormat="1" x14ac:dyDescent="0.2">
      <c r="F1604" s="128"/>
      <c r="G1604" s="128"/>
      <c r="H1604" s="129"/>
      <c r="I1604" s="130"/>
      <c r="O1604" s="131"/>
      <c r="P1604" s="132"/>
      <c r="Q1604" s="132"/>
    </row>
    <row r="1605" spans="6:17" s="127" customFormat="1" x14ac:dyDescent="0.2">
      <c r="F1605" s="128"/>
      <c r="G1605" s="128"/>
      <c r="H1605" s="129"/>
      <c r="I1605" s="130"/>
      <c r="O1605" s="131"/>
      <c r="P1605" s="132"/>
      <c r="Q1605" s="132"/>
    </row>
    <row r="1606" spans="6:17" s="127" customFormat="1" x14ac:dyDescent="0.2">
      <c r="F1606" s="128"/>
      <c r="G1606" s="128"/>
      <c r="H1606" s="129"/>
      <c r="I1606" s="130"/>
      <c r="O1606" s="131"/>
      <c r="P1606" s="132"/>
      <c r="Q1606" s="132"/>
    </row>
    <row r="1607" spans="6:17" s="127" customFormat="1" x14ac:dyDescent="0.2">
      <c r="F1607" s="128"/>
      <c r="G1607" s="128"/>
      <c r="H1607" s="129"/>
      <c r="I1607" s="130"/>
      <c r="O1607" s="131"/>
      <c r="P1607" s="132"/>
      <c r="Q1607" s="132"/>
    </row>
    <row r="1608" spans="6:17" s="127" customFormat="1" x14ac:dyDescent="0.2">
      <c r="F1608" s="128"/>
      <c r="G1608" s="128"/>
      <c r="H1608" s="129"/>
      <c r="I1608" s="130"/>
      <c r="O1608" s="131"/>
      <c r="P1608" s="132"/>
      <c r="Q1608" s="132"/>
    </row>
    <row r="1609" spans="6:17" s="127" customFormat="1" x14ac:dyDescent="0.2">
      <c r="F1609" s="128"/>
      <c r="G1609" s="128"/>
      <c r="H1609" s="129"/>
      <c r="I1609" s="130"/>
      <c r="O1609" s="131"/>
      <c r="P1609" s="132"/>
      <c r="Q1609" s="132"/>
    </row>
    <row r="1610" spans="6:17" s="127" customFormat="1" x14ac:dyDescent="0.2">
      <c r="F1610" s="128"/>
      <c r="G1610" s="128"/>
      <c r="H1610" s="129"/>
      <c r="I1610" s="130"/>
      <c r="O1610" s="131"/>
      <c r="P1610" s="132"/>
      <c r="Q1610" s="132"/>
    </row>
    <row r="1611" spans="6:17" s="127" customFormat="1" x14ac:dyDescent="0.2">
      <c r="F1611" s="128"/>
      <c r="G1611" s="128"/>
      <c r="H1611" s="129"/>
      <c r="I1611" s="130"/>
      <c r="O1611" s="131"/>
      <c r="P1611" s="132"/>
      <c r="Q1611" s="132"/>
    </row>
    <row r="1612" spans="6:17" s="127" customFormat="1" x14ac:dyDescent="0.2">
      <c r="F1612" s="128"/>
      <c r="G1612" s="128"/>
      <c r="H1612" s="129"/>
      <c r="I1612" s="130"/>
      <c r="O1612" s="131"/>
      <c r="P1612" s="132"/>
      <c r="Q1612" s="132"/>
    </row>
    <row r="1613" spans="6:17" s="127" customFormat="1" x14ac:dyDescent="0.2">
      <c r="F1613" s="128"/>
      <c r="G1613" s="128"/>
      <c r="H1613" s="129"/>
      <c r="I1613" s="130"/>
      <c r="O1613" s="131"/>
      <c r="P1613" s="132"/>
      <c r="Q1613" s="132"/>
    </row>
    <row r="1614" spans="6:17" s="127" customFormat="1" x14ac:dyDescent="0.2">
      <c r="F1614" s="128"/>
      <c r="G1614" s="128"/>
      <c r="H1614" s="129"/>
      <c r="I1614" s="130"/>
      <c r="O1614" s="131"/>
      <c r="P1614" s="132"/>
      <c r="Q1614" s="132"/>
    </row>
    <row r="1615" spans="6:17" s="127" customFormat="1" x14ac:dyDescent="0.2">
      <c r="F1615" s="128"/>
      <c r="G1615" s="128"/>
      <c r="H1615" s="129"/>
      <c r="I1615" s="130"/>
      <c r="O1615" s="131"/>
      <c r="P1615" s="132"/>
      <c r="Q1615" s="132"/>
    </row>
    <row r="1616" spans="6:17" s="127" customFormat="1" x14ac:dyDescent="0.2">
      <c r="F1616" s="128"/>
      <c r="G1616" s="128"/>
      <c r="H1616" s="129"/>
      <c r="I1616" s="130"/>
      <c r="O1616" s="131"/>
      <c r="P1616" s="132"/>
      <c r="Q1616" s="132"/>
    </row>
    <row r="1617" spans="6:17" s="127" customFormat="1" x14ac:dyDescent="0.2">
      <c r="F1617" s="128"/>
      <c r="G1617" s="128"/>
      <c r="H1617" s="129"/>
      <c r="I1617" s="130"/>
      <c r="O1617" s="131"/>
      <c r="P1617" s="132"/>
      <c r="Q1617" s="132"/>
    </row>
    <row r="1618" spans="6:17" s="127" customFormat="1" x14ac:dyDescent="0.2">
      <c r="F1618" s="128"/>
      <c r="G1618" s="128"/>
      <c r="H1618" s="129"/>
      <c r="I1618" s="130"/>
      <c r="O1618" s="131"/>
      <c r="P1618" s="132"/>
      <c r="Q1618" s="132"/>
    </row>
    <row r="1619" spans="6:17" s="127" customFormat="1" x14ac:dyDescent="0.2">
      <c r="F1619" s="128"/>
      <c r="G1619" s="128"/>
      <c r="H1619" s="129"/>
      <c r="I1619" s="130"/>
      <c r="O1619" s="131"/>
      <c r="P1619" s="132"/>
      <c r="Q1619" s="132"/>
    </row>
    <row r="1620" spans="6:17" s="127" customFormat="1" x14ac:dyDescent="0.2">
      <c r="F1620" s="128"/>
      <c r="G1620" s="128"/>
      <c r="H1620" s="129"/>
      <c r="I1620" s="130"/>
      <c r="O1620" s="131"/>
      <c r="P1620" s="132"/>
      <c r="Q1620" s="132"/>
    </row>
    <row r="1621" spans="6:17" s="127" customFormat="1" x14ac:dyDescent="0.2">
      <c r="F1621" s="128"/>
      <c r="G1621" s="128"/>
      <c r="H1621" s="129"/>
      <c r="I1621" s="130"/>
      <c r="O1621" s="131"/>
      <c r="P1621" s="132"/>
      <c r="Q1621" s="132"/>
    </row>
    <row r="1622" spans="6:17" s="127" customFormat="1" x14ac:dyDescent="0.2">
      <c r="F1622" s="128"/>
      <c r="G1622" s="128"/>
      <c r="H1622" s="129"/>
      <c r="I1622" s="130"/>
      <c r="O1622" s="131"/>
      <c r="P1622" s="132"/>
      <c r="Q1622" s="132"/>
    </row>
    <row r="1623" spans="6:17" s="127" customFormat="1" x14ac:dyDescent="0.2">
      <c r="F1623" s="128"/>
      <c r="G1623" s="128"/>
      <c r="H1623" s="129"/>
      <c r="I1623" s="130"/>
      <c r="O1623" s="131"/>
      <c r="P1623" s="132"/>
      <c r="Q1623" s="132"/>
    </row>
    <row r="1624" spans="6:17" s="127" customFormat="1" x14ac:dyDescent="0.2">
      <c r="F1624" s="128"/>
      <c r="G1624" s="128"/>
      <c r="H1624" s="129"/>
      <c r="I1624" s="130"/>
      <c r="O1624" s="131"/>
      <c r="P1624" s="132"/>
      <c r="Q1624" s="132"/>
    </row>
    <row r="1625" spans="6:17" s="127" customFormat="1" x14ac:dyDescent="0.2">
      <c r="F1625" s="128"/>
      <c r="G1625" s="128"/>
      <c r="H1625" s="129"/>
      <c r="I1625" s="130"/>
      <c r="O1625" s="131"/>
      <c r="P1625" s="132"/>
      <c r="Q1625" s="132"/>
    </row>
    <row r="1626" spans="6:17" s="127" customFormat="1" x14ac:dyDescent="0.2">
      <c r="F1626" s="128"/>
      <c r="G1626" s="128"/>
      <c r="H1626" s="129"/>
      <c r="I1626" s="130"/>
      <c r="O1626" s="131"/>
      <c r="P1626" s="132"/>
      <c r="Q1626" s="132"/>
    </row>
    <row r="1627" spans="6:17" s="127" customFormat="1" x14ac:dyDescent="0.2">
      <c r="F1627" s="128"/>
      <c r="G1627" s="128"/>
      <c r="H1627" s="129"/>
      <c r="I1627" s="130"/>
      <c r="O1627" s="131"/>
      <c r="P1627" s="132"/>
      <c r="Q1627" s="132"/>
    </row>
    <row r="1628" spans="6:17" s="127" customFormat="1" x14ac:dyDescent="0.2">
      <c r="F1628" s="128"/>
      <c r="G1628" s="128"/>
      <c r="H1628" s="129"/>
      <c r="I1628" s="130"/>
      <c r="O1628" s="131"/>
      <c r="P1628" s="132"/>
      <c r="Q1628" s="132"/>
    </row>
    <row r="1629" spans="6:17" s="127" customFormat="1" x14ac:dyDescent="0.2">
      <c r="F1629" s="128"/>
      <c r="G1629" s="128"/>
      <c r="H1629" s="129"/>
      <c r="I1629" s="130"/>
      <c r="O1629" s="131"/>
      <c r="P1629" s="132"/>
      <c r="Q1629" s="132"/>
    </row>
    <row r="1630" spans="6:17" s="127" customFormat="1" x14ac:dyDescent="0.2">
      <c r="F1630" s="128"/>
      <c r="G1630" s="128"/>
      <c r="H1630" s="129"/>
      <c r="I1630" s="130"/>
      <c r="O1630" s="131"/>
      <c r="P1630" s="132"/>
      <c r="Q1630" s="132"/>
    </row>
    <row r="1631" spans="6:17" s="127" customFormat="1" x14ac:dyDescent="0.2">
      <c r="F1631" s="128"/>
      <c r="G1631" s="128"/>
      <c r="H1631" s="129"/>
      <c r="I1631" s="130"/>
      <c r="O1631" s="131"/>
      <c r="P1631" s="132"/>
      <c r="Q1631" s="132"/>
    </row>
    <row r="1632" spans="6:17" s="127" customFormat="1" x14ac:dyDescent="0.2">
      <c r="F1632" s="128"/>
      <c r="G1632" s="128"/>
      <c r="H1632" s="129"/>
      <c r="I1632" s="130"/>
      <c r="O1632" s="131"/>
      <c r="P1632" s="132"/>
      <c r="Q1632" s="132"/>
    </row>
    <row r="1633" spans="6:17" s="127" customFormat="1" x14ac:dyDescent="0.2">
      <c r="F1633" s="128"/>
      <c r="G1633" s="128"/>
      <c r="H1633" s="129"/>
      <c r="I1633" s="130"/>
      <c r="O1633" s="131"/>
      <c r="P1633" s="132"/>
      <c r="Q1633" s="132"/>
    </row>
    <row r="1634" spans="6:17" s="127" customFormat="1" x14ac:dyDescent="0.2">
      <c r="F1634" s="128"/>
      <c r="G1634" s="128"/>
      <c r="H1634" s="129"/>
      <c r="I1634" s="130"/>
      <c r="O1634" s="131"/>
      <c r="P1634" s="132"/>
      <c r="Q1634" s="132"/>
    </row>
    <row r="1635" spans="6:17" s="127" customFormat="1" x14ac:dyDescent="0.2">
      <c r="F1635" s="128"/>
      <c r="G1635" s="128"/>
      <c r="H1635" s="129"/>
      <c r="I1635" s="130"/>
      <c r="O1635" s="131"/>
      <c r="P1635" s="132"/>
      <c r="Q1635" s="132"/>
    </row>
    <row r="1636" spans="6:17" s="127" customFormat="1" x14ac:dyDescent="0.2">
      <c r="F1636" s="128"/>
      <c r="G1636" s="128"/>
      <c r="H1636" s="129"/>
      <c r="I1636" s="130"/>
      <c r="O1636" s="131"/>
      <c r="P1636" s="132"/>
      <c r="Q1636" s="132"/>
    </row>
    <row r="1637" spans="6:17" s="127" customFormat="1" x14ac:dyDescent="0.2">
      <c r="F1637" s="128"/>
      <c r="G1637" s="128"/>
      <c r="H1637" s="129"/>
      <c r="I1637" s="130"/>
      <c r="O1637" s="131"/>
      <c r="P1637" s="132"/>
      <c r="Q1637" s="132"/>
    </row>
    <row r="1638" spans="6:17" s="127" customFormat="1" x14ac:dyDescent="0.2">
      <c r="F1638" s="128"/>
      <c r="G1638" s="128"/>
      <c r="H1638" s="129"/>
      <c r="I1638" s="130"/>
      <c r="O1638" s="131"/>
      <c r="P1638" s="132"/>
      <c r="Q1638" s="132"/>
    </row>
  </sheetData>
  <mergeCells count="43">
    <mergeCell ref="A244:F244"/>
    <mergeCell ref="B243:F243"/>
    <mergeCell ref="A43:E43"/>
    <mergeCell ref="A60:E60"/>
    <mergeCell ref="A75:E75"/>
    <mergeCell ref="A44:Q44"/>
    <mergeCell ref="A61:Q61"/>
    <mergeCell ref="A76:Q76"/>
    <mergeCell ref="A81:E81"/>
    <mergeCell ref="A167:Q167"/>
    <mergeCell ref="A166:E166"/>
    <mergeCell ref="A205:Q205"/>
    <mergeCell ref="A204:E204"/>
    <mergeCell ref="A116:Q116"/>
    <mergeCell ref="A83:Q83"/>
    <mergeCell ref="A115:E115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8:Q38"/>
    <mergeCell ref="A18:E18"/>
    <mergeCell ref="N9:N10"/>
    <mergeCell ref="K9:K10"/>
    <mergeCell ref="A19:Q19"/>
    <mergeCell ref="A30:Q30"/>
    <mergeCell ref="A29:E29"/>
    <mergeCell ref="A37:E37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54" max="16" man="1"/>
    <brk id="175" max="16" man="1"/>
    <brk id="25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fijos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2023-03-07T13:09:39Z</cp:lastPrinted>
  <dcterms:created xsi:type="dcterms:W3CDTF">2006-07-11T17:39:34Z</dcterms:created>
  <dcterms:modified xsi:type="dcterms:W3CDTF">2023-04-13T19:32:01Z</dcterms:modified>
</cp:coreProperties>
</file>