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13_ncr:1_{327B99BF-41BC-44E0-8216-43185C565395}" xr6:coauthVersionLast="45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9" i="1" l="1"/>
  <c r="K162" i="1" l="1"/>
  <c r="L223" i="1"/>
  <c r="M223" i="1"/>
  <c r="K6" i="2"/>
  <c r="J6" i="2"/>
  <c r="I6" i="2"/>
  <c r="H6" i="2"/>
  <c r="G6" i="2"/>
  <c r="F6" i="2"/>
  <c r="E6" i="2"/>
  <c r="D6" i="2"/>
  <c r="C6" i="2"/>
  <c r="B6" i="2"/>
  <c r="A6" i="2"/>
  <c r="K5" i="2"/>
  <c r="J5" i="2"/>
  <c r="I5" i="2"/>
  <c r="Q162" i="1"/>
  <c r="O162" i="1"/>
  <c r="I162" i="1"/>
  <c r="J162" i="1"/>
  <c r="P162" i="1"/>
  <c r="L162" i="1"/>
  <c r="M162" i="1"/>
  <c r="N145" i="1"/>
  <c r="N178" i="1"/>
  <c r="M214" i="1" l="1"/>
  <c r="L214" i="1"/>
  <c r="M213" i="1"/>
  <c r="L213" i="1"/>
  <c r="M212" i="1"/>
  <c r="L212" i="1"/>
  <c r="K212" i="1"/>
  <c r="M211" i="1"/>
  <c r="L211" i="1"/>
  <c r="M210" i="1"/>
  <c r="L210" i="1"/>
  <c r="M171" i="1"/>
  <c r="L171" i="1"/>
  <c r="M119" i="1"/>
  <c r="L119" i="1"/>
  <c r="M85" i="1"/>
  <c r="L85" i="1"/>
  <c r="M46" i="1"/>
  <c r="L46" i="1"/>
  <c r="M32" i="1"/>
  <c r="L32" i="1"/>
  <c r="M21" i="1"/>
  <c r="L21" i="1"/>
  <c r="K241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1" i="1"/>
  <c r="K210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29" i="1"/>
  <c r="K128" i="1"/>
  <c r="K127" i="1"/>
  <c r="K126" i="1"/>
  <c r="K125" i="1"/>
  <c r="K124" i="1"/>
  <c r="K123" i="1"/>
  <c r="K122" i="1"/>
  <c r="K121" i="1"/>
  <c r="K120" i="1"/>
  <c r="K119" i="1"/>
  <c r="K90" i="1"/>
  <c r="K89" i="1"/>
  <c r="K88" i="1"/>
  <c r="K87" i="1"/>
  <c r="K86" i="1"/>
  <c r="K85" i="1"/>
  <c r="K78" i="1"/>
  <c r="K69" i="1"/>
  <c r="K68" i="1"/>
  <c r="K67" i="1"/>
  <c r="K66" i="1"/>
  <c r="K65" i="1"/>
  <c r="K64" i="1"/>
  <c r="K63" i="1"/>
  <c r="K58" i="1"/>
  <c r="K57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7" i="1"/>
  <c r="K36" i="1"/>
  <c r="K35" i="1"/>
  <c r="K34" i="1"/>
  <c r="K33" i="1"/>
  <c r="K32" i="1"/>
  <c r="K28" i="1"/>
  <c r="K27" i="1"/>
  <c r="K26" i="1"/>
  <c r="K25" i="1"/>
  <c r="K23" i="1"/>
  <c r="K22" i="1"/>
  <c r="K21" i="1"/>
  <c r="K17" i="1"/>
  <c r="K16" i="1"/>
  <c r="K15" i="1"/>
  <c r="K14" i="1"/>
  <c r="K13" i="1"/>
  <c r="M12" i="1"/>
  <c r="L12" i="1"/>
  <c r="K12" i="1"/>
  <c r="J12" i="1"/>
  <c r="I12" i="1"/>
  <c r="I114" i="1"/>
  <c r="O114" i="1" s="1"/>
  <c r="Q114" i="1" s="1"/>
  <c r="J114" i="1"/>
  <c r="K114" i="1"/>
  <c r="L114" i="1"/>
  <c r="M114" i="1"/>
  <c r="M172" i="1"/>
  <c r="L172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1" i="1"/>
  <c r="K172" i="1"/>
  <c r="J172" i="1"/>
  <c r="I172" i="1"/>
  <c r="M14" i="1"/>
  <c r="L14" i="1"/>
  <c r="J14" i="1"/>
  <c r="I14" i="1"/>
  <c r="N43" i="1"/>
  <c r="N42" i="1"/>
  <c r="P114" i="1" l="1"/>
  <c r="O14" i="1"/>
  <c r="Q14" i="1" s="1"/>
  <c r="O172" i="1"/>
  <c r="Q172" i="1" s="1"/>
  <c r="P14" i="1"/>
  <c r="P172" i="1"/>
  <c r="N225" i="1"/>
  <c r="N215" i="1"/>
  <c r="N193" i="1"/>
  <c r="N192" i="1"/>
  <c r="N190" i="1"/>
  <c r="N185" i="1"/>
  <c r="N183" i="1"/>
  <c r="N174" i="1"/>
  <c r="N161" i="1"/>
  <c r="N136" i="1"/>
  <c r="N122" i="1"/>
  <c r="N64" i="1"/>
  <c r="N55" i="1"/>
  <c r="N50" i="1"/>
  <c r="N15" i="1"/>
  <c r="N13" i="1"/>
  <c r="M206" i="1" l="1"/>
  <c r="L206" i="1"/>
  <c r="J206" i="1"/>
  <c r="I206" i="1"/>
  <c r="M205" i="1"/>
  <c r="L205" i="1"/>
  <c r="J205" i="1"/>
  <c r="I205" i="1"/>
  <c r="M204" i="1"/>
  <c r="L204" i="1"/>
  <c r="J204" i="1"/>
  <c r="I204" i="1"/>
  <c r="M203" i="1"/>
  <c r="L203" i="1"/>
  <c r="J203" i="1"/>
  <c r="I203" i="1"/>
  <c r="M202" i="1"/>
  <c r="L202" i="1"/>
  <c r="J202" i="1"/>
  <c r="I202" i="1"/>
  <c r="M201" i="1"/>
  <c r="L201" i="1"/>
  <c r="J201" i="1"/>
  <c r="I201" i="1"/>
  <c r="M200" i="1"/>
  <c r="L200" i="1"/>
  <c r="J200" i="1"/>
  <c r="I200" i="1"/>
  <c r="M199" i="1"/>
  <c r="L199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M198" i="1"/>
  <c r="L198" i="1"/>
  <c r="O198" i="1" s="1"/>
  <c r="Q198" i="1" s="1"/>
  <c r="M197" i="1"/>
  <c r="L197" i="1"/>
  <c r="M196" i="1"/>
  <c r="L196" i="1"/>
  <c r="O196" i="1" s="1"/>
  <c r="Q196" i="1" s="1"/>
  <c r="M195" i="1"/>
  <c r="L195" i="1"/>
  <c r="M194" i="1"/>
  <c r="L194" i="1"/>
  <c r="M193" i="1"/>
  <c r="L193" i="1"/>
  <c r="I192" i="1"/>
  <c r="J192" i="1"/>
  <c r="L192" i="1"/>
  <c r="M192" i="1"/>
  <c r="H208" i="1"/>
  <c r="G208" i="1"/>
  <c r="J171" i="1"/>
  <c r="I171" i="1"/>
  <c r="N82" i="1"/>
  <c r="H82" i="1"/>
  <c r="G82" i="1"/>
  <c r="M78" i="1"/>
  <c r="L78" i="1"/>
  <c r="J78" i="1"/>
  <c r="I78" i="1"/>
  <c r="M42" i="1"/>
  <c r="L42" i="1"/>
  <c r="J42" i="1"/>
  <c r="I42" i="1"/>
  <c r="I41" i="1"/>
  <c r="I223" i="1"/>
  <c r="J223" i="1"/>
  <c r="I115" i="1"/>
  <c r="J115" i="1"/>
  <c r="K115" i="1"/>
  <c r="L115" i="1"/>
  <c r="M115" i="1"/>
  <c r="M37" i="1"/>
  <c r="L37" i="1"/>
  <c r="I37" i="1"/>
  <c r="J37" i="1"/>
  <c r="I113" i="1"/>
  <c r="J113" i="1"/>
  <c r="K113" i="1"/>
  <c r="L113" i="1"/>
  <c r="M113" i="1"/>
  <c r="K167" i="1"/>
  <c r="I168" i="1"/>
  <c r="J168" i="1"/>
  <c r="K168" i="1"/>
  <c r="L168" i="1"/>
  <c r="M168" i="1"/>
  <c r="I167" i="1"/>
  <c r="J167" i="1"/>
  <c r="L167" i="1"/>
  <c r="M167" i="1"/>
  <c r="I166" i="1"/>
  <c r="J166" i="1"/>
  <c r="K166" i="1"/>
  <c r="L166" i="1"/>
  <c r="M166" i="1"/>
  <c r="I241" i="1"/>
  <c r="J241" i="1"/>
  <c r="L241" i="1"/>
  <c r="M241" i="1"/>
  <c r="I28" i="1"/>
  <c r="J28" i="1"/>
  <c r="L28" i="1"/>
  <c r="M28" i="1"/>
  <c r="M80" i="1"/>
  <c r="L80" i="1"/>
  <c r="K80" i="1"/>
  <c r="J80" i="1"/>
  <c r="I80" i="1"/>
  <c r="O192" i="1" l="1"/>
  <c r="Q192" i="1" s="1"/>
  <c r="P206" i="1"/>
  <c r="O202" i="1"/>
  <c r="Q202" i="1" s="1"/>
  <c r="P203" i="1"/>
  <c r="O206" i="1"/>
  <c r="Q206" i="1" s="1"/>
  <c r="O200" i="1"/>
  <c r="Q200" i="1" s="1"/>
  <c r="O204" i="1"/>
  <c r="Q204" i="1" s="1"/>
  <c r="O199" i="1"/>
  <c r="Q199" i="1" s="1"/>
  <c r="P201" i="1"/>
  <c r="P204" i="1"/>
  <c r="P205" i="1"/>
  <c r="P192" i="1"/>
  <c r="P194" i="1"/>
  <c r="P198" i="1"/>
  <c r="P202" i="1"/>
  <c r="P196" i="1"/>
  <c r="P193" i="1"/>
  <c r="P195" i="1"/>
  <c r="P197" i="1"/>
  <c r="O194" i="1"/>
  <c r="Q194" i="1" s="1"/>
  <c r="P199" i="1"/>
  <c r="P200" i="1"/>
  <c r="O201" i="1"/>
  <c r="Q201" i="1" s="1"/>
  <c r="O193" i="1"/>
  <c r="Q193" i="1" s="1"/>
  <c r="O195" i="1"/>
  <c r="Q195" i="1" s="1"/>
  <c r="O197" i="1"/>
  <c r="Q197" i="1" s="1"/>
  <c r="O203" i="1"/>
  <c r="Q203" i="1" s="1"/>
  <c r="O205" i="1"/>
  <c r="Q205" i="1" s="1"/>
  <c r="N208" i="1"/>
  <c r="O42" i="1"/>
  <c r="Q42" i="1" s="1"/>
  <c r="P171" i="1"/>
  <c r="O171" i="1"/>
  <c r="P42" i="1"/>
  <c r="O78" i="1"/>
  <c r="P78" i="1"/>
  <c r="O223" i="1"/>
  <c r="Q223" i="1" s="1"/>
  <c r="P223" i="1"/>
  <c r="O115" i="1"/>
  <c r="Q115" i="1" s="1"/>
  <c r="P115" i="1"/>
  <c r="O168" i="1"/>
  <c r="Q168" i="1" s="1"/>
  <c r="P166" i="1"/>
  <c r="P113" i="1"/>
  <c r="P37" i="1"/>
  <c r="O37" i="1"/>
  <c r="Q37" i="1" s="1"/>
  <c r="O113" i="1"/>
  <c r="Q113" i="1" s="1"/>
  <c r="P168" i="1"/>
  <c r="O166" i="1"/>
  <c r="Q166" i="1" s="1"/>
  <c r="O167" i="1"/>
  <c r="Q167" i="1" s="1"/>
  <c r="P167" i="1"/>
  <c r="O241" i="1"/>
  <c r="Q241" i="1" s="1"/>
  <c r="O80" i="1"/>
  <c r="Q80" i="1" s="1"/>
  <c r="O28" i="1"/>
  <c r="Q28" i="1" s="1"/>
  <c r="P241" i="1"/>
  <c r="P28" i="1"/>
  <c r="P80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171" i="1" l="1"/>
  <c r="Q78" i="1"/>
  <c r="I236" i="1"/>
  <c r="J236" i="1"/>
  <c r="L236" i="1"/>
  <c r="M236" i="1"/>
  <c r="I235" i="1"/>
  <c r="J235" i="1"/>
  <c r="L235" i="1"/>
  <c r="M235" i="1"/>
  <c r="I234" i="1"/>
  <c r="J234" i="1"/>
  <c r="L234" i="1"/>
  <c r="M234" i="1"/>
  <c r="O234" i="1" l="1"/>
  <c r="Q234" i="1" s="1"/>
  <c r="P235" i="1"/>
  <c r="P236" i="1"/>
  <c r="O236" i="1"/>
  <c r="Q236" i="1" s="1"/>
  <c r="P234" i="1"/>
  <c r="O235" i="1"/>
  <c r="Q235" i="1" s="1"/>
  <c r="M81" i="1"/>
  <c r="L81" i="1"/>
  <c r="K81" i="1"/>
  <c r="J81" i="1"/>
  <c r="I81" i="1"/>
  <c r="I27" i="1"/>
  <c r="J27" i="1"/>
  <c r="L27" i="1"/>
  <c r="M27" i="1"/>
  <c r="K11" i="2"/>
  <c r="J11" i="2"/>
  <c r="I11" i="2"/>
  <c r="H19" i="1"/>
  <c r="O81" i="1" l="1"/>
  <c r="Q81" i="1" s="1"/>
  <c r="O27" i="1"/>
  <c r="Q27" i="1" s="1"/>
  <c r="P81" i="1"/>
  <c r="P27" i="1"/>
  <c r="E36" i="2"/>
  <c r="E39" i="2" s="1"/>
  <c r="M132" i="1" l="1"/>
  <c r="L132" i="1"/>
  <c r="K132" i="1"/>
  <c r="J132" i="1"/>
  <c r="I132" i="1"/>
  <c r="I131" i="1"/>
  <c r="J131" i="1"/>
  <c r="K131" i="1"/>
  <c r="L131" i="1"/>
  <c r="M131" i="1"/>
  <c r="I133" i="1"/>
  <c r="J133" i="1"/>
  <c r="K133" i="1"/>
  <c r="L133" i="1"/>
  <c r="M133" i="1"/>
  <c r="M238" i="1"/>
  <c r="L238" i="1"/>
  <c r="H244" i="1"/>
  <c r="H169" i="1"/>
  <c r="H117" i="1"/>
  <c r="H76" i="1"/>
  <c r="H61" i="1"/>
  <c r="H44" i="1"/>
  <c r="N38" i="1"/>
  <c r="H38" i="1"/>
  <c r="H30" i="1"/>
  <c r="O131" i="1" l="1"/>
  <c r="Q131" i="1" s="1"/>
  <c r="O132" i="1"/>
  <c r="Q132" i="1" s="1"/>
  <c r="P132" i="1"/>
  <c r="O133" i="1"/>
  <c r="Q133" i="1" s="1"/>
  <c r="P131" i="1"/>
  <c r="P133" i="1"/>
  <c r="I110" i="1"/>
  <c r="J110" i="1"/>
  <c r="K110" i="1"/>
  <c r="L110" i="1"/>
  <c r="M110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0" i="1" l="1"/>
  <c r="Q110" i="1" s="1"/>
  <c r="P110" i="1"/>
  <c r="K36" i="2"/>
  <c r="I36" i="2"/>
  <c r="J36" i="2" l="1"/>
  <c r="M111" i="1" l="1"/>
  <c r="L111" i="1"/>
  <c r="K111" i="1"/>
  <c r="J111" i="1"/>
  <c r="I111" i="1"/>
  <c r="M109" i="1"/>
  <c r="L109" i="1"/>
  <c r="K109" i="1"/>
  <c r="J109" i="1"/>
  <c r="I109" i="1"/>
  <c r="M69" i="1"/>
  <c r="L69" i="1"/>
  <c r="J69" i="1"/>
  <c r="I69" i="1"/>
  <c r="M68" i="1"/>
  <c r="L68" i="1"/>
  <c r="J68" i="1"/>
  <c r="I68" i="1"/>
  <c r="M64" i="1"/>
  <c r="L64" i="1"/>
  <c r="J64" i="1"/>
  <c r="I64" i="1"/>
  <c r="M55" i="1"/>
  <c r="L55" i="1"/>
  <c r="J55" i="1"/>
  <c r="I55" i="1"/>
  <c r="M49" i="1"/>
  <c r="L49" i="1"/>
  <c r="J49" i="1"/>
  <c r="I49" i="1"/>
  <c r="O111" i="1" l="1"/>
  <c r="Q111" i="1" s="1"/>
  <c r="P111" i="1"/>
  <c r="P109" i="1"/>
  <c r="O109" i="1"/>
  <c r="Q109" i="1" s="1"/>
  <c r="O64" i="1"/>
  <c r="Q64" i="1" s="1"/>
  <c r="O68" i="1"/>
  <c r="Q68" i="1" s="1"/>
  <c r="P69" i="1"/>
  <c r="P64" i="1"/>
  <c r="P68" i="1"/>
  <c r="O49" i="1"/>
  <c r="Q49" i="1" s="1"/>
  <c r="O69" i="1"/>
  <c r="Q69" i="1" s="1"/>
  <c r="O55" i="1"/>
  <c r="Q55" i="1" s="1"/>
  <c r="P55" i="1"/>
  <c r="P49" i="1"/>
  <c r="J17" i="2" l="1"/>
  <c r="I17" i="2"/>
  <c r="K17" i="2"/>
  <c r="I112" i="1" l="1"/>
  <c r="J112" i="1"/>
  <c r="K112" i="1"/>
  <c r="L112" i="1"/>
  <c r="M112" i="1"/>
  <c r="I108" i="1"/>
  <c r="J108" i="1"/>
  <c r="K108" i="1"/>
  <c r="L108" i="1"/>
  <c r="M108" i="1"/>
  <c r="I107" i="1"/>
  <c r="J107" i="1"/>
  <c r="K107" i="1"/>
  <c r="L107" i="1"/>
  <c r="M107" i="1"/>
  <c r="I106" i="1"/>
  <c r="J106" i="1"/>
  <c r="K106" i="1"/>
  <c r="L106" i="1"/>
  <c r="M106" i="1"/>
  <c r="I105" i="1"/>
  <c r="J105" i="1"/>
  <c r="K105" i="1"/>
  <c r="L105" i="1"/>
  <c r="M105" i="1"/>
  <c r="O105" i="1" l="1"/>
  <c r="Q105" i="1" s="1"/>
  <c r="O108" i="1"/>
  <c r="Q108" i="1" s="1"/>
  <c r="O107" i="1"/>
  <c r="Q107" i="1" s="1"/>
  <c r="O106" i="1"/>
  <c r="Q106" i="1" s="1"/>
  <c r="O112" i="1"/>
  <c r="Q112" i="1" s="1"/>
  <c r="P105" i="1"/>
  <c r="P107" i="1"/>
  <c r="P108" i="1"/>
  <c r="P112" i="1"/>
  <c r="P106" i="1"/>
  <c r="I4" i="2"/>
  <c r="G30" i="1"/>
  <c r="M29" i="1"/>
  <c r="L29" i="1"/>
  <c r="K29" i="1"/>
  <c r="J29" i="1"/>
  <c r="I29" i="1"/>
  <c r="P29" i="1" l="1"/>
  <c r="O29" i="1"/>
  <c r="Q29" i="1" s="1"/>
  <c r="K29" i="2" l="1"/>
  <c r="K39" i="2" s="1"/>
  <c r="J29" i="2"/>
  <c r="J39" i="2" s="1"/>
  <c r="I29" i="2"/>
  <c r="I39" i="2" s="1"/>
  <c r="I207" i="1" l="1"/>
  <c r="J207" i="1"/>
  <c r="L207" i="1"/>
  <c r="M207" i="1"/>
  <c r="K44" i="1" l="1"/>
  <c r="O207" i="1"/>
  <c r="Q207" i="1" s="1"/>
  <c r="P207" i="1"/>
  <c r="L36" i="1"/>
  <c r="J36" i="1"/>
  <c r="I36" i="1"/>
  <c r="G38" i="1"/>
  <c r="M36" i="1"/>
  <c r="G117" i="1"/>
  <c r="I116" i="1"/>
  <c r="J116" i="1"/>
  <c r="K116" i="1"/>
  <c r="L116" i="1"/>
  <c r="M116" i="1"/>
  <c r="P36" i="1" l="1"/>
  <c r="O36" i="1"/>
  <c r="Q36" i="1" s="1"/>
  <c r="O116" i="1"/>
  <c r="Q116" i="1" s="1"/>
  <c r="P116" i="1"/>
  <c r="K12" i="2" l="1"/>
  <c r="J12" i="2"/>
  <c r="I12" i="2"/>
  <c r="K10" i="2"/>
  <c r="J10" i="2"/>
  <c r="I10" i="2"/>
  <c r="K9" i="2"/>
  <c r="J9" i="2"/>
  <c r="I9" i="2"/>
  <c r="N117" i="1"/>
  <c r="N76" i="1"/>
  <c r="N44" i="1"/>
  <c r="N30" i="1"/>
  <c r="G169" i="1"/>
  <c r="I191" i="1"/>
  <c r="J191" i="1"/>
  <c r="L191" i="1"/>
  <c r="M191" i="1"/>
  <c r="I190" i="1"/>
  <c r="J190" i="1"/>
  <c r="L190" i="1"/>
  <c r="M190" i="1"/>
  <c r="K15" i="2" l="1"/>
  <c r="I15" i="2"/>
  <c r="J15" i="2"/>
  <c r="N19" i="1"/>
  <c r="N244" i="1"/>
  <c r="N61" i="1"/>
  <c r="N169" i="1"/>
  <c r="O190" i="1"/>
  <c r="Q190" i="1" s="1"/>
  <c r="O191" i="1"/>
  <c r="Q191" i="1" s="1"/>
  <c r="P190" i="1"/>
  <c r="P191" i="1"/>
  <c r="K242" i="1"/>
  <c r="K240" i="1"/>
  <c r="K189" i="1"/>
  <c r="K188" i="1"/>
  <c r="K164" i="1"/>
  <c r="K163" i="1"/>
  <c r="K161" i="1"/>
  <c r="K160" i="1"/>
  <c r="K159" i="1"/>
  <c r="K158" i="1"/>
  <c r="K165" i="1"/>
  <c r="K38" i="1" s="1"/>
  <c r="K5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79" i="1"/>
  <c r="K82" i="1" s="1"/>
  <c r="K75" i="1"/>
  <c r="K74" i="1"/>
  <c r="K73" i="1"/>
  <c r="K72" i="1"/>
  <c r="K71" i="1"/>
  <c r="K70" i="1"/>
  <c r="K60" i="1"/>
  <c r="K56" i="1"/>
  <c r="K24" i="1"/>
  <c r="K30" i="1" s="1"/>
  <c r="K18" i="1"/>
  <c r="K19" i="1" s="1"/>
  <c r="M242" i="1"/>
  <c r="M240" i="1"/>
  <c r="M239" i="1"/>
  <c r="M237" i="1"/>
  <c r="M233" i="1"/>
  <c r="M232" i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215" i="1"/>
  <c r="M164" i="1"/>
  <c r="M163" i="1"/>
  <c r="M161" i="1"/>
  <c r="M160" i="1"/>
  <c r="M159" i="1"/>
  <c r="M158" i="1"/>
  <c r="M165" i="1"/>
  <c r="M59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0" i="1"/>
  <c r="M129" i="1"/>
  <c r="M128" i="1"/>
  <c r="M127" i="1"/>
  <c r="M126" i="1"/>
  <c r="M125" i="1"/>
  <c r="M124" i="1"/>
  <c r="M123" i="1"/>
  <c r="M122" i="1"/>
  <c r="M121" i="1"/>
  <c r="M120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79" i="1"/>
  <c r="M82" i="1" s="1"/>
  <c r="M75" i="1"/>
  <c r="M74" i="1"/>
  <c r="M73" i="1"/>
  <c r="M72" i="1"/>
  <c r="M71" i="1"/>
  <c r="M70" i="1"/>
  <c r="M67" i="1"/>
  <c r="M66" i="1"/>
  <c r="M65" i="1"/>
  <c r="M63" i="1"/>
  <c r="M60" i="1"/>
  <c r="M58" i="1"/>
  <c r="M57" i="1"/>
  <c r="M56" i="1"/>
  <c r="M54" i="1"/>
  <c r="M53" i="1"/>
  <c r="M52" i="1"/>
  <c r="M51" i="1"/>
  <c r="M50" i="1"/>
  <c r="M48" i="1"/>
  <c r="M47" i="1"/>
  <c r="M43" i="1"/>
  <c r="M41" i="1"/>
  <c r="M40" i="1"/>
  <c r="M35" i="1"/>
  <c r="M34" i="1"/>
  <c r="M33" i="1"/>
  <c r="M26" i="1"/>
  <c r="M25" i="1"/>
  <c r="M24" i="1"/>
  <c r="M23" i="1"/>
  <c r="M22" i="1"/>
  <c r="M18" i="1"/>
  <c r="M17" i="1"/>
  <c r="M16" i="1"/>
  <c r="M15" i="1"/>
  <c r="K208" i="1" l="1"/>
  <c r="M208" i="1"/>
  <c r="M44" i="1"/>
  <c r="M38" i="1"/>
  <c r="M76" i="1"/>
  <c r="M244" i="1"/>
  <c r="K76" i="1"/>
  <c r="K244" i="1"/>
  <c r="K61" i="1"/>
  <c r="M169" i="1"/>
  <c r="K117" i="1"/>
  <c r="K169" i="1"/>
  <c r="M30" i="1"/>
  <c r="M61" i="1"/>
  <c r="M117" i="1"/>
  <c r="L173" i="1"/>
  <c r="L215" i="1"/>
  <c r="L87" i="1"/>
  <c r="L86" i="1"/>
  <c r="L48" i="1"/>
  <c r="L47" i="1"/>
  <c r="L40" i="1"/>
  <c r="L22" i="1"/>
  <c r="L15" i="1"/>
  <c r="M13" i="1"/>
  <c r="M19" i="1" s="1"/>
  <c r="L13" i="1"/>
  <c r="J210" i="1"/>
  <c r="I210" i="1"/>
  <c r="I85" i="1"/>
  <c r="O12" i="1" l="1"/>
  <c r="K4" i="2"/>
  <c r="J4" i="2"/>
  <c r="Q12" i="1" l="1"/>
  <c r="P12" i="1"/>
  <c r="G244" i="1"/>
  <c r="G76" i="1" l="1"/>
  <c r="L90" i="1" l="1"/>
  <c r="J90" i="1"/>
  <c r="I90" i="1"/>
  <c r="L65" i="1"/>
  <c r="J65" i="1"/>
  <c r="I65" i="1"/>
  <c r="L63" i="1"/>
  <c r="J63" i="1"/>
  <c r="I63" i="1"/>
  <c r="O90" i="1" l="1"/>
  <c r="Q90" i="1" s="1"/>
  <c r="P90" i="1"/>
  <c r="O63" i="1"/>
  <c r="O65" i="1"/>
  <c r="Q65" i="1" s="1"/>
  <c r="P65" i="1"/>
  <c r="P63" i="1"/>
  <c r="Q63" i="1" l="1"/>
  <c r="L128" i="1"/>
  <c r="J128" i="1"/>
  <c r="P128" i="1" s="1"/>
  <c r="I128" i="1"/>
  <c r="G19" i="1"/>
  <c r="O128" i="1" l="1"/>
  <c r="Q128" i="1"/>
  <c r="L17" i="1"/>
  <c r="J17" i="1"/>
  <c r="I17" i="1"/>
  <c r="O17" i="1" l="1"/>
  <c r="Q17" i="1"/>
  <c r="P17" i="1"/>
  <c r="L237" i="1"/>
  <c r="J237" i="1"/>
  <c r="I237" i="1"/>
  <c r="O237" i="1" l="1"/>
  <c r="Q237" i="1" s="1"/>
  <c r="P237" i="1"/>
  <c r="L102" i="1" l="1"/>
  <c r="I102" i="1"/>
  <c r="J102" i="1"/>
  <c r="I186" i="1"/>
  <c r="J186" i="1"/>
  <c r="L186" i="1"/>
  <c r="I129" i="1"/>
  <c r="J129" i="1"/>
  <c r="P129" i="1" s="1"/>
  <c r="L129" i="1"/>
  <c r="O186" i="1" l="1"/>
  <c r="Q186" i="1" s="1"/>
  <c r="O129" i="1"/>
  <c r="Q129" i="1" s="1"/>
  <c r="O85" i="1"/>
  <c r="P186" i="1"/>
  <c r="O102" i="1"/>
  <c r="O210" i="1"/>
  <c r="I233" i="1" l="1"/>
  <c r="J233" i="1"/>
  <c r="L233" i="1"/>
  <c r="L189" i="1"/>
  <c r="J189" i="1"/>
  <c r="I189" i="1"/>
  <c r="L75" i="1"/>
  <c r="J75" i="1"/>
  <c r="I75" i="1"/>
  <c r="I74" i="1"/>
  <c r="J74" i="1"/>
  <c r="L74" i="1"/>
  <c r="L161" i="1"/>
  <c r="J161" i="1"/>
  <c r="P161" i="1" s="1"/>
  <c r="I161" i="1"/>
  <c r="I101" i="1"/>
  <c r="J101" i="1"/>
  <c r="L101" i="1"/>
  <c r="O161" i="1" l="1"/>
  <c r="O189" i="1"/>
  <c r="Q189" i="1" s="1"/>
  <c r="O101" i="1"/>
  <c r="Q101" i="1" s="1"/>
  <c r="O233" i="1"/>
  <c r="Q233" i="1" s="1"/>
  <c r="O74" i="1"/>
  <c r="Q74" i="1" s="1"/>
  <c r="O75" i="1"/>
  <c r="Q75" i="1" s="1"/>
  <c r="P233" i="1"/>
  <c r="P189" i="1"/>
  <c r="P74" i="1"/>
  <c r="P75" i="1"/>
  <c r="P101" i="1"/>
  <c r="I160" i="1"/>
  <c r="J160" i="1"/>
  <c r="P160" i="1" s="1"/>
  <c r="L160" i="1"/>
  <c r="I159" i="1"/>
  <c r="J159" i="1"/>
  <c r="P159" i="1" s="1"/>
  <c r="L159" i="1"/>
  <c r="O159" i="1" l="1"/>
  <c r="Q159" i="1" s="1"/>
  <c r="O160" i="1"/>
  <c r="Q160" i="1" s="1"/>
  <c r="Q161" i="1"/>
  <c r="G61" i="1"/>
  <c r="I60" i="1"/>
  <c r="J60" i="1"/>
  <c r="L60" i="1"/>
  <c r="O60" i="1" l="1"/>
  <c r="Q60" i="1" s="1"/>
  <c r="P60" i="1"/>
  <c r="I165" i="1" l="1"/>
  <c r="J165" i="1"/>
  <c r="P165" i="1" s="1"/>
  <c r="L165" i="1"/>
  <c r="I59" i="1"/>
  <c r="J59" i="1"/>
  <c r="P59" i="1" s="1"/>
  <c r="L59" i="1"/>
  <c r="I157" i="1"/>
  <c r="J157" i="1"/>
  <c r="P157" i="1" s="1"/>
  <c r="L157" i="1"/>
  <c r="O165" i="1" l="1"/>
  <c r="Q165" i="1" s="1"/>
  <c r="O59" i="1"/>
  <c r="Q59" i="1" s="1"/>
  <c r="O157" i="1"/>
  <c r="Q157" i="1" s="1"/>
  <c r="I222" i="1"/>
  <c r="J222" i="1"/>
  <c r="L222" i="1"/>
  <c r="I240" i="1"/>
  <c r="J240" i="1"/>
  <c r="L240" i="1"/>
  <c r="O240" i="1" l="1"/>
  <c r="Q240" i="1" s="1"/>
  <c r="O222" i="1"/>
  <c r="Q222" i="1" s="1"/>
  <c r="P240" i="1"/>
  <c r="P222" i="1"/>
  <c r="I158" i="1"/>
  <c r="J158" i="1"/>
  <c r="P158" i="1" s="1"/>
  <c r="L158" i="1"/>
  <c r="I100" i="1"/>
  <c r="J100" i="1"/>
  <c r="L100" i="1"/>
  <c r="O158" i="1" l="1"/>
  <c r="Q158" i="1" s="1"/>
  <c r="O100" i="1"/>
  <c r="Q100" i="1" s="1"/>
  <c r="P100" i="1"/>
  <c r="I230" i="1" l="1"/>
  <c r="I232" i="1" l="1"/>
  <c r="J232" i="1"/>
  <c r="L232" i="1"/>
  <c r="I144" i="1"/>
  <c r="J144" i="1"/>
  <c r="P144" i="1" s="1"/>
  <c r="L144" i="1"/>
  <c r="I143" i="1"/>
  <c r="J143" i="1"/>
  <c r="P143" i="1" s="1"/>
  <c r="L143" i="1"/>
  <c r="I127" i="1"/>
  <c r="J127" i="1"/>
  <c r="P127" i="1" s="1"/>
  <c r="L127" i="1"/>
  <c r="O127" i="1" l="1"/>
  <c r="Q127" i="1" s="1"/>
  <c r="O144" i="1"/>
  <c r="Q144" i="1" s="1"/>
  <c r="O143" i="1"/>
  <c r="Q143" i="1" s="1"/>
  <c r="O232" i="1"/>
  <c r="Q232" i="1" s="1"/>
  <c r="P232" i="1"/>
  <c r="I35" i="1" l="1"/>
  <c r="J35" i="1"/>
  <c r="L35" i="1"/>
  <c r="O35" i="1" l="1"/>
  <c r="Q35" i="1" s="1"/>
  <c r="P35" i="1"/>
  <c r="I79" i="1" l="1"/>
  <c r="I82" i="1" s="1"/>
  <c r="J79" i="1"/>
  <c r="J82" i="1" s="1"/>
  <c r="L79" i="1"/>
  <c r="L82" i="1" s="1"/>
  <c r="I99" i="1"/>
  <c r="J99" i="1"/>
  <c r="L99" i="1"/>
  <c r="I56" i="1"/>
  <c r="J56" i="1"/>
  <c r="L56" i="1"/>
  <c r="O99" i="1" l="1"/>
  <c r="Q99" i="1" s="1"/>
  <c r="O79" i="1"/>
  <c r="O82" i="1" s="1"/>
  <c r="O56" i="1"/>
  <c r="Q56" i="1" s="1"/>
  <c r="P79" i="1"/>
  <c r="P82" i="1" s="1"/>
  <c r="P99" i="1"/>
  <c r="P56" i="1"/>
  <c r="Q79" i="1" l="1"/>
  <c r="Q82" i="1" s="1"/>
  <c r="I231" i="1"/>
  <c r="J231" i="1"/>
  <c r="L231" i="1"/>
  <c r="I229" i="1"/>
  <c r="J229" i="1"/>
  <c r="L229" i="1"/>
  <c r="L92" i="1"/>
  <c r="I91" i="1"/>
  <c r="J91" i="1"/>
  <c r="L91" i="1"/>
  <c r="I54" i="1"/>
  <c r="J54" i="1"/>
  <c r="L54" i="1"/>
  <c r="J22" i="1"/>
  <c r="I22" i="1"/>
  <c r="O22" i="1" s="1"/>
  <c r="O54" i="1" l="1"/>
  <c r="Q54" i="1" s="1"/>
  <c r="O91" i="1"/>
  <c r="Q91" i="1" s="1"/>
  <c r="O229" i="1"/>
  <c r="Q229" i="1" s="1"/>
  <c r="O231" i="1"/>
  <c r="Q231" i="1" s="1"/>
  <c r="P22" i="1"/>
  <c r="Q22" i="1"/>
  <c r="P229" i="1"/>
  <c r="P231" i="1"/>
  <c r="P91" i="1"/>
  <c r="P54" i="1"/>
  <c r="L24" i="1"/>
  <c r="J24" i="1"/>
  <c r="I24" i="1"/>
  <c r="O24" i="1" l="1"/>
  <c r="Q24" i="1" s="1"/>
  <c r="P24" i="1"/>
  <c r="I164" i="1"/>
  <c r="J164" i="1"/>
  <c r="P164" i="1" s="1"/>
  <c r="L164" i="1"/>
  <c r="O164" i="1" l="1"/>
  <c r="Q164" i="1" s="1"/>
  <c r="L141" i="1" l="1"/>
  <c r="J141" i="1"/>
  <c r="P141" i="1" s="1"/>
  <c r="I141" i="1"/>
  <c r="J92" i="1"/>
  <c r="I92" i="1"/>
  <c r="O92" i="1" s="1"/>
  <c r="O141" i="1" l="1"/>
  <c r="Q141" i="1" s="1"/>
  <c r="Q92" i="1"/>
  <c r="L73" i="1"/>
  <c r="L72" i="1"/>
  <c r="L71" i="1"/>
  <c r="J73" i="1"/>
  <c r="J72" i="1"/>
  <c r="J71" i="1"/>
  <c r="I73" i="1"/>
  <c r="I72" i="1"/>
  <c r="I70" i="1"/>
  <c r="I71" i="1"/>
  <c r="O71" i="1" l="1"/>
  <c r="Q71" i="1" s="1"/>
  <c r="O72" i="1"/>
  <c r="Q72" i="1" s="1"/>
  <c r="O73" i="1"/>
  <c r="Q73" i="1" s="1"/>
  <c r="P72" i="1"/>
  <c r="P71" i="1"/>
  <c r="P73" i="1"/>
  <c r="L156" i="1"/>
  <c r="J156" i="1"/>
  <c r="P156" i="1" s="1"/>
  <c r="I156" i="1"/>
  <c r="O156" i="1" l="1"/>
  <c r="Q156" i="1" s="1"/>
  <c r="L142" i="1" l="1"/>
  <c r="J142" i="1"/>
  <c r="P142" i="1" s="1"/>
  <c r="I142" i="1"/>
  <c r="Q102" i="1"/>
  <c r="O142" i="1" l="1"/>
  <c r="Q142" i="1" s="1"/>
  <c r="P102" i="1"/>
  <c r="D246" i="1" l="1"/>
  <c r="I58" i="1" l="1"/>
  <c r="J58" i="1"/>
  <c r="L58" i="1"/>
  <c r="O58" i="1" l="1"/>
  <c r="Q58" i="1" s="1"/>
  <c r="P58" i="1"/>
  <c r="L88" i="1" l="1"/>
  <c r="L89" i="1"/>
  <c r="L103" i="1"/>
  <c r="L93" i="1"/>
  <c r="L104" i="1"/>
  <c r="L96" i="1"/>
  <c r="L97" i="1"/>
  <c r="L98" i="1"/>
  <c r="L94" i="1"/>
  <c r="L95" i="1"/>
  <c r="I34" i="1"/>
  <c r="J34" i="1"/>
  <c r="L34" i="1"/>
  <c r="O34" i="1" l="1"/>
  <c r="Q34" i="1" s="1"/>
  <c r="P34" i="1"/>
  <c r="L18" i="1"/>
  <c r="I155" i="1" l="1"/>
  <c r="J155" i="1"/>
  <c r="P155" i="1" s="1"/>
  <c r="L155" i="1"/>
  <c r="I154" i="1"/>
  <c r="J154" i="1"/>
  <c r="P154" i="1" s="1"/>
  <c r="L154" i="1"/>
  <c r="L117" i="1"/>
  <c r="I95" i="1"/>
  <c r="O95" i="1" s="1"/>
  <c r="J95" i="1"/>
  <c r="O154" i="1" l="1"/>
  <c r="Q154" i="1" s="1"/>
  <c r="O155" i="1"/>
  <c r="Q155" i="1" s="1"/>
  <c r="Q95" i="1"/>
  <c r="P95" i="1"/>
  <c r="L152" i="1" l="1"/>
  <c r="L153" i="1"/>
  <c r="J153" i="1"/>
  <c r="P153" i="1" s="1"/>
  <c r="J152" i="1"/>
  <c r="P152" i="1" s="1"/>
  <c r="I152" i="1"/>
  <c r="I153" i="1"/>
  <c r="O152" i="1" l="1"/>
  <c r="Q152" i="1" s="1"/>
  <c r="O153" i="1"/>
  <c r="Q153" i="1" s="1"/>
  <c r="I224" i="1"/>
  <c r="I188" i="1" l="1"/>
  <c r="J188" i="1"/>
  <c r="L188" i="1"/>
  <c r="O188" i="1" l="1"/>
  <c r="Q188" i="1" s="1"/>
  <c r="P188" i="1"/>
  <c r="I140" i="1"/>
  <c r="J140" i="1"/>
  <c r="P140" i="1" s="1"/>
  <c r="L140" i="1"/>
  <c r="I139" i="1"/>
  <c r="J139" i="1"/>
  <c r="P139" i="1" s="1"/>
  <c r="L139" i="1"/>
  <c r="I138" i="1"/>
  <c r="J138" i="1"/>
  <c r="P138" i="1" s="1"/>
  <c r="L138" i="1"/>
  <c r="O140" i="1" l="1"/>
  <c r="Q140" i="1" s="1"/>
  <c r="O139" i="1"/>
  <c r="Q139" i="1" s="1"/>
  <c r="O138" i="1"/>
  <c r="Q138" i="1" s="1"/>
  <c r="L147" i="1" l="1"/>
  <c r="L148" i="1"/>
  <c r="L149" i="1"/>
  <c r="L150" i="1"/>
  <c r="L151" i="1"/>
  <c r="J147" i="1"/>
  <c r="P147" i="1" s="1"/>
  <c r="J148" i="1"/>
  <c r="P148" i="1" s="1"/>
  <c r="J149" i="1"/>
  <c r="P149" i="1" s="1"/>
  <c r="J150" i="1"/>
  <c r="P150" i="1" s="1"/>
  <c r="J151" i="1"/>
  <c r="P151" i="1" s="1"/>
  <c r="I147" i="1"/>
  <c r="I148" i="1"/>
  <c r="I149" i="1"/>
  <c r="I150" i="1"/>
  <c r="I151" i="1"/>
  <c r="I94" i="1"/>
  <c r="O94" i="1" s="1"/>
  <c r="J94" i="1"/>
  <c r="O151" i="1" l="1"/>
  <c r="Q151" i="1" s="1"/>
  <c r="O148" i="1"/>
  <c r="O150" i="1"/>
  <c r="Q150" i="1" s="1"/>
  <c r="O147" i="1"/>
  <c r="Q147" i="1" s="1"/>
  <c r="O149" i="1"/>
  <c r="Q149" i="1" s="1"/>
  <c r="Q94" i="1"/>
  <c r="P94" i="1"/>
  <c r="Q148" i="1" l="1"/>
  <c r="G44" i="1"/>
  <c r="J18" i="1" l="1"/>
  <c r="I18" i="1"/>
  <c r="O18" i="1" s="1"/>
  <c r="P18" i="1" l="1"/>
  <c r="Q18" i="1"/>
  <c r="I260" i="1" l="1"/>
  <c r="I262" i="1" s="1"/>
  <c r="J260" i="1"/>
  <c r="J262" i="1" s="1"/>
  <c r="K260" i="1"/>
  <c r="K262" i="1" s="1"/>
  <c r="L260" i="1"/>
  <c r="L262" i="1" s="1"/>
  <c r="M260" i="1"/>
  <c r="M262" i="1" s="1"/>
  <c r="N260" i="1"/>
  <c r="N262" i="1" s="1"/>
  <c r="O260" i="1"/>
  <c r="O262" i="1" s="1"/>
  <c r="P260" i="1"/>
  <c r="P262" i="1" s="1"/>
  <c r="Q260" i="1"/>
  <c r="Q262" i="1" s="1"/>
  <c r="Q264" i="1" s="1"/>
  <c r="H260" i="1"/>
  <c r="H262" i="1" s="1"/>
  <c r="H264" i="1" s="1"/>
  <c r="G260" i="1" l="1"/>
  <c r="G262" i="1" l="1"/>
  <c r="I225" i="1" l="1"/>
  <c r="J225" i="1"/>
  <c r="L225" i="1"/>
  <c r="O225" i="1" l="1"/>
  <c r="Q225" i="1" s="1"/>
  <c r="P225" i="1"/>
  <c r="I215" i="1" l="1"/>
  <c r="J215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7" i="1"/>
  <c r="J187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7" i="1"/>
  <c r="J208" i="1" l="1"/>
  <c r="L208" i="1"/>
  <c r="O173" i="1"/>
  <c r="I208" i="1"/>
  <c r="O178" i="1"/>
  <c r="O187" i="1"/>
  <c r="O182" i="1"/>
  <c r="O215" i="1"/>
  <c r="H245" i="1"/>
  <c r="O184" i="1"/>
  <c r="O176" i="1"/>
  <c r="O174" i="1"/>
  <c r="O180" i="1"/>
  <c r="O185" i="1"/>
  <c r="O183" i="1"/>
  <c r="O181" i="1"/>
  <c r="O179" i="1"/>
  <c r="O177" i="1"/>
  <c r="O175" i="1"/>
  <c r="L216" i="1"/>
  <c r="L217" i="1"/>
  <c r="L218" i="1"/>
  <c r="L219" i="1"/>
  <c r="L224" i="1"/>
  <c r="O224" i="1" s="1"/>
  <c r="L220" i="1"/>
  <c r="L221" i="1"/>
  <c r="L226" i="1"/>
  <c r="L227" i="1"/>
  <c r="L228" i="1"/>
  <c r="L230" i="1"/>
  <c r="O230" i="1" s="1"/>
  <c r="L239" i="1"/>
  <c r="L242" i="1"/>
  <c r="I238" i="1"/>
  <c r="J238" i="1"/>
  <c r="I212" i="1"/>
  <c r="O212" i="1" s="1"/>
  <c r="J212" i="1"/>
  <c r="I214" i="1"/>
  <c r="O214" i="1" s="1"/>
  <c r="J214" i="1"/>
  <c r="I216" i="1"/>
  <c r="J216" i="1"/>
  <c r="I217" i="1"/>
  <c r="J217" i="1"/>
  <c r="I218" i="1"/>
  <c r="J218" i="1"/>
  <c r="I219" i="1"/>
  <c r="J219" i="1"/>
  <c r="I213" i="1"/>
  <c r="J213" i="1"/>
  <c r="J224" i="1"/>
  <c r="I220" i="1"/>
  <c r="J220" i="1"/>
  <c r="I221" i="1"/>
  <c r="J221" i="1"/>
  <c r="I226" i="1"/>
  <c r="J226" i="1"/>
  <c r="I227" i="1"/>
  <c r="J227" i="1"/>
  <c r="I228" i="1"/>
  <c r="J228" i="1"/>
  <c r="J230" i="1"/>
  <c r="I239" i="1"/>
  <c r="J239" i="1"/>
  <c r="I242" i="1"/>
  <c r="J242" i="1"/>
  <c r="J211" i="1"/>
  <c r="I211" i="1"/>
  <c r="I120" i="1"/>
  <c r="J120" i="1"/>
  <c r="P120" i="1" s="1"/>
  <c r="L120" i="1"/>
  <c r="L121" i="1"/>
  <c r="L122" i="1"/>
  <c r="L124" i="1"/>
  <c r="L123" i="1"/>
  <c r="L130" i="1"/>
  <c r="L125" i="1"/>
  <c r="L126" i="1"/>
  <c r="L134" i="1"/>
  <c r="L135" i="1"/>
  <c r="L136" i="1"/>
  <c r="L145" i="1"/>
  <c r="L163" i="1"/>
  <c r="L25" i="1"/>
  <c r="L137" i="1"/>
  <c r="L146" i="1"/>
  <c r="L26" i="1"/>
  <c r="I121" i="1"/>
  <c r="J121" i="1"/>
  <c r="P121" i="1" s="1"/>
  <c r="I122" i="1"/>
  <c r="J122" i="1"/>
  <c r="P122" i="1" s="1"/>
  <c r="I124" i="1"/>
  <c r="J124" i="1"/>
  <c r="P124" i="1" s="1"/>
  <c r="I123" i="1"/>
  <c r="J123" i="1"/>
  <c r="P123" i="1" s="1"/>
  <c r="I130" i="1"/>
  <c r="J130" i="1"/>
  <c r="P130" i="1" s="1"/>
  <c r="I125" i="1"/>
  <c r="J125" i="1"/>
  <c r="P125" i="1" s="1"/>
  <c r="I126" i="1"/>
  <c r="J126" i="1"/>
  <c r="P126" i="1" s="1"/>
  <c r="I134" i="1"/>
  <c r="J134" i="1"/>
  <c r="P134" i="1" s="1"/>
  <c r="I135" i="1"/>
  <c r="J135" i="1"/>
  <c r="P135" i="1" s="1"/>
  <c r="I136" i="1"/>
  <c r="J136" i="1"/>
  <c r="P136" i="1" s="1"/>
  <c r="I145" i="1"/>
  <c r="J145" i="1"/>
  <c r="P145" i="1" s="1"/>
  <c r="I163" i="1"/>
  <c r="J163" i="1"/>
  <c r="P163" i="1" s="1"/>
  <c r="I25" i="1"/>
  <c r="J25" i="1"/>
  <c r="I137" i="1"/>
  <c r="J137" i="1"/>
  <c r="P137" i="1" s="1"/>
  <c r="I146" i="1"/>
  <c r="J146" i="1"/>
  <c r="P146" i="1" s="1"/>
  <c r="I26" i="1"/>
  <c r="J26" i="1"/>
  <c r="J119" i="1"/>
  <c r="I119" i="1"/>
  <c r="J85" i="1"/>
  <c r="L70" i="1"/>
  <c r="O70" i="1" s="1"/>
  <c r="J98" i="1"/>
  <c r="I98" i="1"/>
  <c r="O98" i="1" s="1"/>
  <c r="J97" i="1"/>
  <c r="I97" i="1"/>
  <c r="O97" i="1" s="1"/>
  <c r="J96" i="1"/>
  <c r="I96" i="1"/>
  <c r="O96" i="1" s="1"/>
  <c r="J104" i="1"/>
  <c r="I104" i="1"/>
  <c r="O104" i="1" s="1"/>
  <c r="J93" i="1"/>
  <c r="I93" i="1"/>
  <c r="O93" i="1" s="1"/>
  <c r="J103" i="1"/>
  <c r="I103" i="1"/>
  <c r="O103" i="1" s="1"/>
  <c r="J89" i="1"/>
  <c r="I89" i="1"/>
  <c r="O89" i="1" s="1"/>
  <c r="J88" i="1"/>
  <c r="I88" i="1"/>
  <c r="J87" i="1"/>
  <c r="I87" i="1"/>
  <c r="O87" i="1" s="1"/>
  <c r="J86" i="1"/>
  <c r="I86" i="1"/>
  <c r="I46" i="1"/>
  <c r="J46" i="1"/>
  <c r="L67" i="1"/>
  <c r="L66" i="1"/>
  <c r="J70" i="1"/>
  <c r="J67" i="1"/>
  <c r="I67" i="1"/>
  <c r="J66" i="1"/>
  <c r="I66" i="1"/>
  <c r="L57" i="1"/>
  <c r="L53" i="1"/>
  <c r="L52" i="1"/>
  <c r="L51" i="1"/>
  <c r="L50" i="1"/>
  <c r="L43" i="1"/>
  <c r="L41" i="1"/>
  <c r="J43" i="1"/>
  <c r="I43" i="1"/>
  <c r="J41" i="1"/>
  <c r="J40" i="1"/>
  <c r="I40" i="1"/>
  <c r="J57" i="1"/>
  <c r="I57" i="1"/>
  <c r="J53" i="1"/>
  <c r="I53" i="1"/>
  <c r="J52" i="1"/>
  <c r="I52" i="1"/>
  <c r="J51" i="1"/>
  <c r="I51" i="1"/>
  <c r="J50" i="1"/>
  <c r="I50" i="1"/>
  <c r="J48" i="1"/>
  <c r="I48" i="1"/>
  <c r="O48" i="1" s="1"/>
  <c r="J47" i="1"/>
  <c r="I47" i="1"/>
  <c r="O47" i="1" s="1"/>
  <c r="L33" i="1"/>
  <c r="J33" i="1"/>
  <c r="I33" i="1"/>
  <c r="J32" i="1"/>
  <c r="I32" i="1"/>
  <c r="I21" i="1"/>
  <c r="J21" i="1"/>
  <c r="L23" i="1"/>
  <c r="J23" i="1"/>
  <c r="I23" i="1"/>
  <c r="I13" i="1"/>
  <c r="J13" i="1"/>
  <c r="L16" i="1"/>
  <c r="I16" i="1"/>
  <c r="J16" i="1"/>
  <c r="I15" i="1"/>
  <c r="O15" i="1" s="1"/>
  <c r="J15" i="1"/>
  <c r="O208" i="1" l="1"/>
  <c r="O123" i="1"/>
  <c r="L19" i="1"/>
  <c r="J19" i="1"/>
  <c r="I19" i="1"/>
  <c r="J44" i="1"/>
  <c r="L44" i="1"/>
  <c r="O145" i="1"/>
  <c r="O126" i="1"/>
  <c r="O33" i="1"/>
  <c r="O124" i="1"/>
  <c r="O137" i="1"/>
  <c r="O136" i="1"/>
  <c r="L76" i="1"/>
  <c r="J169" i="1"/>
  <c r="O135" i="1"/>
  <c r="L244" i="1"/>
  <c r="I30" i="1"/>
  <c r="I38" i="1"/>
  <c r="L30" i="1"/>
  <c r="J61" i="1"/>
  <c r="L169" i="1"/>
  <c r="I76" i="1"/>
  <c r="J38" i="1"/>
  <c r="J76" i="1"/>
  <c r="I61" i="1"/>
  <c r="J117" i="1"/>
  <c r="J244" i="1"/>
  <c r="J30" i="1"/>
  <c r="L38" i="1"/>
  <c r="I44" i="1"/>
  <c r="L61" i="1"/>
  <c r="I117" i="1"/>
  <c r="I169" i="1"/>
  <c r="O238" i="1"/>
  <c r="I244" i="1"/>
  <c r="O146" i="1"/>
  <c r="Q146" i="1" s="1"/>
  <c r="O163" i="1"/>
  <c r="O134" i="1"/>
  <c r="O130" i="1"/>
  <c r="O121" i="1"/>
  <c r="O120" i="1"/>
  <c r="O46" i="1"/>
  <c r="O40" i="1"/>
  <c r="O125" i="1"/>
  <c r="O122" i="1"/>
  <c r="O51" i="1"/>
  <c r="O57" i="1"/>
  <c r="O21" i="1"/>
  <c r="O50" i="1"/>
  <c r="O53" i="1"/>
  <c r="Q53" i="1" s="1"/>
  <c r="O52" i="1"/>
  <c r="O218" i="1"/>
  <c r="O119" i="1"/>
  <c r="O239" i="1"/>
  <c r="O242" i="1"/>
  <c r="O41" i="1"/>
  <c r="O43" i="1"/>
  <c r="O86" i="1"/>
  <c r="O16" i="1"/>
  <c r="O32" i="1"/>
  <c r="O13" i="1"/>
  <c r="O227" i="1"/>
  <c r="O221" i="1"/>
  <c r="O213" i="1"/>
  <c r="O216" i="1"/>
  <c r="O67" i="1"/>
  <c r="O211" i="1"/>
  <c r="O23" i="1"/>
  <c r="P119" i="1"/>
  <c r="P169" i="1" s="1"/>
  <c r="O228" i="1"/>
  <c r="O226" i="1"/>
  <c r="O220" i="1"/>
  <c r="O88" i="1"/>
  <c r="Q88" i="1" s="1"/>
  <c r="O26" i="1"/>
  <c r="Q26" i="1" s="1"/>
  <c r="O25" i="1"/>
  <c r="O66" i="1"/>
  <c r="O219" i="1"/>
  <c r="O217" i="1"/>
  <c r="P46" i="1"/>
  <c r="Q98" i="1"/>
  <c r="P53" i="1"/>
  <c r="P26" i="1"/>
  <c r="O19" i="1" l="1"/>
  <c r="O169" i="1"/>
  <c r="O61" i="1"/>
  <c r="O76" i="1"/>
  <c r="O38" i="1"/>
  <c r="O44" i="1"/>
  <c r="O244" i="1"/>
  <c r="O30" i="1"/>
  <c r="O117" i="1"/>
  <c r="Q119" i="1"/>
  <c r="Q46" i="1"/>
  <c r="P230" i="1" l="1"/>
  <c r="A247" i="1" l="1"/>
  <c r="P242" i="1"/>
  <c r="P239" i="1"/>
  <c r="P228" i="1"/>
  <c r="P227" i="1"/>
  <c r="P220" i="1"/>
  <c r="P226" i="1"/>
  <c r="P221" i="1"/>
  <c r="P224" i="1"/>
  <c r="P213" i="1"/>
  <c r="P219" i="1"/>
  <c r="P218" i="1"/>
  <c r="P217" i="1"/>
  <c r="P216" i="1"/>
  <c r="P214" i="1"/>
  <c r="P212" i="1"/>
  <c r="P238" i="1"/>
  <c r="P211" i="1"/>
  <c r="P210" i="1"/>
  <c r="P187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215" i="1"/>
  <c r="P25" i="1"/>
  <c r="P92" i="1"/>
  <c r="P98" i="1"/>
  <c r="P97" i="1"/>
  <c r="P96" i="1"/>
  <c r="P104" i="1"/>
  <c r="P93" i="1"/>
  <c r="P103" i="1"/>
  <c r="P89" i="1"/>
  <c r="P88" i="1"/>
  <c r="P87" i="1"/>
  <c r="P86" i="1"/>
  <c r="P85" i="1"/>
  <c r="P70" i="1"/>
  <c r="P67" i="1"/>
  <c r="P66" i="1"/>
  <c r="P57" i="1"/>
  <c r="P52" i="1"/>
  <c r="P51" i="1"/>
  <c r="P50" i="1"/>
  <c r="P48" i="1"/>
  <c r="P47" i="1"/>
  <c r="P40" i="1"/>
  <c r="P41" i="1"/>
  <c r="P43" i="1"/>
  <c r="P33" i="1"/>
  <c r="P32" i="1"/>
  <c r="P23" i="1"/>
  <c r="P21" i="1"/>
  <c r="P15" i="1"/>
  <c r="P16" i="1"/>
  <c r="P13" i="1"/>
  <c r="P208" i="1" l="1"/>
  <c r="P19" i="1"/>
  <c r="P244" i="1"/>
  <c r="P38" i="1"/>
  <c r="P117" i="1"/>
  <c r="P44" i="1"/>
  <c r="P30" i="1"/>
  <c r="P61" i="1"/>
  <c r="P76" i="1"/>
  <c r="J245" i="1" l="1"/>
  <c r="N245" i="1"/>
  <c r="M245" i="1"/>
  <c r="L245" i="1"/>
  <c r="K245" i="1"/>
  <c r="I245" i="1"/>
  <c r="Q33" i="1" l="1"/>
  <c r="Q211" i="1" l="1"/>
  <c r="Q238" i="1"/>
  <c r="Q212" i="1"/>
  <c r="Q227" i="1"/>
  <c r="Q213" i="1"/>
  <c r="Q226" i="1"/>
  <c r="Q221" i="1"/>
  <c r="Q218" i="1"/>
  <c r="Q217" i="1"/>
  <c r="Q214" i="1"/>
  <c r="Q216" i="1"/>
  <c r="Q219" i="1"/>
  <c r="Q242" i="1"/>
  <c r="Q220" i="1"/>
  <c r="Q228" i="1"/>
  <c r="Q224" i="1"/>
  <c r="Q239" i="1"/>
  <c r="Q215" i="1"/>
  <c r="Q176" i="1"/>
  <c r="Q175" i="1"/>
  <c r="Q173" i="1"/>
  <c r="Q179" i="1"/>
  <c r="Q177" i="1"/>
  <c r="Q178" i="1"/>
  <c r="Q187" i="1"/>
  <c r="Q181" i="1"/>
  <c r="Q185" i="1"/>
  <c r="Q184" i="1"/>
  <c r="Q183" i="1"/>
  <c r="Q180" i="1"/>
  <c r="Q174" i="1"/>
  <c r="Q230" i="1"/>
  <c r="Q182" i="1"/>
  <c r="Q123" i="1"/>
  <c r="Q120" i="1"/>
  <c r="Q145" i="1"/>
  <c r="Q126" i="1"/>
  <c r="Q163" i="1"/>
  <c r="Q15" i="1"/>
  <c r="Q125" i="1"/>
  <c r="Q130" i="1"/>
  <c r="Q135" i="1"/>
  <c r="Q124" i="1"/>
  <c r="Q136" i="1"/>
  <c r="Q25" i="1"/>
  <c r="Q134" i="1"/>
  <c r="Q137" i="1"/>
  <c r="Q86" i="1"/>
  <c r="Q87" i="1"/>
  <c r="Q89" i="1"/>
  <c r="Q104" i="1"/>
  <c r="Q103" i="1"/>
  <c r="Q93" i="1"/>
  <c r="Q97" i="1"/>
  <c r="Q96" i="1"/>
  <c r="Q66" i="1"/>
  <c r="Q67" i="1"/>
  <c r="Q70" i="1"/>
  <c r="Q48" i="1"/>
  <c r="Q52" i="1"/>
  <c r="Q51" i="1"/>
  <c r="Q57" i="1"/>
  <c r="Q50" i="1"/>
  <c r="Q43" i="1"/>
  <c r="Q40" i="1"/>
  <c r="Q41" i="1"/>
  <c r="Q23" i="1"/>
  <c r="Q16" i="1"/>
  <c r="Q208" i="1" l="1"/>
  <c r="Q44" i="1"/>
  <c r="Q76" i="1"/>
  <c r="Q47" i="1"/>
  <c r="Q61" i="1" s="1"/>
  <c r="Q32" i="1"/>
  <c r="Q38" i="1" s="1"/>
  <c r="Q21" i="1"/>
  <c r="Q30" i="1" s="1"/>
  <c r="Q121" i="1"/>
  <c r="Q85" i="1"/>
  <c r="Q117" i="1" s="1"/>
  <c r="Q13" i="1"/>
  <c r="Q19" i="1" s="1"/>
  <c r="Q122" i="1"/>
  <c r="Q210" i="1"/>
  <c r="Q244" i="1" s="1"/>
  <c r="P245" i="1"/>
  <c r="Q169" i="1" l="1"/>
  <c r="O245" i="1"/>
  <c r="Q245" i="1" l="1"/>
  <c r="G245" i="1" l="1"/>
  <c r="G265" i="1" s="1"/>
</calcChain>
</file>

<file path=xl/sharedStrings.xml><?xml version="1.0" encoding="utf-8"?>
<sst xmlns="http://schemas.openxmlformats.org/spreadsheetml/2006/main" count="1142" uniqueCount="381">
  <si>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</si>
  <si>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</si>
  <si>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</si>
  <si>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</si>
  <si>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</si>
  <si>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</si>
  <si>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</si>
  <si>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</si>
  <si>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</si>
  <si>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</si>
  <si>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</si>
  <si>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</si>
  <si>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</si>
  <si>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</si>
  <si>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</si>
  <si>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</si>
  <si>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</si>
  <si>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</si>
  <si>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</si>
  <si>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</si>
  <si>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</si>
  <si>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</si>
  <si>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</si>
  <si>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</si>
  <si>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</si>
  <si>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</si>
  <si>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</si>
  <si>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</si>
  <si>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</si>
  <si>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</si>
  <si>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</si>
  <si>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</si>
  <si>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</si>
  <si>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</si>
  <si>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</si>
  <si>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</si>
  <si>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</si>
  <si>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</si>
  <si>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</si>
  <si>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</si>
  <si>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</si>
  <si>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</si>
  <si>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</si>
  <si>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</si>
  <si>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</si>
  <si>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</si>
  <si>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</si>
  <si>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</si>
  <si>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</si>
  <si>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</si>
  <si>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</si>
  <si>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</si>
  <si>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</si>
  <si>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</si>
  <si>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</si>
  <si>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</si>
  <si>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</si>
  <si>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</si>
  <si>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</si>
  <si>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</si>
  <si>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</si>
  <si>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</si>
  <si>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</si>
  <si>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</si>
  <si>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</si>
  <si>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</si>
  <si>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</si>
  <si>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</si>
  <si>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</si>
  <si>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</si>
  <si>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</si>
  <si>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</si>
  <si>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</si>
  <si>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</si>
  <si>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</si>
  <si>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</si>
  <si>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</si>
  <si>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</si>
  <si>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</si>
  <si>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</si>
  <si>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</si>
  <si>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</si>
  <si>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</si>
  <si>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</si>
  <si>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</si>
  <si>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</si>
  <si>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</si>
  <si>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</si>
  <si>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</si>
  <si>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</si>
  <si>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</si>
  <si>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</si>
  <si>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</si>
  <si>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</si>
  <si>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</si>
  <si>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</si>
  <si>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</si>
  <si>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</si>
  <si>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</si>
  <si>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</si>
  <si>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</si>
  <si>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</si>
  <si>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</si>
  <si>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</si>
  <si>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</si>
  <si>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</si>
  <si>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</si>
  <si>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</si>
  <si>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</si>
  <si>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</si>
  <si>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</si>
  <si>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</si>
  <si>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</si>
  <si>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</si>
  <si>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</si>
  <si>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</si>
  <si>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</si>
  <si>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</si>
  <si>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</si>
  <si>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</si>
  <si>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</si>
  <si>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</si>
  <si>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</si>
  <si>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</si>
  <si>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</si>
  <si>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</si>
  <si>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</si>
  <si>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</si>
  <si>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</si>
  <si>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</si>
  <si>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</si>
  <si>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</si>
  <si>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</si>
  <si>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</si>
  <si>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</si>
  <si>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</si>
  <si>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</si>
  <si>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</si>
  <si>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</si>
  <si>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</si>
  <si>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</si>
  <si>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</si>
  <si>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</si>
  <si>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</si>
  <si>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</si>
  <si>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</si>
  <si>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</si>
  <si>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</si>
  <si>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</si>
  <si>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</si>
  <si>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</si>
  <si>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</si>
  <si>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</si>
  <si>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</si>
  <si>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</si>
  <si>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</si>
  <si>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</si>
  <si>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</si>
  <si>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</si>
  <si>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</si>
  <si>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</si>
  <si>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</si>
  <si>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</si>
  <si>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</si>
  <si>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</si>
  <si>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</si>
  <si>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</si>
  <si>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</si>
  <si>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</si>
  <si>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</si>
  <si>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</si>
  <si>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</si>
  <si>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</si>
  <si>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</si>
  <si>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</si>
  <si>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</si>
  <si>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</si>
  <si>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</si>
  <si>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</si>
  <si>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</si>
  <si>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</si>
  <si>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</si>
  <si>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</si>
  <si>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</si>
  <si>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</si>
  <si>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</si>
  <si>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</si>
  <si>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</si>
  <si>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</si>
  <si>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</si>
  <si>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</si>
  <si>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</si>
  <si>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</si>
  <si>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</si>
  <si>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</si>
  <si>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</si>
  <si>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</si>
  <si>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</si>
  <si>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</si>
  <si>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</si>
  <si>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</si>
  <si>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</si>
  <si>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</si>
  <si>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</si>
  <si>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</si>
  <si>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</si>
  <si>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</si>
  <si>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</si>
  <si>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</si>
  <si>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</si>
  <si>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</si>
  <si>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</si>
  <si>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</si>
  <si>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</si>
  <si>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</si>
  <si>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</si>
  <si>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</si>
  <si>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</si>
  <si>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</si>
  <si>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</si>
  <si>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</si>
  <si>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</si>
  <si>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</si>
  <si>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</si>
  <si>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</si>
  <si>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</si>
  <si>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</si>
  <si>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</si>
  <si>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</si>
  <si>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</si>
  <si>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</si>
  <si>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</si>
  <si>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</si>
  <si>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</si>
  <si>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</si>
  <si>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</si>
  <si>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</si>
  <si>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</si>
  <si>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</si>
  <si>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</si>
  <si>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</si>
  <si>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</si>
  <si>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</si>
  <si>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</si>
  <si>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</si>
  <si>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</si>
  <si>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</si>
  <si>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</si>
  <si>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</si>
  <si>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</si>
  <si>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</si>
  <si>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</si>
  <si>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</si>
  <si>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</si>
  <si>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</si>
  <si>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</si>
  <si>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</si>
  <si>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</si>
  <si>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</si>
  <si>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</si>
  <si>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</si>
  <si>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</si>
  <si>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</si>
  <si>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</si>
  <si>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</si>
  <si>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</si>
  <si>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</si>
  <si>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</si>
  <si>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</si>
  <si>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</si>
  <si>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</si>
  <si>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</si>
  <si>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</si>
  <si>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</si>
  <si>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</si>
  <si>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</si>
  <si>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</si>
  <si>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</si>
  <si>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</si>
  <si>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</si>
  <si>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</si>
  <si>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</si>
  <si>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</si>
  <si>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</si>
  <si>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</si>
  <si>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</si>
  <si>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</si>
  <si>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</si>
  <si>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</si>
  <si>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</si>
  <si>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</si>
  <si>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</si>
  <si>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</si>
  <si>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</si>
  <si>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</si>
  <si>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</si>
  <si>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</si>
  <si>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</si>
  <si>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</si>
  <si>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</si>
  <si>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</si>
  <si>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</si>
  <si>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</si>
  <si>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</si>
  <si>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</si>
  <si>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</si>
  <si>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</si>
  <si>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</si>
  <si>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</si>
  <si>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</si>
  <si>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</si>
  <si>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</si>
  <si>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</si>
  <si>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</si>
  <si>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</si>
  <si>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</si>
  <si>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</si>
  <si>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</si>
  <si>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</si>
  <si>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</si>
  <si>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</si>
  <si>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</si>
  <si>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</si>
  <si>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</si>
  <si>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</si>
  <si>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</si>
  <si>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</si>
  <si>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</si>
  <si>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</si>
  <si>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</si>
  <si>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</si>
  <si>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</si>
  <si>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</si>
  <si>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</si>
  <si>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</si>
  <si>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</si>
  <si>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</si>
  <si>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</si>
  <si>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</si>
  <si>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</si>
  <si>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</si>
  <si>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</si>
  <si>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</si>
  <si>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</si>
  <si>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</si>
  <si>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</si>
  <si>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</si>
  <si>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</si>
  <si>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</si>
  <si>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</si>
  <si>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</si>
  <si>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</si>
  <si>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</si>
  <si>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</si>
  <si>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</si>
  <si>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</si>
  <si>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</si>
  <si>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</si>
  <si>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</si>
  <si>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</si>
  <si>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</si>
  <si>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</si>
  <si>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</si>
  <si>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</si>
  <si>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</si>
  <si>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</si>
  <si>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</si>
  <si>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</si>
  <si>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</si>
  <si>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</si>
  <si>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Correspondiente al mes de abril del año 2023</t>
  </si>
  <si>
    <t>JUANA RAFAELA FAÑA HERNANDEZ</t>
  </si>
  <si>
    <t>NELLI TAVERAS UREÑA</t>
  </si>
  <si>
    <t>ENC. DEPTO. CUMPLIMIENTO DE EMPLEADORES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</si>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</sst>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right" wrapText="1" readingOrder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6" xfId="0" applyFont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2857500</xdr:colOff>
      <xdr:row>4</xdr:row>
      <xdr:rowOff>709308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3647871" cy="27192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1402772</xdr:colOff>
      <xdr:row>1</xdr:row>
      <xdr:rowOff>57514</xdr:rowOff>
    </xdr:from>
    <xdr:to>
      <xdr:col>16</xdr:col>
      <xdr:colOff>2303319</xdr:colOff>
      <xdr:row>5</xdr:row>
      <xdr:rowOff>129336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15" t="-6655" r="49655"/>
        <a:stretch>
          <a:fillRect/>
        </a:stretch>
      </xdr:blipFill>
      <xdr:spPr bwMode="auto">
        <a:xfrm>
          <a:off x="39693272" y="594378"/>
          <a:ext cx="2563092" cy="2340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39"/>
  <sheetViews>
    <sheetView tabSelected="1" view="pageBreakPreview" topLeftCell="E2" zoomScale="55" zoomScaleNormal="70" zoomScaleSheetLayoutView="55" workbookViewId="0">
      <pane ySplit="9" topLeftCell="A11" activePane="bottomLeft" state="frozen"/>
      <selection activeCell="A2" sqref="A2"/>
      <selection pane="bottomLeft" activeCell="N9" sqref="N9:N10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67" t="s">
        <v>282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57" customHeight="1" x14ac:dyDescent="0.2">
      <c r="A5" s="168" t="s">
        <v>283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184" t="s">
        <v>370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</row>
    <row r="8" spans="1:17" ht="54" customHeight="1" thickBot="1" x14ac:dyDescent="0.25">
      <c r="A8" s="196" t="s">
        <v>17</v>
      </c>
      <c r="B8" s="169" t="s">
        <v>14</v>
      </c>
      <c r="C8" s="169" t="s">
        <v>279</v>
      </c>
      <c r="D8" s="169" t="s">
        <v>19</v>
      </c>
      <c r="E8" s="169" t="s">
        <v>154</v>
      </c>
      <c r="F8" s="169" t="s">
        <v>18</v>
      </c>
      <c r="G8" s="179" t="s">
        <v>15</v>
      </c>
      <c r="H8" s="199" t="s">
        <v>10</v>
      </c>
      <c r="I8" s="188" t="s">
        <v>8</v>
      </c>
      <c r="J8" s="188"/>
      <c r="K8" s="189"/>
      <c r="L8" s="189"/>
      <c r="M8" s="189"/>
      <c r="N8" s="189"/>
      <c r="O8" s="190" t="s">
        <v>1</v>
      </c>
      <c r="P8" s="191"/>
      <c r="Q8" s="194" t="s">
        <v>16</v>
      </c>
    </row>
    <row r="9" spans="1:17" ht="63.75" customHeight="1" x14ac:dyDescent="0.2">
      <c r="A9" s="197"/>
      <c r="B9" s="170"/>
      <c r="C9" s="170"/>
      <c r="D9" s="170"/>
      <c r="E9" s="170"/>
      <c r="F9" s="170"/>
      <c r="G9" s="198"/>
      <c r="H9" s="200"/>
      <c r="I9" s="187" t="s">
        <v>12</v>
      </c>
      <c r="J9" s="187"/>
      <c r="K9" s="181" t="s">
        <v>9</v>
      </c>
      <c r="L9" s="192" t="s">
        <v>13</v>
      </c>
      <c r="M9" s="193"/>
      <c r="N9" s="179" t="s">
        <v>11</v>
      </c>
      <c r="O9" s="195" t="s">
        <v>3</v>
      </c>
      <c r="P9" s="194" t="s">
        <v>0</v>
      </c>
      <c r="Q9" s="194"/>
    </row>
    <row r="10" spans="1:17" ht="76.5" customHeight="1" thickBot="1" x14ac:dyDescent="0.25">
      <c r="A10" s="197"/>
      <c r="B10" s="170"/>
      <c r="C10" s="171"/>
      <c r="D10" s="171"/>
      <c r="E10" s="171"/>
      <c r="F10" s="171"/>
      <c r="G10" s="198"/>
      <c r="H10" s="201"/>
      <c r="I10" s="121" t="s">
        <v>4</v>
      </c>
      <c r="J10" s="122" t="s">
        <v>5</v>
      </c>
      <c r="K10" s="182"/>
      <c r="L10" s="123" t="s">
        <v>6</v>
      </c>
      <c r="M10" s="124" t="s">
        <v>7</v>
      </c>
      <c r="N10" s="180"/>
      <c r="O10" s="195"/>
      <c r="P10" s="194"/>
      <c r="Q10" s="194"/>
    </row>
    <row r="11" spans="1:17" s="4" customFormat="1" ht="31.5" customHeight="1" x14ac:dyDescent="0.2">
      <c r="A11" s="172" t="s">
        <v>21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7" ht="36.75" customHeight="1" x14ac:dyDescent="0.35">
      <c r="A12" s="38">
        <v>1</v>
      </c>
      <c r="B12" s="19" t="s">
        <v>34</v>
      </c>
      <c r="C12" s="19" t="s">
        <v>280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84477.78</v>
      </c>
      <c r="I12" s="23">
        <f>374040*2.87%</f>
        <v>10734.948</v>
      </c>
      <c r="J12" s="33">
        <f>374040*7.1%</f>
        <v>26556.839999999997</v>
      </c>
      <c r="K12" s="87">
        <f>74808*1.1%</f>
        <v>822.88800000000003</v>
      </c>
      <c r="L12" s="33">
        <f>187020*3.04%</f>
        <v>5685.4080000000004</v>
      </c>
      <c r="M12" s="33">
        <f>187020*7.09%</f>
        <v>13259.718000000001</v>
      </c>
      <c r="N12" s="33">
        <v>0</v>
      </c>
      <c r="O12" s="27">
        <f t="shared" ref="O12:O18" si="0">H12+I12+L12+N12</f>
        <v>100898.136</v>
      </c>
      <c r="P12" s="27">
        <f t="shared" ref="P12:P18" si="1">J12+K12+M12</f>
        <v>40639.445999999996</v>
      </c>
      <c r="Q12" s="27">
        <f t="shared" ref="Q12:Q18" si="2">G12-O12</f>
        <v>299101.864</v>
      </c>
    </row>
    <row r="13" spans="1:17" ht="34.5" customHeight="1" x14ac:dyDescent="0.35">
      <c r="A13" s="38">
        <v>2</v>
      </c>
      <c r="B13" s="19" t="s">
        <v>36</v>
      </c>
      <c r="C13" s="19" t="s">
        <v>281</v>
      </c>
      <c r="D13" s="19" t="s">
        <v>21</v>
      </c>
      <c r="E13" s="19" t="s">
        <v>37</v>
      </c>
      <c r="F13" s="20" t="s">
        <v>32</v>
      </c>
      <c r="G13" s="21">
        <v>150000</v>
      </c>
      <c r="H13" s="22">
        <v>23077.89</v>
      </c>
      <c r="I13" s="23">
        <f>G13*2.87/100</f>
        <v>4305</v>
      </c>
      <c r="J13" s="24">
        <f>G13*7.1/100</f>
        <v>10650</v>
      </c>
      <c r="K13" s="87">
        <f t="shared" ref="K13:K17" si="3">74808*1.1%</f>
        <v>822.88800000000003</v>
      </c>
      <c r="L13" s="25">
        <f>+G13*3.04%</f>
        <v>4560</v>
      </c>
      <c r="M13" s="33">
        <f>+G13*7.09%</f>
        <v>10635</v>
      </c>
      <c r="N13" s="26">
        <f>1577.45*2</f>
        <v>3154.9</v>
      </c>
      <c r="O13" s="27">
        <f t="shared" si="0"/>
        <v>35097.79</v>
      </c>
      <c r="P13" s="27">
        <f t="shared" si="1"/>
        <v>22107.887999999999</v>
      </c>
      <c r="Q13" s="27">
        <f t="shared" si="2"/>
        <v>114902.20999999999</v>
      </c>
    </row>
    <row r="14" spans="1:17" ht="34.5" customHeight="1" x14ac:dyDescent="0.35">
      <c r="A14" s="38">
        <v>3</v>
      </c>
      <c r="B14" s="19" t="s">
        <v>371</v>
      </c>
      <c r="C14" s="19" t="s">
        <v>281</v>
      </c>
      <c r="D14" s="19" t="s">
        <v>21</v>
      </c>
      <c r="E14" s="19" t="s">
        <v>238</v>
      </c>
      <c r="F14" s="20" t="s">
        <v>29</v>
      </c>
      <c r="G14" s="21">
        <v>75000</v>
      </c>
      <c r="H14" s="22">
        <v>5678.4</v>
      </c>
      <c r="I14" s="53">
        <f t="shared" ref="I14" si="4">G14*2.87/100</f>
        <v>2152.5</v>
      </c>
      <c r="J14" s="53">
        <f t="shared" ref="J14" si="5">G14*7.1/100</f>
        <v>5325</v>
      </c>
      <c r="K14" s="87">
        <f t="shared" si="3"/>
        <v>822.88800000000003</v>
      </c>
      <c r="L14" s="53">
        <f t="shared" ref="L14" si="6">G14*3.04/100</f>
        <v>2280</v>
      </c>
      <c r="M14" s="33">
        <f t="shared" ref="M14" si="7">+G14*7.09%</f>
        <v>5317.5</v>
      </c>
      <c r="N14" s="26">
        <v>3154.9</v>
      </c>
      <c r="O14" s="27">
        <f t="shared" ref="O14" si="8">H14+I14+L14+N14</f>
        <v>13265.8</v>
      </c>
      <c r="P14" s="27">
        <f t="shared" ref="P14" si="9">J14+K14+M14</f>
        <v>11465.387999999999</v>
      </c>
      <c r="Q14" s="27">
        <f t="shared" ref="Q14" si="10">G14-O14</f>
        <v>61734.2</v>
      </c>
    </row>
    <row r="15" spans="1:17" ht="48" customHeight="1" x14ac:dyDescent="0.35">
      <c r="A15" s="38">
        <v>4</v>
      </c>
      <c r="B15" s="19" t="s">
        <v>87</v>
      </c>
      <c r="C15" s="19" t="s">
        <v>281</v>
      </c>
      <c r="D15" s="19" t="s">
        <v>21</v>
      </c>
      <c r="E15" s="19" t="s">
        <v>264</v>
      </c>
      <c r="F15" s="20" t="s">
        <v>29</v>
      </c>
      <c r="G15" s="21">
        <v>150000</v>
      </c>
      <c r="H15" s="22">
        <v>23077.89</v>
      </c>
      <c r="I15" s="23">
        <f>G15*2.87/100</f>
        <v>4305</v>
      </c>
      <c r="J15" s="24">
        <f>G15*7.1/100</f>
        <v>10650</v>
      </c>
      <c r="K15" s="87">
        <f t="shared" si="3"/>
        <v>822.88800000000003</v>
      </c>
      <c r="L15" s="25">
        <f>+G15*3.04%</f>
        <v>4560</v>
      </c>
      <c r="M15" s="33">
        <f t="shared" ref="M15:M18" si="11">+G15*7.09%</f>
        <v>10635</v>
      </c>
      <c r="N15" s="26">
        <f>1577.45*2</f>
        <v>3154.9</v>
      </c>
      <c r="O15" s="27">
        <f>H15+I15+L15+N15</f>
        <v>35097.79</v>
      </c>
      <c r="P15" s="27">
        <f>J15+K15+M15</f>
        <v>22107.887999999999</v>
      </c>
      <c r="Q15" s="27">
        <f>G15-O15</f>
        <v>114902.20999999999</v>
      </c>
    </row>
    <row r="16" spans="1:17" ht="40.5" customHeight="1" x14ac:dyDescent="0.35">
      <c r="A16" s="38">
        <v>5</v>
      </c>
      <c r="B16" s="19" t="s">
        <v>38</v>
      </c>
      <c r="C16" s="19" t="s">
        <v>281</v>
      </c>
      <c r="D16" s="19" t="s">
        <v>21</v>
      </c>
      <c r="E16" s="19" t="s">
        <v>39</v>
      </c>
      <c r="F16" s="88" t="s">
        <v>40</v>
      </c>
      <c r="G16" s="21">
        <v>85000</v>
      </c>
      <c r="H16" s="89">
        <v>8576.99</v>
      </c>
      <c r="I16" s="23">
        <f>G16*2.87/100</f>
        <v>2439.5</v>
      </c>
      <c r="J16" s="24">
        <f>G16*7.1/100</f>
        <v>6035</v>
      </c>
      <c r="K16" s="87">
        <f t="shared" si="3"/>
        <v>822.88800000000003</v>
      </c>
      <c r="L16" s="25">
        <f>G16*3.04/100</f>
        <v>2584</v>
      </c>
      <c r="M16" s="33">
        <f t="shared" si="11"/>
        <v>6026.5</v>
      </c>
      <c r="N16" s="51">
        <v>0</v>
      </c>
      <c r="O16" s="27">
        <f t="shared" si="0"/>
        <v>13600.49</v>
      </c>
      <c r="P16" s="27">
        <f t="shared" si="1"/>
        <v>12884.387999999999</v>
      </c>
      <c r="Q16" s="27">
        <f t="shared" si="2"/>
        <v>71399.509999999995</v>
      </c>
    </row>
    <row r="17" spans="1:17" ht="21" x14ac:dyDescent="0.35">
      <c r="A17" s="38">
        <v>6</v>
      </c>
      <c r="B17" s="19" t="s">
        <v>273</v>
      </c>
      <c r="C17" s="19" t="s">
        <v>281</v>
      </c>
      <c r="D17" s="19" t="s">
        <v>21</v>
      </c>
      <c r="E17" s="19" t="s">
        <v>238</v>
      </c>
      <c r="F17" s="90" t="s">
        <v>32</v>
      </c>
      <c r="G17" s="91">
        <v>75000</v>
      </c>
      <c r="H17" s="92">
        <v>6309.38</v>
      </c>
      <c r="I17" s="53">
        <f t="shared" ref="I17" si="12">G17*2.87/100</f>
        <v>2152.5</v>
      </c>
      <c r="J17" s="53">
        <f t="shared" ref="J17" si="13">G17*7.1/100</f>
        <v>5325</v>
      </c>
      <c r="K17" s="87">
        <f t="shared" si="3"/>
        <v>822.88800000000003</v>
      </c>
      <c r="L17" s="53">
        <f t="shared" ref="L17" si="14">G17*3.04/100</f>
        <v>2280</v>
      </c>
      <c r="M17" s="33">
        <f t="shared" si="11"/>
        <v>5317.5</v>
      </c>
      <c r="N17" s="93">
        <v>0</v>
      </c>
      <c r="O17" s="86">
        <f>+H17+I17+L17</f>
        <v>10741.880000000001</v>
      </c>
      <c r="P17" s="53">
        <f>+J17+K17+M17</f>
        <v>11465.387999999999</v>
      </c>
      <c r="Q17" s="27">
        <f>+G17-H17-I17-L17-N17</f>
        <v>64258.119999999995</v>
      </c>
    </row>
    <row r="18" spans="1:17" ht="21" x14ac:dyDescent="0.35">
      <c r="A18" s="38">
        <v>7</v>
      </c>
      <c r="B18" s="19" t="s">
        <v>47</v>
      </c>
      <c r="C18" s="19" t="s">
        <v>281</v>
      </c>
      <c r="D18" s="19" t="s">
        <v>21</v>
      </c>
      <c r="E18" s="19" t="s">
        <v>334</v>
      </c>
      <c r="F18" s="20" t="s">
        <v>333</v>
      </c>
      <c r="G18" s="28">
        <v>45000</v>
      </c>
      <c r="H18" s="22">
        <v>911.71</v>
      </c>
      <c r="I18" s="23">
        <f>G18*2.87/100</f>
        <v>1291.5</v>
      </c>
      <c r="J18" s="24">
        <f>G18*7.1/100</f>
        <v>3195</v>
      </c>
      <c r="K18" s="25">
        <f>+G18*1.1%</f>
        <v>495.00000000000006</v>
      </c>
      <c r="L18" s="25">
        <f>G18*3.04/100</f>
        <v>1368</v>
      </c>
      <c r="M18" s="33">
        <f t="shared" si="11"/>
        <v>3190.5</v>
      </c>
      <c r="N18" s="26">
        <v>1577.45</v>
      </c>
      <c r="O18" s="27">
        <f t="shared" si="0"/>
        <v>5148.66</v>
      </c>
      <c r="P18" s="27">
        <f t="shared" si="1"/>
        <v>6880.5</v>
      </c>
      <c r="Q18" s="27">
        <f t="shared" si="2"/>
        <v>39851.339999999997</v>
      </c>
    </row>
    <row r="19" spans="1:17" ht="21" x14ac:dyDescent="0.2">
      <c r="A19" s="178" t="s">
        <v>268</v>
      </c>
      <c r="B19" s="178"/>
      <c r="C19" s="178"/>
      <c r="D19" s="178"/>
      <c r="E19" s="178"/>
      <c r="F19" s="94"/>
      <c r="G19" s="72">
        <f t="shared" ref="G19:Q19" si="15">SUM(G12:G18)</f>
        <v>980000</v>
      </c>
      <c r="H19" s="72">
        <f t="shared" si="15"/>
        <v>152110.03999999998</v>
      </c>
      <c r="I19" s="72">
        <f t="shared" si="15"/>
        <v>27380.948</v>
      </c>
      <c r="J19" s="72">
        <f t="shared" si="15"/>
        <v>67736.84</v>
      </c>
      <c r="K19" s="72">
        <f t="shared" si="15"/>
        <v>5432.3280000000004</v>
      </c>
      <c r="L19" s="72">
        <f t="shared" si="15"/>
        <v>23317.407999999999</v>
      </c>
      <c r="M19" s="72">
        <f t="shared" si="15"/>
        <v>54381.718000000001</v>
      </c>
      <c r="N19" s="72">
        <f t="shared" si="15"/>
        <v>11042.150000000001</v>
      </c>
      <c r="O19" s="72">
        <f t="shared" si="15"/>
        <v>213850.546</v>
      </c>
      <c r="P19" s="72">
        <f t="shared" si="15"/>
        <v>127550.886</v>
      </c>
      <c r="Q19" s="72">
        <f t="shared" si="15"/>
        <v>766149.45400000003</v>
      </c>
    </row>
    <row r="20" spans="1:17" ht="31.5" x14ac:dyDescent="0.2">
      <c r="A20" s="183" t="s">
        <v>22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33" customHeight="1" x14ac:dyDescent="0.35">
      <c r="A21" s="38">
        <v>8</v>
      </c>
      <c r="B21" s="19" t="s">
        <v>30</v>
      </c>
      <c r="C21" s="19" t="s">
        <v>281</v>
      </c>
      <c r="D21" s="19" t="s">
        <v>22</v>
      </c>
      <c r="E21" s="19" t="s">
        <v>31</v>
      </c>
      <c r="F21" s="20" t="s">
        <v>29</v>
      </c>
      <c r="G21" s="30">
        <v>210000</v>
      </c>
      <c r="H21" s="22">
        <v>33240.15</v>
      </c>
      <c r="I21" s="23">
        <f t="shared" ref="I21:I28" si="16">G21*2.87/100</f>
        <v>6027</v>
      </c>
      <c r="J21" s="24">
        <f t="shared" ref="J21:J28" si="17">G21*7.1/100</f>
        <v>14910</v>
      </c>
      <c r="K21" s="87">
        <f t="shared" ref="K21:K23" si="18">74808*1.1%</f>
        <v>822.88800000000003</v>
      </c>
      <c r="L21" s="33">
        <f>187020*3.04%</f>
        <v>5685.4080000000004</v>
      </c>
      <c r="M21" s="33">
        <f>187020*7.09%</f>
        <v>13259.718000000001</v>
      </c>
      <c r="N21" s="51">
        <v>1577.45</v>
      </c>
      <c r="O21" s="27">
        <f t="shared" ref="O21:O26" si="19">H21+I21+L21+N21</f>
        <v>46530.008000000002</v>
      </c>
      <c r="P21" s="27">
        <f t="shared" ref="P21:P26" si="20">J21+K21+M21</f>
        <v>28992.606</v>
      </c>
      <c r="Q21" s="27">
        <f t="shared" ref="Q21:Q26" si="21">G21-O21</f>
        <v>163469.992</v>
      </c>
    </row>
    <row r="22" spans="1:17" ht="42.75" customHeight="1" x14ac:dyDescent="0.35">
      <c r="A22" s="38">
        <v>9</v>
      </c>
      <c r="B22" s="19" t="s">
        <v>197</v>
      </c>
      <c r="C22" s="19" t="s">
        <v>281</v>
      </c>
      <c r="D22" s="19" t="s">
        <v>22</v>
      </c>
      <c r="E22" s="19" t="s">
        <v>198</v>
      </c>
      <c r="F22" s="20" t="s">
        <v>32</v>
      </c>
      <c r="G22" s="30">
        <v>150000</v>
      </c>
      <c r="H22" s="22">
        <v>20929.88</v>
      </c>
      <c r="I22" s="23">
        <f t="shared" si="16"/>
        <v>4305</v>
      </c>
      <c r="J22" s="24">
        <f t="shared" si="17"/>
        <v>10650</v>
      </c>
      <c r="K22" s="87">
        <f t="shared" si="18"/>
        <v>822.88800000000003</v>
      </c>
      <c r="L22" s="33">
        <f>+G22*3.04%</f>
        <v>4560</v>
      </c>
      <c r="M22" s="33">
        <f t="shared" ref="M22:M28" si="22">+G22*7.09%</f>
        <v>10635</v>
      </c>
      <c r="N22" s="51">
        <v>1577.45</v>
      </c>
      <c r="O22" s="27">
        <f t="shared" si="19"/>
        <v>31372.33</v>
      </c>
      <c r="P22" s="27">
        <f t="shared" si="20"/>
        <v>22107.887999999999</v>
      </c>
      <c r="Q22" s="27">
        <f t="shared" si="21"/>
        <v>118627.67</v>
      </c>
    </row>
    <row r="23" spans="1:17" ht="42.75" customHeight="1" x14ac:dyDescent="0.35">
      <c r="A23" s="38">
        <v>10</v>
      </c>
      <c r="B23" s="19" t="s">
        <v>33</v>
      </c>
      <c r="C23" s="19" t="s">
        <v>281</v>
      </c>
      <c r="D23" s="19" t="s">
        <v>22</v>
      </c>
      <c r="E23" s="19" t="s">
        <v>266</v>
      </c>
      <c r="F23" s="20" t="s">
        <v>29</v>
      </c>
      <c r="G23" s="30">
        <v>150000</v>
      </c>
      <c r="H23" s="22">
        <v>23472.26</v>
      </c>
      <c r="I23" s="23">
        <f t="shared" si="16"/>
        <v>4305</v>
      </c>
      <c r="J23" s="24">
        <f t="shared" si="17"/>
        <v>10650</v>
      </c>
      <c r="K23" s="87">
        <f t="shared" si="18"/>
        <v>822.88800000000003</v>
      </c>
      <c r="L23" s="33">
        <f t="shared" ref="L23:L28" si="23">G23*3.04/100</f>
        <v>4560</v>
      </c>
      <c r="M23" s="33">
        <f t="shared" si="22"/>
        <v>10635</v>
      </c>
      <c r="N23" s="51">
        <v>1577.45</v>
      </c>
      <c r="O23" s="27">
        <f t="shared" si="19"/>
        <v>33914.71</v>
      </c>
      <c r="P23" s="27">
        <f t="shared" si="20"/>
        <v>22107.887999999999</v>
      </c>
      <c r="Q23" s="27">
        <f t="shared" si="21"/>
        <v>116085.29000000001</v>
      </c>
    </row>
    <row r="24" spans="1:17" ht="42.75" customHeight="1" x14ac:dyDescent="0.35">
      <c r="A24" s="38">
        <v>11</v>
      </c>
      <c r="B24" s="19" t="s">
        <v>169</v>
      </c>
      <c r="C24" s="19" t="s">
        <v>281</v>
      </c>
      <c r="D24" s="19" t="s">
        <v>22</v>
      </c>
      <c r="E24" s="19" t="s">
        <v>196</v>
      </c>
      <c r="F24" s="20" t="s">
        <v>29</v>
      </c>
      <c r="G24" s="30">
        <v>50000</v>
      </c>
      <c r="H24" s="22">
        <v>1854</v>
      </c>
      <c r="I24" s="23">
        <f t="shared" si="16"/>
        <v>1435</v>
      </c>
      <c r="J24" s="24">
        <f t="shared" si="17"/>
        <v>3550</v>
      </c>
      <c r="K24" s="25">
        <f t="shared" ref="K24" si="24">+G24*1.1%</f>
        <v>550</v>
      </c>
      <c r="L24" s="33">
        <f t="shared" si="23"/>
        <v>1520</v>
      </c>
      <c r="M24" s="33">
        <f t="shared" si="22"/>
        <v>3545.0000000000005</v>
      </c>
      <c r="N24" s="51">
        <v>0</v>
      </c>
      <c r="O24" s="27">
        <f t="shared" si="19"/>
        <v>4809</v>
      </c>
      <c r="P24" s="27">
        <f t="shared" si="20"/>
        <v>7645</v>
      </c>
      <c r="Q24" s="27">
        <f t="shared" si="21"/>
        <v>45191</v>
      </c>
    </row>
    <row r="25" spans="1:17" ht="42.75" customHeight="1" x14ac:dyDescent="0.35">
      <c r="A25" s="38">
        <v>12</v>
      </c>
      <c r="B25" s="19" t="s">
        <v>302</v>
      </c>
      <c r="C25" s="19" t="s">
        <v>281</v>
      </c>
      <c r="D25" s="19" t="s">
        <v>22</v>
      </c>
      <c r="E25" s="19" t="s">
        <v>301</v>
      </c>
      <c r="F25" s="20" t="s">
        <v>32</v>
      </c>
      <c r="G25" s="30">
        <v>75000</v>
      </c>
      <c r="H25" s="22">
        <v>5993.89</v>
      </c>
      <c r="I25" s="23">
        <f t="shared" si="16"/>
        <v>2152.5</v>
      </c>
      <c r="J25" s="24">
        <f t="shared" si="17"/>
        <v>5325</v>
      </c>
      <c r="K25" s="87">
        <f t="shared" ref="K25:K28" si="25">74808*1.1%</f>
        <v>822.88800000000003</v>
      </c>
      <c r="L25" s="33">
        <f t="shared" si="23"/>
        <v>2280</v>
      </c>
      <c r="M25" s="33">
        <f t="shared" si="22"/>
        <v>5317.5</v>
      </c>
      <c r="N25" s="51">
        <v>1577.45</v>
      </c>
      <c r="O25" s="27">
        <f t="shared" si="19"/>
        <v>12003.84</v>
      </c>
      <c r="P25" s="27">
        <f t="shared" si="20"/>
        <v>11465.387999999999</v>
      </c>
      <c r="Q25" s="27">
        <f t="shared" si="21"/>
        <v>62996.160000000003</v>
      </c>
    </row>
    <row r="26" spans="1:17" ht="42.75" customHeight="1" x14ac:dyDescent="0.35">
      <c r="A26" s="38">
        <v>13</v>
      </c>
      <c r="B26" s="19" t="s">
        <v>286</v>
      </c>
      <c r="C26" s="19" t="s">
        <v>281</v>
      </c>
      <c r="D26" s="19" t="s">
        <v>22</v>
      </c>
      <c r="E26" s="19" t="s">
        <v>287</v>
      </c>
      <c r="F26" s="20" t="s">
        <v>32</v>
      </c>
      <c r="G26" s="30">
        <v>75000</v>
      </c>
      <c r="H26" s="22">
        <v>6309.38</v>
      </c>
      <c r="I26" s="23">
        <f t="shared" si="16"/>
        <v>2152.5</v>
      </c>
      <c r="J26" s="24">
        <f t="shared" si="17"/>
        <v>5325</v>
      </c>
      <c r="K26" s="87">
        <f t="shared" si="25"/>
        <v>822.88800000000003</v>
      </c>
      <c r="L26" s="33">
        <f t="shared" si="23"/>
        <v>2280</v>
      </c>
      <c r="M26" s="33">
        <f t="shared" si="22"/>
        <v>5317.5</v>
      </c>
      <c r="N26" s="51">
        <v>1577.45</v>
      </c>
      <c r="O26" s="27">
        <f t="shared" si="19"/>
        <v>12319.330000000002</v>
      </c>
      <c r="P26" s="27">
        <f t="shared" si="20"/>
        <v>11465.387999999999</v>
      </c>
      <c r="Q26" s="27">
        <f t="shared" si="21"/>
        <v>62680.67</v>
      </c>
    </row>
    <row r="27" spans="1:17" ht="42.75" customHeight="1" x14ac:dyDescent="0.35">
      <c r="A27" s="38">
        <v>14</v>
      </c>
      <c r="B27" s="19" t="s">
        <v>324</v>
      </c>
      <c r="C27" s="19" t="s">
        <v>281</v>
      </c>
      <c r="D27" s="19" t="s">
        <v>22</v>
      </c>
      <c r="E27" s="19" t="s">
        <v>325</v>
      </c>
      <c r="F27" s="20" t="s">
        <v>32</v>
      </c>
      <c r="G27" s="30">
        <v>75000</v>
      </c>
      <c r="H27" s="22">
        <v>5993.89</v>
      </c>
      <c r="I27" s="23">
        <f t="shared" si="16"/>
        <v>2152.5</v>
      </c>
      <c r="J27" s="24">
        <f t="shared" si="17"/>
        <v>5325</v>
      </c>
      <c r="K27" s="87">
        <f t="shared" si="25"/>
        <v>822.88800000000003</v>
      </c>
      <c r="L27" s="33">
        <f t="shared" si="23"/>
        <v>2280</v>
      </c>
      <c r="M27" s="33">
        <f t="shared" si="22"/>
        <v>5317.5</v>
      </c>
      <c r="N27" s="51">
        <v>1577.45</v>
      </c>
      <c r="O27" s="27">
        <f t="shared" ref="O27" si="26">H27+I27+L27+N27</f>
        <v>12003.84</v>
      </c>
      <c r="P27" s="27">
        <f t="shared" ref="P27" si="27">J27+K27+M27</f>
        <v>11465.387999999999</v>
      </c>
      <c r="Q27" s="27">
        <f t="shared" ref="Q27" si="28">G27-O27</f>
        <v>62996.160000000003</v>
      </c>
    </row>
    <row r="28" spans="1:17" ht="42.75" customHeight="1" x14ac:dyDescent="0.35">
      <c r="A28" s="38">
        <v>15</v>
      </c>
      <c r="B28" s="19" t="s">
        <v>338</v>
      </c>
      <c r="C28" s="19" t="s">
        <v>281</v>
      </c>
      <c r="D28" s="19" t="s">
        <v>22</v>
      </c>
      <c r="E28" s="19" t="s">
        <v>380</v>
      </c>
      <c r="F28" s="20" t="s">
        <v>32</v>
      </c>
      <c r="G28" s="30">
        <v>75000</v>
      </c>
      <c r="H28" s="22">
        <v>6309.38</v>
      </c>
      <c r="I28" s="23">
        <f t="shared" si="16"/>
        <v>2152.5</v>
      </c>
      <c r="J28" s="24">
        <f t="shared" si="17"/>
        <v>5325</v>
      </c>
      <c r="K28" s="87">
        <f t="shared" si="25"/>
        <v>822.88800000000003</v>
      </c>
      <c r="L28" s="33">
        <f t="shared" si="23"/>
        <v>2280</v>
      </c>
      <c r="M28" s="33">
        <f t="shared" si="22"/>
        <v>5317.5</v>
      </c>
      <c r="N28" s="51">
        <v>0</v>
      </c>
      <c r="O28" s="27">
        <f t="shared" ref="O28" si="29">H28+I28+L28+N28</f>
        <v>10741.880000000001</v>
      </c>
      <c r="P28" s="27">
        <f t="shared" ref="P28" si="30">J28+K28+M28</f>
        <v>11465.387999999999</v>
      </c>
      <c r="Q28" s="27">
        <f t="shared" ref="Q28" si="31">G28-O28</f>
        <v>64258.119999999995</v>
      </c>
    </row>
    <row r="29" spans="1:17" ht="42.75" customHeight="1" x14ac:dyDescent="0.35">
      <c r="A29" s="38">
        <v>16</v>
      </c>
      <c r="B29" s="19" t="s">
        <v>294</v>
      </c>
      <c r="C29" s="19" t="s">
        <v>281</v>
      </c>
      <c r="D29" s="19" t="s">
        <v>22</v>
      </c>
      <c r="E29" s="19" t="s">
        <v>242</v>
      </c>
      <c r="F29" s="20" t="s">
        <v>333</v>
      </c>
      <c r="G29" s="30">
        <v>38000</v>
      </c>
      <c r="H29" s="22">
        <v>0</v>
      </c>
      <c r="I29" s="23">
        <f t="shared" ref="I29" si="32">G29*2.87/100</f>
        <v>1090.5999999999999</v>
      </c>
      <c r="J29" s="24">
        <f t="shared" ref="J29" si="33">G29*7.1/100</f>
        <v>2698</v>
      </c>
      <c r="K29" s="25">
        <f t="shared" ref="K29" si="34">+G29*1.1%</f>
        <v>418.00000000000006</v>
      </c>
      <c r="L29" s="33">
        <f t="shared" ref="L29" si="35">G29*3.04/100</f>
        <v>1155.2</v>
      </c>
      <c r="M29" s="33">
        <f t="shared" ref="M29" si="36">+G29*7.09%</f>
        <v>2694.2000000000003</v>
      </c>
      <c r="N29" s="51">
        <v>1577.45</v>
      </c>
      <c r="O29" s="27">
        <f t="shared" ref="O29" si="37">H29+I29+L29+N29</f>
        <v>3823.25</v>
      </c>
      <c r="P29" s="27">
        <f t="shared" ref="P29" si="38">J29+K29+M29</f>
        <v>5810.2000000000007</v>
      </c>
      <c r="Q29" s="27">
        <f t="shared" ref="Q29" si="39">G29-O29</f>
        <v>34176.75</v>
      </c>
    </row>
    <row r="30" spans="1:17" ht="28.5" customHeight="1" x14ac:dyDescent="0.2">
      <c r="A30" s="178" t="s">
        <v>143</v>
      </c>
      <c r="B30" s="178"/>
      <c r="C30" s="178"/>
      <c r="D30" s="178"/>
      <c r="E30" s="178"/>
      <c r="F30" s="20"/>
      <c r="G30" s="73">
        <f>SUM(G21:G29)</f>
        <v>898000</v>
      </c>
      <c r="H30" s="73">
        <f t="shared" ref="H30:Q30" si="40">SUM(H21:H29)</f>
        <v>104102.83</v>
      </c>
      <c r="I30" s="73">
        <f t="shared" si="40"/>
        <v>25772.6</v>
      </c>
      <c r="J30" s="73">
        <f t="shared" si="40"/>
        <v>63758</v>
      </c>
      <c r="K30" s="73">
        <f t="shared" si="40"/>
        <v>6728.2160000000003</v>
      </c>
      <c r="L30" s="73">
        <f t="shared" si="40"/>
        <v>26600.608</v>
      </c>
      <c r="M30" s="73">
        <f t="shared" si="40"/>
        <v>62038.917999999998</v>
      </c>
      <c r="N30" s="73">
        <f t="shared" si="40"/>
        <v>11042.150000000001</v>
      </c>
      <c r="O30" s="73">
        <f t="shared" si="40"/>
        <v>167518.18799999999</v>
      </c>
      <c r="P30" s="73">
        <f t="shared" si="40"/>
        <v>132525.13400000002</v>
      </c>
      <c r="Q30" s="73">
        <f t="shared" si="40"/>
        <v>730481.81200000015</v>
      </c>
    </row>
    <row r="31" spans="1:17" ht="36" customHeight="1" x14ac:dyDescent="0.2">
      <c r="A31" s="175" t="s">
        <v>228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ht="24.75" customHeight="1" x14ac:dyDescent="0.35">
      <c r="A32" s="38">
        <v>17</v>
      </c>
      <c r="B32" s="19" t="s">
        <v>28</v>
      </c>
      <c r="C32" s="19" t="s">
        <v>281</v>
      </c>
      <c r="D32" s="19" t="s">
        <v>228</v>
      </c>
      <c r="E32" s="19" t="s">
        <v>148</v>
      </c>
      <c r="F32" s="20" t="s">
        <v>29</v>
      </c>
      <c r="G32" s="30">
        <v>210000</v>
      </c>
      <c r="H32" s="22">
        <v>38154.769999999997</v>
      </c>
      <c r="I32" s="23">
        <f t="shared" ref="I32:I35" si="41">G32*2.87/100</f>
        <v>6027</v>
      </c>
      <c r="J32" s="24">
        <f t="shared" ref="J32:J35" si="42">G32*7.1/100</f>
        <v>14910</v>
      </c>
      <c r="K32" s="87">
        <f t="shared" ref="K32:K37" si="43">74808*1.1%</f>
        <v>822.88800000000003</v>
      </c>
      <c r="L32" s="33">
        <f>187020*3.04%</f>
        <v>5685.4080000000004</v>
      </c>
      <c r="M32" s="33">
        <f>187020*7.09%</f>
        <v>13259.718000000001</v>
      </c>
      <c r="N32" s="33">
        <v>0</v>
      </c>
      <c r="O32" s="27">
        <f t="shared" ref="O32:O35" si="44">H32+I32+L32+N32</f>
        <v>49867.178</v>
      </c>
      <c r="P32" s="27">
        <f t="shared" ref="P32:P35" si="45">J32+K32+M32</f>
        <v>28992.606</v>
      </c>
      <c r="Q32" s="27">
        <f t="shared" ref="Q32:Q35" si="46">G32-O32</f>
        <v>160132.82199999999</v>
      </c>
    </row>
    <row r="33" spans="1:17" ht="24.75" customHeight="1" x14ac:dyDescent="0.35">
      <c r="A33" s="38">
        <v>18</v>
      </c>
      <c r="B33" s="19" t="s">
        <v>144</v>
      </c>
      <c r="C33" s="19" t="s">
        <v>281</v>
      </c>
      <c r="D33" s="19" t="s">
        <v>228</v>
      </c>
      <c r="E33" s="19" t="s">
        <v>239</v>
      </c>
      <c r="F33" s="20" t="s">
        <v>29</v>
      </c>
      <c r="G33" s="30">
        <v>75000</v>
      </c>
      <c r="H33" s="22">
        <v>0</v>
      </c>
      <c r="I33" s="23">
        <f t="shared" si="41"/>
        <v>2152.5</v>
      </c>
      <c r="J33" s="24">
        <f t="shared" si="42"/>
        <v>5325</v>
      </c>
      <c r="K33" s="87">
        <f t="shared" si="43"/>
        <v>822.88800000000003</v>
      </c>
      <c r="L33" s="33">
        <f t="shared" ref="L33:L35" si="47">G33*3.04/100</f>
        <v>2280</v>
      </c>
      <c r="M33" s="33">
        <f t="shared" ref="M33:M35" si="48">+G33*7.09%</f>
        <v>5317.5</v>
      </c>
      <c r="N33" s="33">
        <v>0</v>
      </c>
      <c r="O33" s="27">
        <f t="shared" si="44"/>
        <v>4432.5</v>
      </c>
      <c r="P33" s="27">
        <f t="shared" si="45"/>
        <v>11465.387999999999</v>
      </c>
      <c r="Q33" s="27">
        <f t="shared" si="46"/>
        <v>70567.5</v>
      </c>
    </row>
    <row r="34" spans="1:17" ht="24.75" customHeight="1" x14ac:dyDescent="0.35">
      <c r="A34" s="38">
        <v>19</v>
      </c>
      <c r="B34" s="19" t="s">
        <v>183</v>
      </c>
      <c r="C34" s="19" t="s">
        <v>280</v>
      </c>
      <c r="D34" s="19" t="s">
        <v>228</v>
      </c>
      <c r="E34" s="19" t="s">
        <v>239</v>
      </c>
      <c r="F34" s="20" t="s">
        <v>32</v>
      </c>
      <c r="G34" s="30">
        <v>75000</v>
      </c>
      <c r="H34" s="22">
        <v>5993.89</v>
      </c>
      <c r="I34" s="23">
        <f t="shared" si="41"/>
        <v>2152.5</v>
      </c>
      <c r="J34" s="24">
        <f t="shared" si="42"/>
        <v>5325</v>
      </c>
      <c r="K34" s="87">
        <f t="shared" si="43"/>
        <v>822.88800000000003</v>
      </c>
      <c r="L34" s="33">
        <f t="shared" si="47"/>
        <v>2280</v>
      </c>
      <c r="M34" s="33">
        <f t="shared" si="48"/>
        <v>5317.5</v>
      </c>
      <c r="N34" s="51">
        <v>1577.45</v>
      </c>
      <c r="O34" s="27">
        <f t="shared" si="44"/>
        <v>12003.84</v>
      </c>
      <c r="P34" s="27">
        <f t="shared" si="45"/>
        <v>11465.387999999999</v>
      </c>
      <c r="Q34" s="27">
        <f t="shared" si="46"/>
        <v>62996.160000000003</v>
      </c>
    </row>
    <row r="35" spans="1:17" ht="24.75" customHeight="1" x14ac:dyDescent="0.35">
      <c r="A35" s="38">
        <v>20</v>
      </c>
      <c r="B35" s="19" t="s">
        <v>210</v>
      </c>
      <c r="C35" s="19" t="s">
        <v>281</v>
      </c>
      <c r="D35" s="19" t="s">
        <v>228</v>
      </c>
      <c r="E35" s="19" t="s">
        <v>216</v>
      </c>
      <c r="F35" s="20" t="s">
        <v>32</v>
      </c>
      <c r="G35" s="30">
        <v>75000</v>
      </c>
      <c r="H35" s="22">
        <v>0</v>
      </c>
      <c r="I35" s="23">
        <f t="shared" si="41"/>
        <v>2152.5</v>
      </c>
      <c r="J35" s="24">
        <f t="shared" si="42"/>
        <v>5325</v>
      </c>
      <c r="K35" s="87">
        <f t="shared" si="43"/>
        <v>822.88800000000003</v>
      </c>
      <c r="L35" s="33">
        <f t="shared" si="47"/>
        <v>2280</v>
      </c>
      <c r="M35" s="33">
        <f t="shared" si="48"/>
        <v>5317.5</v>
      </c>
      <c r="N35" s="33">
        <v>0</v>
      </c>
      <c r="O35" s="27">
        <f t="shared" si="44"/>
        <v>4432.5</v>
      </c>
      <c r="P35" s="27">
        <f t="shared" si="45"/>
        <v>11465.387999999999</v>
      </c>
      <c r="Q35" s="27">
        <f t="shared" si="46"/>
        <v>70567.5</v>
      </c>
    </row>
    <row r="36" spans="1:17" ht="28.5" customHeight="1" x14ac:dyDescent="0.35">
      <c r="A36" s="38">
        <v>21</v>
      </c>
      <c r="B36" s="19" t="s">
        <v>289</v>
      </c>
      <c r="C36" s="19" t="s">
        <v>281</v>
      </c>
      <c r="D36" s="19" t="s">
        <v>228</v>
      </c>
      <c r="E36" s="19" t="s">
        <v>313</v>
      </c>
      <c r="F36" s="20" t="s">
        <v>32</v>
      </c>
      <c r="G36" s="30">
        <v>150000</v>
      </c>
      <c r="H36" s="22">
        <v>23866.62</v>
      </c>
      <c r="I36" s="23">
        <f t="shared" ref="I36:I37" si="49">G36*2.87/100</f>
        <v>4305</v>
      </c>
      <c r="J36" s="24">
        <f t="shared" ref="J36:J37" si="50">G36*7.1/100</f>
        <v>10650</v>
      </c>
      <c r="K36" s="87">
        <f t="shared" si="43"/>
        <v>822.88800000000003</v>
      </c>
      <c r="L36" s="33">
        <f>+G36*3.04%</f>
        <v>4560</v>
      </c>
      <c r="M36" s="33">
        <f>+G36*7.09%</f>
        <v>10635</v>
      </c>
      <c r="N36" s="33">
        <v>0</v>
      </c>
      <c r="O36" s="27">
        <f>H36+I36+L36+N36</f>
        <v>32731.62</v>
      </c>
      <c r="P36" s="27">
        <f>J36+K36+M36</f>
        <v>22107.887999999999</v>
      </c>
      <c r="Q36" s="27">
        <f>G36-O36</f>
        <v>117268.38</v>
      </c>
    </row>
    <row r="37" spans="1:17" ht="24.75" customHeight="1" x14ac:dyDescent="0.35">
      <c r="A37" s="38">
        <v>22</v>
      </c>
      <c r="B37" s="19" t="s">
        <v>344</v>
      </c>
      <c r="C37" s="19" t="s">
        <v>281</v>
      </c>
      <c r="D37" s="19" t="s">
        <v>228</v>
      </c>
      <c r="E37" s="19" t="s">
        <v>216</v>
      </c>
      <c r="F37" s="20" t="s">
        <v>32</v>
      </c>
      <c r="G37" s="30">
        <v>75000</v>
      </c>
      <c r="H37" s="22">
        <v>6309.38</v>
      </c>
      <c r="I37" s="23">
        <f t="shared" si="49"/>
        <v>2152.5</v>
      </c>
      <c r="J37" s="24">
        <f t="shared" si="50"/>
        <v>5325</v>
      </c>
      <c r="K37" s="87">
        <f t="shared" si="43"/>
        <v>822.88800000000003</v>
      </c>
      <c r="L37" s="33">
        <f t="shared" ref="L37" si="51">G37*3.04/100</f>
        <v>2280</v>
      </c>
      <c r="M37" s="33">
        <f t="shared" ref="M37" si="52">+G37*7.09%</f>
        <v>5317.5</v>
      </c>
      <c r="N37" s="33">
        <v>0</v>
      </c>
      <c r="O37" s="27">
        <f>H37+I37+L37+N37</f>
        <v>10741.880000000001</v>
      </c>
      <c r="P37" s="27">
        <f t="shared" ref="P37" si="53">J37+K37+M37</f>
        <v>11465.387999999999</v>
      </c>
      <c r="Q37" s="27">
        <f t="shared" ref="Q37" si="54">G37-O37</f>
        <v>64258.119999999995</v>
      </c>
    </row>
    <row r="38" spans="1:17" ht="24.75" customHeight="1" x14ac:dyDescent="0.2">
      <c r="A38" s="178" t="s">
        <v>143</v>
      </c>
      <c r="B38" s="178"/>
      <c r="C38" s="178"/>
      <c r="D38" s="178"/>
      <c r="E38" s="178"/>
      <c r="F38" s="20"/>
      <c r="G38" s="74">
        <f t="shared" ref="G38:Q38" si="55">SUM(G32:G37)</f>
        <v>660000</v>
      </c>
      <c r="H38" s="74">
        <f t="shared" si="55"/>
        <v>74324.66</v>
      </c>
      <c r="I38" s="74">
        <f t="shared" si="55"/>
        <v>18942</v>
      </c>
      <c r="J38" s="74">
        <f t="shared" si="55"/>
        <v>46860</v>
      </c>
      <c r="K38" s="74">
        <f t="shared" si="55"/>
        <v>4937.3280000000004</v>
      </c>
      <c r="L38" s="74">
        <f t="shared" si="55"/>
        <v>19365.407999999999</v>
      </c>
      <c r="M38" s="74">
        <f t="shared" si="55"/>
        <v>45164.718000000001</v>
      </c>
      <c r="N38" s="74">
        <f t="shared" si="55"/>
        <v>1577.45</v>
      </c>
      <c r="O38" s="74">
        <f t="shared" si="55"/>
        <v>114209.518</v>
      </c>
      <c r="P38" s="74">
        <f t="shared" si="55"/>
        <v>96962.046000000002</v>
      </c>
      <c r="Q38" s="74">
        <f t="shared" si="55"/>
        <v>545790.48199999996</v>
      </c>
    </row>
    <row r="39" spans="1:17" ht="36" customHeight="1" x14ac:dyDescent="0.2">
      <c r="A39" s="175" t="s">
        <v>23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7"/>
    </row>
    <row r="40" spans="1:17" s="63" customFormat="1" ht="41.25" customHeight="1" x14ac:dyDescent="0.35">
      <c r="A40" s="95">
        <v>23</v>
      </c>
      <c r="B40" s="19" t="s">
        <v>98</v>
      </c>
      <c r="C40" s="19" t="s">
        <v>281</v>
      </c>
      <c r="D40" s="19" t="s">
        <v>23</v>
      </c>
      <c r="E40" s="19" t="s">
        <v>151</v>
      </c>
      <c r="F40" s="20" t="s">
        <v>32</v>
      </c>
      <c r="G40" s="48">
        <v>150000</v>
      </c>
      <c r="H40" s="22">
        <v>23472.26</v>
      </c>
      <c r="I40" s="23">
        <f>G40*2.87/100</f>
        <v>4305</v>
      </c>
      <c r="J40" s="24">
        <f>G40*7.1/100</f>
        <v>10650</v>
      </c>
      <c r="K40" s="87">
        <f t="shared" ref="K40:K43" si="56">74808*1.1%</f>
        <v>822.88800000000003</v>
      </c>
      <c r="L40" s="96">
        <f>+G40*3.04%</f>
        <v>4560</v>
      </c>
      <c r="M40" s="33">
        <f t="shared" ref="M40:M43" si="57">+G40*7.09%</f>
        <v>10635</v>
      </c>
      <c r="N40" s="51">
        <v>1577.45</v>
      </c>
      <c r="O40" s="75">
        <f t="shared" ref="O40:O43" si="58">H40+I40+L40+N40</f>
        <v>33914.71</v>
      </c>
      <c r="P40" s="75">
        <f>+J40+K40+M40</f>
        <v>22107.887999999999</v>
      </c>
      <c r="Q40" s="75">
        <f>G40-O40</f>
        <v>116085.29000000001</v>
      </c>
    </row>
    <row r="41" spans="1:17" s="63" customFormat="1" ht="41.25" customHeight="1" x14ac:dyDescent="0.35">
      <c r="A41" s="95">
        <v>24</v>
      </c>
      <c r="B41" s="19" t="s">
        <v>99</v>
      </c>
      <c r="C41" s="19" t="s">
        <v>281</v>
      </c>
      <c r="D41" s="19" t="s">
        <v>23</v>
      </c>
      <c r="E41" s="19" t="s">
        <v>96</v>
      </c>
      <c r="F41" s="20" t="s">
        <v>32</v>
      </c>
      <c r="G41" s="48">
        <v>75000</v>
      </c>
      <c r="H41" s="22">
        <v>0</v>
      </c>
      <c r="I41" s="23">
        <f>G41*2.87/100</f>
        <v>2152.5</v>
      </c>
      <c r="J41" s="24">
        <f>G41*7.1/100</f>
        <v>5325</v>
      </c>
      <c r="K41" s="87">
        <f t="shared" si="56"/>
        <v>822.88800000000003</v>
      </c>
      <c r="L41" s="96">
        <f>G41*3.04/100</f>
        <v>2280</v>
      </c>
      <c r="M41" s="33">
        <f t="shared" si="57"/>
        <v>5317.5</v>
      </c>
      <c r="N41" s="51">
        <v>1577.45</v>
      </c>
      <c r="O41" s="75">
        <f t="shared" si="58"/>
        <v>6009.95</v>
      </c>
      <c r="P41" s="75">
        <f>+J41+K41+M41</f>
        <v>11465.387999999999</v>
      </c>
      <c r="Q41" s="75">
        <f>G41-O41</f>
        <v>68990.05</v>
      </c>
    </row>
    <row r="42" spans="1:17" s="63" customFormat="1" ht="41.25" customHeight="1" x14ac:dyDescent="0.35">
      <c r="A42" s="95">
        <v>25</v>
      </c>
      <c r="B42" s="19" t="s">
        <v>350</v>
      </c>
      <c r="C42" s="19" t="s">
        <v>281</v>
      </c>
      <c r="D42" s="19" t="s">
        <v>23</v>
      </c>
      <c r="E42" s="19" t="s">
        <v>96</v>
      </c>
      <c r="F42" s="20" t="s">
        <v>32</v>
      </c>
      <c r="G42" s="48">
        <v>75000</v>
      </c>
      <c r="H42" s="22">
        <v>5678.4</v>
      </c>
      <c r="I42" s="23">
        <f>G42*2.87/100</f>
        <v>2152.5</v>
      </c>
      <c r="J42" s="24">
        <f>G42*7.1/100</f>
        <v>5325</v>
      </c>
      <c r="K42" s="87">
        <f t="shared" si="56"/>
        <v>822.88800000000003</v>
      </c>
      <c r="L42" s="96">
        <f>G42*3.04/100</f>
        <v>2280</v>
      </c>
      <c r="M42" s="33">
        <f t="shared" ref="M42" si="59">+G42*7.09%</f>
        <v>5317.5</v>
      </c>
      <c r="N42" s="97">
        <f>1577.45*2</f>
        <v>3154.9</v>
      </c>
      <c r="O42" s="75">
        <f t="shared" ref="O42" si="60">H42+I42+L42+N42</f>
        <v>13265.8</v>
      </c>
      <c r="P42" s="75">
        <f>+J42+K42+M42</f>
        <v>11465.387999999999</v>
      </c>
      <c r="Q42" s="75">
        <f>G42-O42</f>
        <v>61734.2</v>
      </c>
    </row>
    <row r="43" spans="1:17" s="63" customFormat="1" ht="41.25" customHeight="1" x14ac:dyDescent="0.35">
      <c r="A43" s="95">
        <v>26</v>
      </c>
      <c r="B43" s="19" t="s">
        <v>97</v>
      </c>
      <c r="C43" s="19" t="s">
        <v>280</v>
      </c>
      <c r="D43" s="19" t="s">
        <v>23</v>
      </c>
      <c r="E43" s="19" t="s">
        <v>96</v>
      </c>
      <c r="F43" s="20" t="s">
        <v>32</v>
      </c>
      <c r="G43" s="48">
        <v>80000</v>
      </c>
      <c r="H43" s="22">
        <v>6619.3</v>
      </c>
      <c r="I43" s="23">
        <f>G43*2.87/100</f>
        <v>2296</v>
      </c>
      <c r="J43" s="24">
        <f>G43*7.1/100</f>
        <v>5680</v>
      </c>
      <c r="K43" s="87">
        <f t="shared" si="56"/>
        <v>822.88800000000003</v>
      </c>
      <c r="L43" s="96">
        <f>G43*3.04/100</f>
        <v>2432</v>
      </c>
      <c r="M43" s="33">
        <f t="shared" si="57"/>
        <v>5672</v>
      </c>
      <c r="N43" s="97">
        <f>1577.45*2</f>
        <v>3154.9</v>
      </c>
      <c r="O43" s="75">
        <f t="shared" si="58"/>
        <v>14502.199999999999</v>
      </c>
      <c r="P43" s="75">
        <f>+J43+K43+M43</f>
        <v>12174.887999999999</v>
      </c>
      <c r="Q43" s="75">
        <f>G43-O43</f>
        <v>65497.8</v>
      </c>
    </row>
    <row r="44" spans="1:17" ht="26.25" customHeight="1" x14ac:dyDescent="0.2">
      <c r="A44" s="178" t="s">
        <v>143</v>
      </c>
      <c r="B44" s="178"/>
      <c r="C44" s="178"/>
      <c r="D44" s="178"/>
      <c r="E44" s="178"/>
      <c r="F44" s="20"/>
      <c r="G44" s="73">
        <f t="shared" ref="G44:Q44" si="61">SUM(G40:G43)</f>
        <v>380000</v>
      </c>
      <c r="H44" s="73">
        <f t="shared" si="61"/>
        <v>35769.96</v>
      </c>
      <c r="I44" s="73">
        <f t="shared" si="61"/>
        <v>10906</v>
      </c>
      <c r="J44" s="73">
        <f t="shared" si="61"/>
        <v>26980</v>
      </c>
      <c r="K44" s="73">
        <f t="shared" si="61"/>
        <v>3291.5520000000001</v>
      </c>
      <c r="L44" s="73">
        <f t="shared" si="61"/>
        <v>11552</v>
      </c>
      <c r="M44" s="73">
        <f t="shared" si="61"/>
        <v>26942</v>
      </c>
      <c r="N44" s="73">
        <f t="shared" si="61"/>
        <v>9464.7000000000007</v>
      </c>
      <c r="O44" s="73">
        <f t="shared" si="61"/>
        <v>67692.659999999989</v>
      </c>
      <c r="P44" s="73">
        <f t="shared" si="61"/>
        <v>57213.551999999996</v>
      </c>
      <c r="Q44" s="73">
        <f t="shared" si="61"/>
        <v>312307.34000000003</v>
      </c>
    </row>
    <row r="45" spans="1:17" ht="34.5" customHeight="1" x14ac:dyDescent="0.2">
      <c r="A45" s="175" t="s">
        <v>24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7"/>
    </row>
    <row r="46" spans="1:17" ht="21.75" customHeight="1" x14ac:dyDescent="0.35">
      <c r="A46" s="38">
        <v>27</v>
      </c>
      <c r="B46" s="19" t="s">
        <v>66</v>
      </c>
      <c r="C46" s="19" t="s">
        <v>280</v>
      </c>
      <c r="D46" s="19" t="s">
        <v>24</v>
      </c>
      <c r="E46" s="19" t="s">
        <v>67</v>
      </c>
      <c r="F46" s="20" t="s">
        <v>29</v>
      </c>
      <c r="G46" s="36">
        <v>210000</v>
      </c>
      <c r="H46" s="31">
        <v>38154.769999999997</v>
      </c>
      <c r="I46" s="23">
        <f>G46*2.87/100</f>
        <v>6027</v>
      </c>
      <c r="J46" s="24">
        <f>G46*7.1/100</f>
        <v>14910</v>
      </c>
      <c r="K46" s="87">
        <f t="shared" ref="K46:K55" si="62">74808*1.1%</f>
        <v>822.88800000000003</v>
      </c>
      <c r="L46" s="33">
        <f>187020*3.04%</f>
        <v>5685.4080000000004</v>
      </c>
      <c r="M46" s="33">
        <f>187020*7.09%</f>
        <v>13259.718000000001</v>
      </c>
      <c r="N46" s="31">
        <v>0</v>
      </c>
      <c r="O46" s="27">
        <f t="shared" ref="O46:O60" si="63">H46+I46+L46+N46</f>
        <v>49867.178</v>
      </c>
      <c r="P46" s="27">
        <f>+J46+K46+M46</f>
        <v>28992.606</v>
      </c>
      <c r="Q46" s="27">
        <f>G46-O46</f>
        <v>160132.82199999999</v>
      </c>
    </row>
    <row r="47" spans="1:17" ht="21.75" customHeight="1" x14ac:dyDescent="0.35">
      <c r="A47" s="38">
        <v>28</v>
      </c>
      <c r="B47" s="19" t="s">
        <v>68</v>
      </c>
      <c r="C47" s="19" t="s">
        <v>281</v>
      </c>
      <c r="D47" s="19" t="s">
        <v>24</v>
      </c>
      <c r="E47" s="19" t="s">
        <v>69</v>
      </c>
      <c r="F47" s="20" t="s">
        <v>32</v>
      </c>
      <c r="G47" s="36">
        <v>150000</v>
      </c>
      <c r="H47" s="31">
        <v>23866.62</v>
      </c>
      <c r="I47" s="23">
        <f t="shared" ref="I47:I60" si="64">G47*2.87/100</f>
        <v>4305</v>
      </c>
      <c r="J47" s="24">
        <f t="shared" ref="J47:J60" si="65">G47*7.1/100</f>
        <v>10650</v>
      </c>
      <c r="K47" s="87">
        <f t="shared" si="62"/>
        <v>822.88800000000003</v>
      </c>
      <c r="L47" s="33">
        <f>+G47*3.04%</f>
        <v>4560</v>
      </c>
      <c r="M47" s="33">
        <f t="shared" ref="M47:M60" si="66">+G47*7.09%</f>
        <v>10635</v>
      </c>
      <c r="N47" s="31">
        <v>0</v>
      </c>
      <c r="O47" s="27">
        <f t="shared" si="63"/>
        <v>32731.62</v>
      </c>
      <c r="P47" s="27">
        <f t="shared" ref="P47:P58" si="67">J47+K47+M47</f>
        <v>22107.887999999999</v>
      </c>
      <c r="Q47" s="27">
        <f t="shared" ref="Q47:Q60" si="68">G47-O47</f>
        <v>117268.38</v>
      </c>
    </row>
    <row r="48" spans="1:17" ht="21.75" customHeight="1" x14ac:dyDescent="0.35">
      <c r="A48" s="38">
        <v>29</v>
      </c>
      <c r="B48" s="19" t="s">
        <v>70</v>
      </c>
      <c r="C48" s="19" t="s">
        <v>281</v>
      </c>
      <c r="D48" s="19" t="s">
        <v>24</v>
      </c>
      <c r="E48" s="19" t="s">
        <v>71</v>
      </c>
      <c r="F48" s="20" t="s">
        <v>29</v>
      </c>
      <c r="G48" s="36">
        <v>150000</v>
      </c>
      <c r="H48" s="31">
        <v>23866.62</v>
      </c>
      <c r="I48" s="23">
        <f t="shared" si="64"/>
        <v>4305</v>
      </c>
      <c r="J48" s="24">
        <f t="shared" si="65"/>
        <v>10650</v>
      </c>
      <c r="K48" s="87">
        <f t="shared" si="62"/>
        <v>822.88800000000003</v>
      </c>
      <c r="L48" s="33">
        <f>+G48*3.04%</f>
        <v>4560</v>
      </c>
      <c r="M48" s="33">
        <f t="shared" si="66"/>
        <v>10635</v>
      </c>
      <c r="N48" s="31">
        <v>0</v>
      </c>
      <c r="O48" s="27">
        <f t="shared" si="63"/>
        <v>32731.62</v>
      </c>
      <c r="P48" s="27">
        <f t="shared" si="67"/>
        <v>22107.887999999999</v>
      </c>
      <c r="Q48" s="27">
        <f t="shared" si="68"/>
        <v>117268.38</v>
      </c>
    </row>
    <row r="49" spans="1:17" ht="21" x14ac:dyDescent="0.35">
      <c r="A49" s="38">
        <v>30</v>
      </c>
      <c r="B49" s="19" t="s">
        <v>318</v>
      </c>
      <c r="C49" s="19" t="s">
        <v>281</v>
      </c>
      <c r="D49" s="19" t="s">
        <v>24</v>
      </c>
      <c r="E49" s="19" t="s">
        <v>304</v>
      </c>
      <c r="F49" s="20" t="s">
        <v>32</v>
      </c>
      <c r="G49" s="36">
        <v>150000</v>
      </c>
      <c r="H49" s="31">
        <v>20929.88</v>
      </c>
      <c r="I49" s="23">
        <f t="shared" ref="I49" si="69">G49*2.87/100</f>
        <v>4305</v>
      </c>
      <c r="J49" s="24">
        <f t="shared" ref="J49" si="70">G49*7.1/100</f>
        <v>10650</v>
      </c>
      <c r="K49" s="87">
        <f t="shared" si="62"/>
        <v>822.88800000000003</v>
      </c>
      <c r="L49" s="33">
        <f t="shared" ref="L49" si="71">+G49*3.04%</f>
        <v>4560</v>
      </c>
      <c r="M49" s="33">
        <f t="shared" ref="M49" si="72">+G49*7.09%</f>
        <v>10635</v>
      </c>
      <c r="N49" s="31">
        <v>1577.45</v>
      </c>
      <c r="O49" s="27">
        <f t="shared" ref="O49" si="73">H49+I49+L49+N49</f>
        <v>31372.33</v>
      </c>
      <c r="P49" s="27">
        <f t="shared" ref="P49" si="74">J49+K49+M49</f>
        <v>22107.887999999999</v>
      </c>
      <c r="Q49" s="27">
        <f t="shared" ref="Q49" si="75">G49-O49</f>
        <v>118627.67</v>
      </c>
    </row>
    <row r="50" spans="1:17" ht="21.75" customHeight="1" x14ac:dyDescent="0.35">
      <c r="A50" s="38">
        <v>31</v>
      </c>
      <c r="B50" s="19" t="s">
        <v>77</v>
      </c>
      <c r="C50" s="19" t="s">
        <v>281</v>
      </c>
      <c r="D50" s="19" t="s">
        <v>24</v>
      </c>
      <c r="E50" s="19" t="s">
        <v>72</v>
      </c>
      <c r="F50" s="20" t="s">
        <v>32</v>
      </c>
      <c r="G50" s="36">
        <v>85000</v>
      </c>
      <c r="H50" s="31">
        <v>7788.27</v>
      </c>
      <c r="I50" s="23">
        <f t="shared" si="64"/>
        <v>2439.5</v>
      </c>
      <c r="J50" s="24">
        <f t="shared" si="65"/>
        <v>6035</v>
      </c>
      <c r="K50" s="87">
        <f t="shared" si="62"/>
        <v>822.88800000000003</v>
      </c>
      <c r="L50" s="33">
        <f t="shared" ref="L50:L60" si="76">G50*3.04/100</f>
        <v>2584</v>
      </c>
      <c r="M50" s="33">
        <f t="shared" si="66"/>
        <v>6026.5</v>
      </c>
      <c r="N50" s="31">
        <f>1577.45*2</f>
        <v>3154.9</v>
      </c>
      <c r="O50" s="27">
        <f t="shared" si="63"/>
        <v>15966.67</v>
      </c>
      <c r="P50" s="27">
        <f t="shared" si="67"/>
        <v>12884.387999999999</v>
      </c>
      <c r="Q50" s="27">
        <f t="shared" si="68"/>
        <v>69033.33</v>
      </c>
    </row>
    <row r="51" spans="1:17" ht="21.75" customHeight="1" x14ac:dyDescent="0.35">
      <c r="A51" s="38">
        <v>32</v>
      </c>
      <c r="B51" s="19" t="s">
        <v>75</v>
      </c>
      <c r="C51" s="19" t="s">
        <v>281</v>
      </c>
      <c r="D51" s="19" t="s">
        <v>24</v>
      </c>
      <c r="E51" s="19" t="s">
        <v>72</v>
      </c>
      <c r="F51" s="20" t="s">
        <v>32</v>
      </c>
      <c r="G51" s="36">
        <v>85000</v>
      </c>
      <c r="H51" s="31">
        <v>8576.99</v>
      </c>
      <c r="I51" s="23">
        <f t="shared" si="64"/>
        <v>2439.5</v>
      </c>
      <c r="J51" s="24">
        <f t="shared" si="65"/>
        <v>6035</v>
      </c>
      <c r="K51" s="87">
        <f t="shared" si="62"/>
        <v>822.88800000000003</v>
      </c>
      <c r="L51" s="33">
        <f t="shared" si="76"/>
        <v>2584</v>
      </c>
      <c r="M51" s="33">
        <f t="shared" si="66"/>
        <v>6026.5</v>
      </c>
      <c r="N51" s="31">
        <v>0</v>
      </c>
      <c r="O51" s="27">
        <f t="shared" si="63"/>
        <v>13600.49</v>
      </c>
      <c r="P51" s="27">
        <f t="shared" si="67"/>
        <v>12884.387999999999</v>
      </c>
      <c r="Q51" s="27">
        <f t="shared" si="68"/>
        <v>71399.509999999995</v>
      </c>
    </row>
    <row r="52" spans="1:17" ht="21.75" customHeight="1" x14ac:dyDescent="0.35">
      <c r="A52" s="38">
        <v>33</v>
      </c>
      <c r="B52" s="19" t="s">
        <v>73</v>
      </c>
      <c r="C52" s="19" t="s">
        <v>281</v>
      </c>
      <c r="D52" s="19" t="s">
        <v>24</v>
      </c>
      <c r="E52" s="19" t="s">
        <v>74</v>
      </c>
      <c r="F52" s="20" t="s">
        <v>29</v>
      </c>
      <c r="G52" s="36">
        <v>75000</v>
      </c>
      <c r="H52" s="31">
        <v>6309.38</v>
      </c>
      <c r="I52" s="23">
        <f t="shared" si="64"/>
        <v>2152.5</v>
      </c>
      <c r="J52" s="24">
        <f t="shared" si="65"/>
        <v>5325</v>
      </c>
      <c r="K52" s="87">
        <f t="shared" si="62"/>
        <v>822.88800000000003</v>
      </c>
      <c r="L52" s="33">
        <f t="shared" si="76"/>
        <v>2280</v>
      </c>
      <c r="M52" s="33">
        <f t="shared" si="66"/>
        <v>5317.5</v>
      </c>
      <c r="N52" s="31">
        <v>0</v>
      </c>
      <c r="O52" s="27">
        <f t="shared" si="63"/>
        <v>10741.880000000001</v>
      </c>
      <c r="P52" s="27">
        <f t="shared" si="67"/>
        <v>11465.387999999999</v>
      </c>
      <c r="Q52" s="27">
        <f t="shared" si="68"/>
        <v>64258.119999999995</v>
      </c>
    </row>
    <row r="53" spans="1:17" ht="21.75" customHeight="1" x14ac:dyDescent="0.35">
      <c r="A53" s="38">
        <v>34</v>
      </c>
      <c r="B53" s="19" t="s">
        <v>153</v>
      </c>
      <c r="C53" s="19" t="s">
        <v>281</v>
      </c>
      <c r="D53" s="19" t="s">
        <v>24</v>
      </c>
      <c r="E53" s="19" t="s">
        <v>240</v>
      </c>
      <c r="F53" s="20" t="s">
        <v>29</v>
      </c>
      <c r="G53" s="36">
        <v>75000</v>
      </c>
      <c r="H53" s="31">
        <v>5993.89</v>
      </c>
      <c r="I53" s="23">
        <f t="shared" si="64"/>
        <v>2152.5</v>
      </c>
      <c r="J53" s="24">
        <f t="shared" si="65"/>
        <v>5325</v>
      </c>
      <c r="K53" s="87">
        <f t="shared" si="62"/>
        <v>822.88800000000003</v>
      </c>
      <c r="L53" s="33">
        <f t="shared" si="76"/>
        <v>2280</v>
      </c>
      <c r="M53" s="33">
        <f t="shared" si="66"/>
        <v>5317.5</v>
      </c>
      <c r="N53" s="31">
        <v>1577.45</v>
      </c>
      <c r="O53" s="27">
        <f t="shared" si="63"/>
        <v>12003.84</v>
      </c>
      <c r="P53" s="27">
        <f>J53+K53+M53</f>
        <v>11465.387999999999</v>
      </c>
      <c r="Q53" s="27">
        <f>G53-O53</f>
        <v>62996.160000000003</v>
      </c>
    </row>
    <row r="54" spans="1:17" ht="21.75" customHeight="1" x14ac:dyDescent="0.35">
      <c r="A54" s="38">
        <v>35</v>
      </c>
      <c r="B54" s="19" t="s">
        <v>199</v>
      </c>
      <c r="C54" s="19" t="s">
        <v>281</v>
      </c>
      <c r="D54" s="19" t="s">
        <v>24</v>
      </c>
      <c r="E54" s="19" t="s">
        <v>241</v>
      </c>
      <c r="F54" s="20" t="s">
        <v>32</v>
      </c>
      <c r="G54" s="36">
        <v>75000</v>
      </c>
      <c r="H54" s="31">
        <v>5993.89</v>
      </c>
      <c r="I54" s="23">
        <f t="shared" si="64"/>
        <v>2152.5</v>
      </c>
      <c r="J54" s="24">
        <f t="shared" si="65"/>
        <v>5325</v>
      </c>
      <c r="K54" s="87">
        <f t="shared" si="62"/>
        <v>822.88800000000003</v>
      </c>
      <c r="L54" s="33">
        <f t="shared" si="76"/>
        <v>2280</v>
      </c>
      <c r="M54" s="33">
        <f t="shared" si="66"/>
        <v>5317.5</v>
      </c>
      <c r="N54" s="31">
        <v>1577.45</v>
      </c>
      <c r="O54" s="27">
        <f t="shared" si="63"/>
        <v>12003.84</v>
      </c>
      <c r="P54" s="27">
        <f>J54+K54+M54</f>
        <v>11465.387999999999</v>
      </c>
      <c r="Q54" s="27">
        <f>G54-O54</f>
        <v>62996.160000000003</v>
      </c>
    </row>
    <row r="55" spans="1:17" ht="21" x14ac:dyDescent="0.35">
      <c r="A55" s="38">
        <v>36</v>
      </c>
      <c r="B55" s="19" t="s">
        <v>319</v>
      </c>
      <c r="C55" s="19" t="s">
        <v>281</v>
      </c>
      <c r="D55" s="19" t="s">
        <v>24</v>
      </c>
      <c r="E55" s="19" t="s">
        <v>72</v>
      </c>
      <c r="F55" s="20" t="s">
        <v>32</v>
      </c>
      <c r="G55" s="36">
        <v>75000</v>
      </c>
      <c r="H55" s="31">
        <v>5678.4</v>
      </c>
      <c r="I55" s="23">
        <f t="shared" ref="I55" si="77">G55*2.87/100</f>
        <v>2152.5</v>
      </c>
      <c r="J55" s="24">
        <f t="shared" ref="J55" si="78">G55*7.1/100</f>
        <v>5325</v>
      </c>
      <c r="K55" s="87">
        <f t="shared" si="62"/>
        <v>822.88800000000003</v>
      </c>
      <c r="L55" s="33">
        <f t="shared" ref="L55" si="79">G55*3.04/100</f>
        <v>2280</v>
      </c>
      <c r="M55" s="33">
        <f t="shared" ref="M55" si="80">+G55*7.09%</f>
        <v>5317.5</v>
      </c>
      <c r="N55" s="31">
        <f>1577.45*2</f>
        <v>3154.9</v>
      </c>
      <c r="O55" s="27">
        <f t="shared" ref="O55" si="81">H55+I55+L55+N55</f>
        <v>13265.8</v>
      </c>
      <c r="P55" s="27">
        <f>J55+K55+M55</f>
        <v>11465.387999999999</v>
      </c>
      <c r="Q55" s="27">
        <f>G55-O55</f>
        <v>61734.2</v>
      </c>
    </row>
    <row r="56" spans="1:17" ht="21.75" customHeight="1" x14ac:dyDescent="0.35">
      <c r="A56" s="38">
        <v>37</v>
      </c>
      <c r="B56" s="19" t="s">
        <v>205</v>
      </c>
      <c r="C56" s="19" t="s">
        <v>281</v>
      </c>
      <c r="D56" s="19" t="s">
        <v>24</v>
      </c>
      <c r="E56" s="19" t="s">
        <v>242</v>
      </c>
      <c r="F56" s="20" t="s">
        <v>333</v>
      </c>
      <c r="G56" s="36">
        <v>38000</v>
      </c>
      <c r="H56" s="31">
        <v>160.38</v>
      </c>
      <c r="I56" s="23">
        <f t="shared" si="64"/>
        <v>1090.5999999999999</v>
      </c>
      <c r="J56" s="24">
        <f t="shared" si="65"/>
        <v>2698</v>
      </c>
      <c r="K56" s="25">
        <f>+G56*1.1%</f>
        <v>418.00000000000006</v>
      </c>
      <c r="L56" s="33">
        <f t="shared" si="76"/>
        <v>1155.2</v>
      </c>
      <c r="M56" s="33">
        <f t="shared" si="66"/>
        <v>2694.2000000000003</v>
      </c>
      <c r="N56" s="31">
        <v>0</v>
      </c>
      <c r="O56" s="27">
        <f t="shared" si="63"/>
        <v>2406.1800000000003</v>
      </c>
      <c r="P56" s="27">
        <f>J56+K56+M56</f>
        <v>5810.2000000000007</v>
      </c>
      <c r="Q56" s="27">
        <f>G56-O56</f>
        <v>35593.82</v>
      </c>
    </row>
    <row r="57" spans="1:17" ht="21.75" customHeight="1" x14ac:dyDescent="0.35">
      <c r="A57" s="38">
        <v>38</v>
      </c>
      <c r="B57" s="19" t="s">
        <v>76</v>
      </c>
      <c r="C57" s="19" t="s">
        <v>280</v>
      </c>
      <c r="D57" s="19" t="s">
        <v>24</v>
      </c>
      <c r="E57" s="19" t="s">
        <v>152</v>
      </c>
      <c r="F57" s="20" t="s">
        <v>29</v>
      </c>
      <c r="G57" s="36">
        <v>85000</v>
      </c>
      <c r="H57" s="31">
        <v>8576.99</v>
      </c>
      <c r="I57" s="23">
        <f t="shared" si="64"/>
        <v>2439.5</v>
      </c>
      <c r="J57" s="24">
        <f t="shared" si="65"/>
        <v>6035</v>
      </c>
      <c r="K57" s="87">
        <f t="shared" ref="K57:K58" si="82">74808*1.1%</f>
        <v>822.88800000000003</v>
      </c>
      <c r="L57" s="33">
        <f t="shared" si="76"/>
        <v>2584</v>
      </c>
      <c r="M57" s="33">
        <f t="shared" si="66"/>
        <v>6026.5</v>
      </c>
      <c r="N57" s="31">
        <v>0</v>
      </c>
      <c r="O57" s="27">
        <f t="shared" si="63"/>
        <v>13600.49</v>
      </c>
      <c r="P57" s="27">
        <f t="shared" si="67"/>
        <v>12884.387999999999</v>
      </c>
      <c r="Q57" s="27">
        <f t="shared" si="68"/>
        <v>71399.509999999995</v>
      </c>
    </row>
    <row r="58" spans="1:17" ht="21.75" customHeight="1" x14ac:dyDescent="0.35">
      <c r="A58" s="38">
        <v>39</v>
      </c>
      <c r="B58" s="19" t="s">
        <v>185</v>
      </c>
      <c r="C58" s="19" t="s">
        <v>281</v>
      </c>
      <c r="D58" s="19" t="s">
        <v>24</v>
      </c>
      <c r="E58" s="19" t="s">
        <v>186</v>
      </c>
      <c r="F58" s="20" t="s">
        <v>32</v>
      </c>
      <c r="G58" s="36">
        <v>75000</v>
      </c>
      <c r="H58" s="31">
        <v>6309.38</v>
      </c>
      <c r="I58" s="23">
        <f t="shared" si="64"/>
        <v>2152.5</v>
      </c>
      <c r="J58" s="24">
        <f t="shared" si="65"/>
        <v>5325</v>
      </c>
      <c r="K58" s="87">
        <f t="shared" si="82"/>
        <v>822.88800000000003</v>
      </c>
      <c r="L58" s="33">
        <f t="shared" si="76"/>
        <v>2280</v>
      </c>
      <c r="M58" s="33">
        <f t="shared" si="66"/>
        <v>5317.5</v>
      </c>
      <c r="N58" s="31">
        <v>0</v>
      </c>
      <c r="O58" s="27">
        <f t="shared" si="63"/>
        <v>10741.880000000001</v>
      </c>
      <c r="P58" s="27">
        <f t="shared" si="67"/>
        <v>11465.387999999999</v>
      </c>
      <c r="Q58" s="27">
        <f t="shared" si="68"/>
        <v>64258.119999999995</v>
      </c>
    </row>
    <row r="59" spans="1:17" ht="30" customHeight="1" x14ac:dyDescent="0.35">
      <c r="A59" s="38">
        <v>40</v>
      </c>
      <c r="B59" s="34" t="s">
        <v>230</v>
      </c>
      <c r="C59" s="34" t="s">
        <v>281</v>
      </c>
      <c r="D59" s="19" t="s">
        <v>24</v>
      </c>
      <c r="E59" s="19" t="s">
        <v>242</v>
      </c>
      <c r="F59" s="38" t="s">
        <v>333</v>
      </c>
      <c r="G59" s="30">
        <v>38000</v>
      </c>
      <c r="H59" s="27">
        <v>160.38</v>
      </c>
      <c r="I59" s="23">
        <f>G59*2.87/100</f>
        <v>1090.5999999999999</v>
      </c>
      <c r="J59" s="24">
        <f>G59*7.1/100</f>
        <v>2698</v>
      </c>
      <c r="K59" s="25">
        <f>+G59*1.1%</f>
        <v>418.00000000000006</v>
      </c>
      <c r="L59" s="25">
        <f>G59*3.04/100</f>
        <v>1155.2</v>
      </c>
      <c r="M59" s="33">
        <f>+G59*7.09%</f>
        <v>2694.2000000000003</v>
      </c>
      <c r="N59" s="31">
        <v>0</v>
      </c>
      <c r="O59" s="27">
        <f>H59+I59+L59+N59</f>
        <v>2406.1800000000003</v>
      </c>
      <c r="P59" s="27">
        <f>J59+K59+M59</f>
        <v>5810.2000000000007</v>
      </c>
      <c r="Q59" s="27">
        <f>G59-O59</f>
        <v>35593.82</v>
      </c>
    </row>
    <row r="60" spans="1:17" ht="21.75" customHeight="1" x14ac:dyDescent="0.35">
      <c r="A60" s="38">
        <v>41</v>
      </c>
      <c r="B60" s="19" t="s">
        <v>233</v>
      </c>
      <c r="C60" s="19" t="s">
        <v>280</v>
      </c>
      <c r="D60" s="19" t="s">
        <v>24</v>
      </c>
      <c r="E60" s="19" t="s">
        <v>242</v>
      </c>
      <c r="F60" s="20" t="s">
        <v>333</v>
      </c>
      <c r="G60" s="36">
        <v>38000</v>
      </c>
      <c r="H60" s="31">
        <v>160.38</v>
      </c>
      <c r="I60" s="23">
        <f t="shared" si="64"/>
        <v>1090.5999999999999</v>
      </c>
      <c r="J60" s="24">
        <f t="shared" si="65"/>
        <v>2698</v>
      </c>
      <c r="K60" s="25">
        <f>+G60*1.1%</f>
        <v>418.00000000000006</v>
      </c>
      <c r="L60" s="33">
        <f t="shared" si="76"/>
        <v>1155.2</v>
      </c>
      <c r="M60" s="33">
        <f t="shared" si="66"/>
        <v>2694.2000000000003</v>
      </c>
      <c r="N60" s="31">
        <v>0</v>
      </c>
      <c r="O60" s="27">
        <f t="shared" si="63"/>
        <v>2406.1800000000003</v>
      </c>
      <c r="P60" s="27">
        <f>J60+K60+M60</f>
        <v>5810.2000000000007</v>
      </c>
      <c r="Q60" s="27">
        <f t="shared" si="68"/>
        <v>35593.82</v>
      </c>
    </row>
    <row r="61" spans="1:17" ht="24.75" customHeight="1" x14ac:dyDescent="0.2">
      <c r="A61" s="178" t="s">
        <v>143</v>
      </c>
      <c r="B61" s="178"/>
      <c r="C61" s="178"/>
      <c r="D61" s="178"/>
      <c r="E61" s="178"/>
      <c r="F61" s="20"/>
      <c r="G61" s="77">
        <f t="shared" ref="G61:Q61" si="83">SUM(G46:G60)</f>
        <v>1404000</v>
      </c>
      <c r="H61" s="77">
        <f t="shared" si="83"/>
        <v>162526.22000000003</v>
      </c>
      <c r="I61" s="77">
        <f t="shared" si="83"/>
        <v>40294.799999999996</v>
      </c>
      <c r="J61" s="77">
        <f t="shared" si="83"/>
        <v>99684</v>
      </c>
      <c r="K61" s="77">
        <f t="shared" si="83"/>
        <v>11128.656000000003</v>
      </c>
      <c r="L61" s="77">
        <f t="shared" si="83"/>
        <v>41983.007999999987</v>
      </c>
      <c r="M61" s="77">
        <f t="shared" si="83"/>
        <v>97914.317999999985</v>
      </c>
      <c r="N61" s="77">
        <f t="shared" si="83"/>
        <v>11042.15</v>
      </c>
      <c r="O61" s="77">
        <f t="shared" si="83"/>
        <v>255846.17799999996</v>
      </c>
      <c r="P61" s="77">
        <f t="shared" si="83"/>
        <v>208726.97400000007</v>
      </c>
      <c r="Q61" s="77">
        <f t="shared" si="83"/>
        <v>1148153.8220000002</v>
      </c>
    </row>
    <row r="62" spans="1:17" ht="30.75" customHeight="1" x14ac:dyDescent="0.2">
      <c r="A62" s="175" t="s">
        <v>25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7"/>
    </row>
    <row r="63" spans="1:17" ht="22.5" customHeight="1" x14ac:dyDescent="0.35">
      <c r="A63" s="38">
        <v>42</v>
      </c>
      <c r="B63" s="19" t="s">
        <v>41</v>
      </c>
      <c r="C63" s="19" t="s">
        <v>281</v>
      </c>
      <c r="D63" s="19" t="s">
        <v>25</v>
      </c>
      <c r="E63" s="19" t="s">
        <v>42</v>
      </c>
      <c r="F63" s="20" t="s">
        <v>29</v>
      </c>
      <c r="G63" s="30">
        <v>126000</v>
      </c>
      <c r="H63" s="22">
        <v>10427.81</v>
      </c>
      <c r="I63" s="23">
        <f t="shared" ref="I63:I65" si="84">G63*2.87/100</f>
        <v>3616.2</v>
      </c>
      <c r="J63" s="24">
        <f t="shared" ref="J63:J65" si="85">G63*7.1/100</f>
        <v>8946</v>
      </c>
      <c r="K63" s="87">
        <f t="shared" ref="K63:K69" si="86">74808*1.1%</f>
        <v>822.88800000000003</v>
      </c>
      <c r="L63" s="25">
        <f t="shared" ref="L63:L65" si="87">G63*3.04/100</f>
        <v>3830.4</v>
      </c>
      <c r="M63" s="33">
        <f>+G63*7.09%</f>
        <v>8933.4000000000015</v>
      </c>
      <c r="N63" s="31">
        <v>0</v>
      </c>
      <c r="O63" s="27">
        <f t="shared" ref="O63:O65" si="88">H63+I63+L63+N63</f>
        <v>17874.41</v>
      </c>
      <c r="P63" s="27">
        <f t="shared" ref="P63:P65" si="89">J63+K63+M63</f>
        <v>18702.288</v>
      </c>
      <c r="Q63" s="27">
        <f t="shared" ref="Q63:Q65" si="90">G63-O63</f>
        <v>108125.59</v>
      </c>
    </row>
    <row r="64" spans="1:17" ht="22.5" customHeight="1" x14ac:dyDescent="0.35">
      <c r="A64" s="38">
        <v>43</v>
      </c>
      <c r="B64" s="19" t="s">
        <v>320</v>
      </c>
      <c r="C64" s="19" t="s">
        <v>280</v>
      </c>
      <c r="D64" s="19" t="s">
        <v>25</v>
      </c>
      <c r="E64" s="19" t="s">
        <v>321</v>
      </c>
      <c r="F64" s="20" t="s">
        <v>32</v>
      </c>
      <c r="G64" s="30">
        <v>150000</v>
      </c>
      <c r="H64" s="22">
        <v>23077.89</v>
      </c>
      <c r="I64" s="23">
        <f t="shared" ref="I64" si="91">G64*2.87/100</f>
        <v>4305</v>
      </c>
      <c r="J64" s="24">
        <f t="shared" ref="J64" si="92">G64*7.1/100</f>
        <v>10650</v>
      </c>
      <c r="K64" s="87">
        <f t="shared" si="86"/>
        <v>822.88800000000003</v>
      </c>
      <c r="L64" s="25">
        <f t="shared" ref="L64" si="93">G64*3.04/100</f>
        <v>4560</v>
      </c>
      <c r="M64" s="33">
        <f t="shared" ref="M64" si="94">+G64*7.09%</f>
        <v>10635</v>
      </c>
      <c r="N64" s="31">
        <f>1577.45*2</f>
        <v>3154.9</v>
      </c>
      <c r="O64" s="27">
        <f t="shared" ref="O64" si="95">H64+I64+L64+N64</f>
        <v>35097.79</v>
      </c>
      <c r="P64" s="27">
        <f t="shared" ref="P64" si="96">J64+K64+M64</f>
        <v>22107.887999999999</v>
      </c>
      <c r="Q64" s="27">
        <f t="shared" ref="Q64" si="97">G64-O64</f>
        <v>114902.20999999999</v>
      </c>
    </row>
    <row r="65" spans="1:1021 1025:5118 5122:9215 9219:13312 13316:16384" ht="22.5" customHeight="1" x14ac:dyDescent="0.35">
      <c r="A65" s="38">
        <v>44</v>
      </c>
      <c r="B65" s="19" t="s">
        <v>48</v>
      </c>
      <c r="C65" s="19" t="s">
        <v>281</v>
      </c>
      <c r="D65" s="19" t="s">
        <v>25</v>
      </c>
      <c r="E65" s="19" t="s">
        <v>244</v>
      </c>
      <c r="F65" s="20" t="s">
        <v>29</v>
      </c>
      <c r="G65" s="30">
        <v>85000</v>
      </c>
      <c r="H65" s="22">
        <v>5640.27</v>
      </c>
      <c r="I65" s="23">
        <f t="shared" si="84"/>
        <v>2439.5</v>
      </c>
      <c r="J65" s="24">
        <f t="shared" si="85"/>
        <v>6035</v>
      </c>
      <c r="K65" s="87">
        <f t="shared" si="86"/>
        <v>822.88800000000003</v>
      </c>
      <c r="L65" s="25">
        <f t="shared" si="87"/>
        <v>2584</v>
      </c>
      <c r="M65" s="33">
        <f>+G65*7.09%</f>
        <v>6026.5</v>
      </c>
      <c r="N65" s="31">
        <v>1577.45</v>
      </c>
      <c r="O65" s="27">
        <f t="shared" si="88"/>
        <v>12241.220000000001</v>
      </c>
      <c r="P65" s="27">
        <f t="shared" si="89"/>
        <v>12884.387999999999</v>
      </c>
      <c r="Q65" s="27">
        <f t="shared" si="90"/>
        <v>72758.78</v>
      </c>
    </row>
    <row r="66" spans="1:1021 1025:5118 5122:9215 9219:13312 13316:16384" ht="22.5" customHeight="1" x14ac:dyDescent="0.35">
      <c r="A66" s="38">
        <v>45</v>
      </c>
      <c r="B66" s="19" t="s">
        <v>43</v>
      </c>
      <c r="C66" s="19" t="s">
        <v>281</v>
      </c>
      <c r="D66" s="19" t="s">
        <v>25</v>
      </c>
      <c r="E66" s="19" t="s">
        <v>243</v>
      </c>
      <c r="F66" s="20" t="s">
        <v>32</v>
      </c>
      <c r="G66" s="30">
        <v>85000</v>
      </c>
      <c r="H66" s="22">
        <v>0</v>
      </c>
      <c r="I66" s="23">
        <f>G66*2.87/100</f>
        <v>2439.5</v>
      </c>
      <c r="J66" s="24">
        <f>G66*7.1/100</f>
        <v>6035</v>
      </c>
      <c r="K66" s="87">
        <f t="shared" si="86"/>
        <v>822.88800000000003</v>
      </c>
      <c r="L66" s="25">
        <f>G66*3.04/100</f>
        <v>2584</v>
      </c>
      <c r="M66" s="33">
        <f>+G66*7.09%</f>
        <v>6026.5</v>
      </c>
      <c r="N66" s="31">
        <v>0</v>
      </c>
      <c r="O66" s="27">
        <f>H66+I66+L66+N66</f>
        <v>5023.5</v>
      </c>
      <c r="P66" s="27">
        <f>J66+K66+M66</f>
        <v>12884.387999999999</v>
      </c>
      <c r="Q66" s="27">
        <f>G66-O66</f>
        <v>79976.5</v>
      </c>
    </row>
    <row r="67" spans="1:1021 1025:5118 5122:9215 9219:13312 13316:16384" ht="22.5" customHeight="1" x14ac:dyDescent="0.35">
      <c r="A67" s="38">
        <v>46</v>
      </c>
      <c r="B67" s="19" t="s">
        <v>44</v>
      </c>
      <c r="C67" s="19" t="s">
        <v>281</v>
      </c>
      <c r="D67" s="19" t="s">
        <v>25</v>
      </c>
      <c r="E67" s="19" t="s">
        <v>245</v>
      </c>
      <c r="F67" s="20" t="s">
        <v>29</v>
      </c>
      <c r="G67" s="30">
        <v>75000</v>
      </c>
      <c r="H67" s="31">
        <v>5993.89</v>
      </c>
      <c r="I67" s="23">
        <f>G67*2.87/100</f>
        <v>2152.5</v>
      </c>
      <c r="J67" s="24">
        <f>G67*7.1/100</f>
        <v>5325</v>
      </c>
      <c r="K67" s="87">
        <f t="shared" si="86"/>
        <v>822.88800000000003</v>
      </c>
      <c r="L67" s="25">
        <f>G67*3.04/100</f>
        <v>2280</v>
      </c>
      <c r="M67" s="33">
        <f>+G67*7.09%</f>
        <v>5317.5</v>
      </c>
      <c r="N67" s="31">
        <v>1577.45</v>
      </c>
      <c r="O67" s="27">
        <f>H67+I67+L67+N67</f>
        <v>12003.84</v>
      </c>
      <c r="P67" s="27">
        <f>J67+K67+M67</f>
        <v>11465.387999999999</v>
      </c>
      <c r="Q67" s="27">
        <f>G67-O67</f>
        <v>62996.160000000003</v>
      </c>
    </row>
    <row r="68" spans="1:1021 1025:5118 5122:9215 9219:13312 13316:16384" ht="22.5" customHeight="1" x14ac:dyDescent="0.35">
      <c r="A68" s="38">
        <v>47</v>
      </c>
      <c r="B68" s="19" t="s">
        <v>374</v>
      </c>
      <c r="C68" s="19" t="s">
        <v>280</v>
      </c>
      <c r="D68" s="19" t="s">
        <v>25</v>
      </c>
      <c r="E68" s="19" t="s">
        <v>305</v>
      </c>
      <c r="F68" s="20" t="s">
        <v>32</v>
      </c>
      <c r="G68" s="30">
        <v>75000</v>
      </c>
      <c r="H68" s="22">
        <v>6309.38</v>
      </c>
      <c r="I68" s="23">
        <f t="shared" ref="I68" si="98">G68*2.87/100</f>
        <v>2152.5</v>
      </c>
      <c r="J68" s="24">
        <f t="shared" ref="J68" si="99">G68*7.1/100</f>
        <v>5325</v>
      </c>
      <c r="K68" s="87">
        <f t="shared" si="86"/>
        <v>822.88800000000003</v>
      </c>
      <c r="L68" s="25">
        <f t="shared" ref="L68" si="100">G68*3.04/100</f>
        <v>2280</v>
      </c>
      <c r="M68" s="33">
        <f t="shared" ref="M68" si="101">+G68*7.09%</f>
        <v>5317.5</v>
      </c>
      <c r="N68" s="31">
        <v>0</v>
      </c>
      <c r="O68" s="27">
        <f>H68+I68+L68+N68</f>
        <v>10741.880000000001</v>
      </c>
      <c r="P68" s="27">
        <f>J68+K68+M68</f>
        <v>11465.387999999999</v>
      </c>
      <c r="Q68" s="27">
        <f>G68-O68</f>
        <v>64258.119999999995</v>
      </c>
    </row>
    <row r="69" spans="1:1021 1025:5118 5122:9215 9219:13312 13316:16384" ht="22.5" customHeight="1" x14ac:dyDescent="0.35">
      <c r="A69" s="38">
        <v>48</v>
      </c>
      <c r="B69" s="19" t="s">
        <v>375</v>
      </c>
      <c r="C69" s="19" t="s">
        <v>281</v>
      </c>
      <c r="D69" s="19" t="s">
        <v>25</v>
      </c>
      <c r="E69" s="19" t="s">
        <v>305</v>
      </c>
      <c r="F69" s="20" t="s">
        <v>32</v>
      </c>
      <c r="G69" s="30">
        <v>75000</v>
      </c>
      <c r="H69" s="31">
        <v>5993.89</v>
      </c>
      <c r="I69" s="23">
        <f t="shared" ref="I69" si="102">G69*2.87/100</f>
        <v>2152.5</v>
      </c>
      <c r="J69" s="24">
        <f t="shared" ref="J69" si="103">G69*7.1/100</f>
        <v>5325</v>
      </c>
      <c r="K69" s="87">
        <f t="shared" si="86"/>
        <v>822.88800000000003</v>
      </c>
      <c r="L69" s="25">
        <f t="shared" ref="L69" si="104">G69*3.04/100</f>
        <v>2280</v>
      </c>
      <c r="M69" s="33">
        <f t="shared" ref="M69" si="105">+G69*7.09%</f>
        <v>5317.5</v>
      </c>
      <c r="N69" s="31">
        <v>1577.45</v>
      </c>
      <c r="O69" s="27">
        <f t="shared" ref="O69" si="106">H69+I69+L69+N69</f>
        <v>12003.84</v>
      </c>
      <c r="P69" s="27">
        <f t="shared" ref="P69" si="107">J69+K69+M69</f>
        <v>11465.387999999999</v>
      </c>
      <c r="Q69" s="27">
        <f t="shared" ref="Q69" si="108">G69-O69</f>
        <v>62996.160000000003</v>
      </c>
    </row>
    <row r="70" spans="1:1021 1025:5118 5122:9215 9219:13312 13316:16384" ht="22.5" customHeight="1" x14ac:dyDescent="0.35">
      <c r="A70" s="38">
        <v>49</v>
      </c>
      <c r="B70" s="19" t="s">
        <v>45</v>
      </c>
      <c r="C70" s="19" t="s">
        <v>281</v>
      </c>
      <c r="D70" s="19" t="s">
        <v>25</v>
      </c>
      <c r="E70" s="19" t="s">
        <v>46</v>
      </c>
      <c r="F70" s="20" t="s">
        <v>29</v>
      </c>
      <c r="G70" s="30">
        <v>60000</v>
      </c>
      <c r="H70" s="22">
        <v>3486.68</v>
      </c>
      <c r="I70" s="23">
        <f t="shared" ref="I70:I75" si="109">G70*2.87/100</f>
        <v>1722</v>
      </c>
      <c r="J70" s="24">
        <f t="shared" ref="J70:J75" si="110">G70*7.1/100</f>
        <v>4260</v>
      </c>
      <c r="K70" s="25">
        <f t="shared" ref="K70:K75" si="111">+G70*1.1%</f>
        <v>660.00000000000011</v>
      </c>
      <c r="L70" s="25">
        <f t="shared" ref="L70:L75" si="112">G70*3.04/100</f>
        <v>1824</v>
      </c>
      <c r="M70" s="33">
        <f t="shared" ref="M70:M75" si="113">+G70*7.09%</f>
        <v>4254</v>
      </c>
      <c r="N70" s="31">
        <v>0</v>
      </c>
      <c r="O70" s="27">
        <f t="shared" ref="O70:O75" si="114">H70+I70+L70+N70</f>
        <v>7032.68</v>
      </c>
      <c r="P70" s="27">
        <f t="shared" ref="P70:P75" si="115">J70+K70+M70</f>
        <v>9174</v>
      </c>
      <c r="Q70" s="27">
        <f>G70-O70</f>
        <v>52967.32</v>
      </c>
    </row>
    <row r="71" spans="1:1021 1025:5118 5122:9215 9219:13312 13316:16384" ht="22.5" customHeight="1" x14ac:dyDescent="0.35">
      <c r="A71" s="38">
        <v>50</v>
      </c>
      <c r="B71" s="19" t="s">
        <v>190</v>
      </c>
      <c r="C71" s="19" t="s">
        <v>280</v>
      </c>
      <c r="D71" s="19" t="s">
        <v>25</v>
      </c>
      <c r="E71" s="19" t="s">
        <v>246</v>
      </c>
      <c r="F71" s="20" t="s">
        <v>32</v>
      </c>
      <c r="G71" s="30">
        <v>50000</v>
      </c>
      <c r="H71" s="22">
        <v>1617.38</v>
      </c>
      <c r="I71" s="23">
        <f t="shared" si="109"/>
        <v>1435</v>
      </c>
      <c r="J71" s="24">
        <f t="shared" si="110"/>
        <v>3550</v>
      </c>
      <c r="K71" s="25">
        <f t="shared" si="111"/>
        <v>550</v>
      </c>
      <c r="L71" s="25">
        <f t="shared" si="112"/>
        <v>1520</v>
      </c>
      <c r="M71" s="33">
        <f t="shared" si="113"/>
        <v>3545.0000000000005</v>
      </c>
      <c r="N71" s="31">
        <v>1577.45</v>
      </c>
      <c r="O71" s="27">
        <f t="shared" si="114"/>
        <v>6149.83</v>
      </c>
      <c r="P71" s="27">
        <f t="shared" si="115"/>
        <v>7645</v>
      </c>
      <c r="Q71" s="27">
        <f>G71-O71</f>
        <v>43850.17</v>
      </c>
    </row>
    <row r="72" spans="1:1021 1025:5118 5122:9215 9219:13312 13316:16384" ht="22.5" customHeight="1" x14ac:dyDescent="0.35">
      <c r="A72" s="38">
        <v>51</v>
      </c>
      <c r="B72" s="19" t="s">
        <v>191</v>
      </c>
      <c r="C72" s="19" t="s">
        <v>281</v>
      </c>
      <c r="D72" s="19" t="s">
        <v>25</v>
      </c>
      <c r="E72" s="19" t="s">
        <v>46</v>
      </c>
      <c r="F72" s="20" t="s">
        <v>32</v>
      </c>
      <c r="G72" s="30">
        <v>50000</v>
      </c>
      <c r="H72" s="22">
        <v>1854</v>
      </c>
      <c r="I72" s="23">
        <f t="shared" si="109"/>
        <v>1435</v>
      </c>
      <c r="J72" s="24">
        <f t="shared" si="110"/>
        <v>3550</v>
      </c>
      <c r="K72" s="25">
        <f t="shared" si="111"/>
        <v>550</v>
      </c>
      <c r="L72" s="25">
        <f t="shared" si="112"/>
        <v>1520</v>
      </c>
      <c r="M72" s="33">
        <f t="shared" si="113"/>
        <v>3545.0000000000005</v>
      </c>
      <c r="N72" s="31">
        <v>0</v>
      </c>
      <c r="O72" s="27">
        <f t="shared" si="114"/>
        <v>4809</v>
      </c>
      <c r="P72" s="27">
        <f t="shared" si="115"/>
        <v>7645</v>
      </c>
      <c r="Q72" s="27">
        <f>G72-O72</f>
        <v>45191</v>
      </c>
    </row>
    <row r="73" spans="1:1021 1025:5118 5122:9215 9219:13312 13316:16384" ht="22.5" customHeight="1" x14ac:dyDescent="0.35">
      <c r="A73" s="38">
        <v>52</v>
      </c>
      <c r="B73" s="19" t="s">
        <v>192</v>
      </c>
      <c r="C73" s="19" t="s">
        <v>281</v>
      </c>
      <c r="D73" s="19" t="s">
        <v>25</v>
      </c>
      <c r="E73" s="19" t="s">
        <v>246</v>
      </c>
      <c r="F73" s="20" t="s">
        <v>32</v>
      </c>
      <c r="G73" s="30">
        <v>50000</v>
      </c>
      <c r="H73" s="22">
        <v>0</v>
      </c>
      <c r="I73" s="23">
        <f t="shared" si="109"/>
        <v>1435</v>
      </c>
      <c r="J73" s="24">
        <f t="shared" si="110"/>
        <v>3550</v>
      </c>
      <c r="K73" s="25">
        <f t="shared" si="111"/>
        <v>550</v>
      </c>
      <c r="L73" s="25">
        <f t="shared" si="112"/>
        <v>1520</v>
      </c>
      <c r="M73" s="33">
        <f t="shared" si="113"/>
        <v>3545.0000000000005</v>
      </c>
      <c r="N73" s="31">
        <v>1577.45</v>
      </c>
      <c r="O73" s="27">
        <f t="shared" si="114"/>
        <v>4532.45</v>
      </c>
      <c r="P73" s="27">
        <f t="shared" si="115"/>
        <v>7645</v>
      </c>
      <c r="Q73" s="27">
        <f>G73-O73</f>
        <v>45467.55</v>
      </c>
    </row>
    <row r="74" spans="1:1021 1025:5118 5122:9215 9219:13312 13316:16384" ht="22.5" customHeight="1" x14ac:dyDescent="0.35">
      <c r="A74" s="38">
        <v>53</v>
      </c>
      <c r="B74" s="19" t="s">
        <v>247</v>
      </c>
      <c r="C74" s="19" t="s">
        <v>281</v>
      </c>
      <c r="D74" s="19" t="s">
        <v>25</v>
      </c>
      <c r="E74" s="19" t="s">
        <v>46</v>
      </c>
      <c r="F74" s="20" t="s">
        <v>32</v>
      </c>
      <c r="G74" s="30">
        <v>50000</v>
      </c>
      <c r="H74" s="22">
        <v>0</v>
      </c>
      <c r="I74" s="23">
        <f t="shared" si="109"/>
        <v>1435</v>
      </c>
      <c r="J74" s="24">
        <f t="shared" si="110"/>
        <v>3550</v>
      </c>
      <c r="K74" s="25">
        <f t="shared" si="111"/>
        <v>550</v>
      </c>
      <c r="L74" s="25">
        <f t="shared" si="112"/>
        <v>1520</v>
      </c>
      <c r="M74" s="33">
        <f t="shared" si="113"/>
        <v>3545.0000000000005</v>
      </c>
      <c r="N74" s="31">
        <v>1577.45</v>
      </c>
      <c r="O74" s="27">
        <f t="shared" si="114"/>
        <v>4532.45</v>
      </c>
      <c r="P74" s="27">
        <f t="shared" si="115"/>
        <v>7645</v>
      </c>
      <c r="Q74" s="27">
        <f>G74-O74</f>
        <v>45467.55</v>
      </c>
    </row>
    <row r="75" spans="1:1021 1025:5118 5122:9215 9219:13312 13316:16384" ht="22.5" customHeight="1" x14ac:dyDescent="0.35">
      <c r="A75" s="38">
        <v>54</v>
      </c>
      <c r="B75" s="19" t="s">
        <v>208</v>
      </c>
      <c r="C75" s="19" t="s">
        <v>281</v>
      </c>
      <c r="D75" s="19" t="s">
        <v>25</v>
      </c>
      <c r="E75" s="19" t="s">
        <v>242</v>
      </c>
      <c r="F75" s="20" t="s">
        <v>333</v>
      </c>
      <c r="G75" s="30">
        <v>38000</v>
      </c>
      <c r="H75" s="22">
        <v>0</v>
      </c>
      <c r="I75" s="23">
        <f t="shared" si="109"/>
        <v>1090.5999999999999</v>
      </c>
      <c r="J75" s="24">
        <f t="shared" si="110"/>
        <v>2698</v>
      </c>
      <c r="K75" s="25">
        <f t="shared" si="111"/>
        <v>418.00000000000006</v>
      </c>
      <c r="L75" s="25">
        <f t="shared" si="112"/>
        <v>1155.2</v>
      </c>
      <c r="M75" s="33">
        <f t="shared" si="113"/>
        <v>2694.2000000000003</v>
      </c>
      <c r="N75" s="31">
        <v>1577.45</v>
      </c>
      <c r="O75" s="27">
        <f t="shared" si="114"/>
        <v>3823.25</v>
      </c>
      <c r="P75" s="27">
        <f t="shared" si="115"/>
        <v>5810.2000000000007</v>
      </c>
      <c r="Q75" s="27">
        <f t="shared" ref="Q75" si="116">G75-O75</f>
        <v>34176.75</v>
      </c>
    </row>
    <row r="76" spans="1:1021 1025:5118 5122:9215 9219:13312 13316:16384" ht="23.25" customHeight="1" x14ac:dyDescent="0.2">
      <c r="A76" s="178" t="s">
        <v>143</v>
      </c>
      <c r="B76" s="178"/>
      <c r="C76" s="178"/>
      <c r="D76" s="178"/>
      <c r="E76" s="178"/>
      <c r="F76" s="94"/>
      <c r="G76" s="77">
        <f t="shared" ref="G76:Q76" si="117">SUM(G63:G75)</f>
        <v>969000</v>
      </c>
      <c r="H76" s="77">
        <f t="shared" si="117"/>
        <v>64401.189999999995</v>
      </c>
      <c r="I76" s="77">
        <f t="shared" si="117"/>
        <v>27810.3</v>
      </c>
      <c r="J76" s="77">
        <f t="shared" si="117"/>
        <v>68799</v>
      </c>
      <c r="K76" s="77">
        <f t="shared" si="117"/>
        <v>9038.2160000000003</v>
      </c>
      <c r="L76" s="77">
        <f t="shared" si="117"/>
        <v>29457.600000000002</v>
      </c>
      <c r="M76" s="77">
        <f t="shared" si="117"/>
        <v>68702.100000000006</v>
      </c>
      <c r="N76" s="77">
        <f t="shared" si="117"/>
        <v>14197.050000000003</v>
      </c>
      <c r="O76" s="77">
        <f t="shared" si="117"/>
        <v>135866.14000000001</v>
      </c>
      <c r="P76" s="77">
        <f t="shared" si="117"/>
        <v>146539.31600000002</v>
      </c>
      <c r="Q76" s="77">
        <f t="shared" si="117"/>
        <v>833133.8600000001</v>
      </c>
    </row>
    <row r="77" spans="1:1021 1025:5118 5122:9215 9219:13312 13316:16384" ht="34.5" customHeight="1" x14ac:dyDescent="0.2">
      <c r="A77" s="175" t="s">
        <v>277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7"/>
    </row>
    <row r="78" spans="1:1021 1025:5118 5122:9215 9219:13312 13316:16384" s="158" customFormat="1" ht="34.5" customHeight="1" x14ac:dyDescent="0.35">
      <c r="A78" s="38">
        <v>55</v>
      </c>
      <c r="B78" s="39" t="s">
        <v>351</v>
      </c>
      <c r="C78" s="39" t="s">
        <v>281</v>
      </c>
      <c r="D78" s="39" t="s">
        <v>351</v>
      </c>
      <c r="E78" s="142" t="s">
        <v>352</v>
      </c>
      <c r="F78" s="20" t="s">
        <v>217</v>
      </c>
      <c r="G78" s="30">
        <v>150000</v>
      </c>
      <c r="H78" s="22">
        <v>23866.62</v>
      </c>
      <c r="I78" s="23">
        <f>G78*2.87/100</f>
        <v>4305</v>
      </c>
      <c r="J78" s="24">
        <f>G78*7.1/100</f>
        <v>10650</v>
      </c>
      <c r="K78" s="87">
        <f>74808*1.1%</f>
        <v>822.88800000000003</v>
      </c>
      <c r="L78" s="25">
        <f>G78*3.04/100</f>
        <v>4560</v>
      </c>
      <c r="M78" s="33">
        <f>+G78*7.09%</f>
        <v>10635</v>
      </c>
      <c r="N78" s="33">
        <v>0</v>
      </c>
      <c r="O78" s="27">
        <f>H78+I78+L78+N78</f>
        <v>32731.62</v>
      </c>
      <c r="P78" s="27">
        <f>J78+K78+M78</f>
        <v>22107.887999999999</v>
      </c>
      <c r="Q78" s="27">
        <f>G78-O78</f>
        <v>117268.38</v>
      </c>
      <c r="R78" s="113"/>
      <c r="V78" s="166"/>
      <c r="W78" s="32"/>
      <c r="X78" s="159"/>
      <c r="Y78" s="160"/>
      <c r="Z78" s="161"/>
      <c r="AA78" s="162"/>
      <c r="AB78" s="163"/>
      <c r="AC78" s="163"/>
      <c r="AD78" s="164"/>
      <c r="AE78" s="164"/>
      <c r="AF78" s="165"/>
      <c r="AG78" s="165"/>
      <c r="AH78" s="165"/>
      <c r="AI78" s="113"/>
      <c r="AM78" s="166"/>
      <c r="AN78" s="32"/>
      <c r="AO78" s="159"/>
      <c r="AP78" s="160"/>
      <c r="AQ78" s="161"/>
      <c r="AR78" s="162"/>
      <c r="AS78" s="163"/>
      <c r="AT78" s="163"/>
      <c r="AU78" s="164"/>
      <c r="AV78" s="164"/>
      <c r="AW78" s="165"/>
      <c r="AX78" s="165"/>
      <c r="AY78" s="165"/>
      <c r="AZ78" s="113"/>
      <c r="BD78" s="166"/>
      <c r="BE78" s="32"/>
      <c r="BF78" s="159"/>
      <c r="BG78" s="160"/>
      <c r="BH78" s="161"/>
      <c r="BI78" s="162"/>
      <c r="BJ78" s="163"/>
      <c r="BK78" s="163"/>
      <c r="BL78" s="164"/>
      <c r="BM78" s="164"/>
      <c r="BN78" s="165"/>
      <c r="BO78" s="165"/>
      <c r="BP78" s="165"/>
      <c r="BQ78" s="113"/>
      <c r="BU78" s="166"/>
      <c r="BV78" s="32"/>
      <c r="BW78" s="159"/>
      <c r="BX78" s="160"/>
      <c r="BY78" s="161"/>
      <c r="BZ78" s="162"/>
      <c r="CA78" s="163"/>
      <c r="CB78" s="163"/>
      <c r="CC78" s="164"/>
      <c r="CD78" s="164"/>
      <c r="CE78" s="165"/>
      <c r="CF78" s="165"/>
      <c r="CG78" s="165"/>
      <c r="CH78" s="113"/>
      <c r="CL78" s="166"/>
      <c r="CM78" s="32"/>
      <c r="CN78" s="159"/>
      <c r="CO78" s="160"/>
      <c r="CP78" s="161"/>
      <c r="CQ78" s="162"/>
      <c r="CR78" s="163"/>
      <c r="CS78" s="163"/>
      <c r="CT78" s="164"/>
      <c r="CU78" s="164"/>
      <c r="CV78" s="165"/>
      <c r="CW78" s="165"/>
      <c r="CX78" s="165"/>
      <c r="CY78" s="113"/>
      <c r="DC78" s="166"/>
      <c r="DD78" s="32"/>
      <c r="DE78" s="159"/>
      <c r="DF78" s="160"/>
      <c r="DG78" s="161"/>
      <c r="DH78" s="162"/>
      <c r="DI78" s="163"/>
      <c r="DJ78" s="163"/>
      <c r="DK78" s="164"/>
      <c r="DL78" s="164"/>
      <c r="DM78" s="165"/>
      <c r="DN78" s="165"/>
      <c r="DO78" s="165"/>
      <c r="DP78" s="113"/>
      <c r="DT78" s="166"/>
      <c r="DU78" s="32"/>
      <c r="DV78" s="159"/>
      <c r="DW78" s="160"/>
      <c r="DX78" s="161"/>
      <c r="DY78" s="162"/>
      <c r="DZ78" s="163"/>
      <c r="EA78" s="163"/>
      <c r="EB78" s="164"/>
      <c r="EC78" s="164"/>
      <c r="ED78" s="165"/>
      <c r="EE78" s="165"/>
      <c r="EF78" s="165"/>
      <c r="EG78" s="113"/>
      <c r="EK78" s="166"/>
      <c r="EL78" s="32"/>
      <c r="EM78" s="159"/>
      <c r="EN78" s="160"/>
      <c r="EO78" s="161"/>
      <c r="EP78" s="162"/>
      <c r="EQ78" s="163"/>
      <c r="ER78" s="163"/>
      <c r="ES78" s="164"/>
      <c r="ET78" s="164"/>
      <c r="EU78" s="165"/>
      <c r="EV78" s="165"/>
      <c r="EW78" s="165"/>
      <c r="EX78" s="113"/>
      <c r="FB78" s="166"/>
      <c r="FC78" s="32"/>
      <c r="FD78" s="159"/>
      <c r="FE78" s="160"/>
      <c r="FF78" s="161"/>
      <c r="FG78" s="162"/>
      <c r="FH78" s="163"/>
      <c r="FI78" s="163"/>
      <c r="FJ78" s="164"/>
      <c r="FK78" s="164"/>
      <c r="FL78" s="165"/>
      <c r="FM78" s="165"/>
      <c r="FN78" s="165"/>
      <c r="FO78" s="113"/>
      <c r="FS78" s="166"/>
      <c r="FT78" s="32"/>
      <c r="FU78" s="159"/>
      <c r="FV78" s="160"/>
      <c r="FW78" s="161"/>
      <c r="FX78" s="162"/>
      <c r="FY78" s="163"/>
      <c r="FZ78" s="163"/>
      <c r="GA78" s="164"/>
      <c r="GB78" s="164"/>
      <c r="GC78" s="165"/>
      <c r="GD78" s="165"/>
      <c r="GE78" s="165"/>
      <c r="GF78" s="113"/>
      <c r="GJ78" s="166"/>
      <c r="GK78" s="32"/>
      <c r="GL78" s="159"/>
      <c r="GM78" s="160"/>
      <c r="GN78" s="161"/>
      <c r="GO78" s="162"/>
      <c r="GP78" s="163"/>
      <c r="GQ78" s="163"/>
      <c r="GR78" s="164"/>
      <c r="GS78" s="164"/>
      <c r="GT78" s="165"/>
      <c r="GU78" s="165"/>
      <c r="GV78" s="165"/>
      <c r="GW78" s="113"/>
      <c r="HA78" s="166"/>
      <c r="HB78" s="32"/>
      <c r="HC78" s="159"/>
      <c r="HD78" s="160"/>
      <c r="HE78" s="161"/>
      <c r="HF78" s="162"/>
      <c r="HG78" s="163"/>
      <c r="HH78" s="163"/>
      <c r="HI78" s="164"/>
      <c r="HJ78" s="164"/>
      <c r="HK78" s="165"/>
      <c r="HL78" s="165"/>
      <c r="HM78" s="165"/>
      <c r="HN78" s="113"/>
      <c r="HR78" s="166"/>
      <c r="HS78" s="32"/>
      <c r="HT78" s="159"/>
      <c r="HU78" s="160"/>
      <c r="HV78" s="161"/>
      <c r="HW78" s="162"/>
      <c r="HX78" s="163"/>
      <c r="HY78" s="163"/>
      <c r="HZ78" s="164"/>
      <c r="IA78" s="164"/>
      <c r="IB78" s="165"/>
      <c r="IC78" s="165"/>
      <c r="ID78" s="165"/>
      <c r="IE78" s="113"/>
      <c r="II78" s="166"/>
      <c r="IJ78" s="32"/>
      <c r="IK78" s="159"/>
      <c r="IL78" s="160"/>
      <c r="IM78" s="161"/>
      <c r="IN78" s="162"/>
      <c r="IO78" s="163"/>
      <c r="IP78" s="163"/>
      <c r="IQ78" s="164"/>
      <c r="IR78" s="164"/>
      <c r="IS78" s="165"/>
      <c r="IT78" s="165"/>
      <c r="IU78" s="165"/>
      <c r="IV78" s="113"/>
      <c r="IZ78" s="166"/>
      <c r="JA78" s="32"/>
      <c r="JB78" s="159"/>
      <c r="JC78" s="160"/>
      <c r="JD78" s="161"/>
      <c r="JE78" s="162"/>
      <c r="JF78" s="163"/>
      <c r="JG78" s="163"/>
      <c r="JH78" s="164"/>
      <c r="JI78" s="164"/>
      <c r="JJ78" s="165"/>
      <c r="JK78" s="165"/>
      <c r="JL78" s="165"/>
      <c r="JM78" s="113"/>
      <c r="JQ78" s="166"/>
      <c r="JR78" s="32"/>
      <c r="JS78" s="159"/>
      <c r="JT78" s="160"/>
      <c r="JU78" s="161"/>
      <c r="JV78" s="162"/>
      <c r="JW78" s="163"/>
      <c r="JX78" s="163"/>
      <c r="JY78" s="164"/>
      <c r="JZ78" s="164"/>
      <c r="KA78" s="165"/>
      <c r="KB78" s="165"/>
      <c r="KC78" s="165"/>
      <c r="KD78" s="113"/>
      <c r="KH78" s="166"/>
      <c r="KI78" s="32"/>
      <c r="KJ78" s="159"/>
      <c r="KK78" s="160"/>
      <c r="KL78" s="161"/>
      <c r="KM78" s="162"/>
      <c r="KN78" s="163"/>
      <c r="KO78" s="163"/>
      <c r="KP78" s="164"/>
      <c r="KQ78" s="164"/>
      <c r="KR78" s="165"/>
      <c r="KS78" s="165"/>
      <c r="KT78" s="165"/>
      <c r="KU78" s="113"/>
      <c r="KY78" s="166"/>
      <c r="KZ78" s="32"/>
      <c r="LA78" s="159"/>
      <c r="LB78" s="160"/>
      <c r="LC78" s="161"/>
      <c r="LD78" s="162"/>
      <c r="LE78" s="163"/>
      <c r="LF78" s="163"/>
      <c r="LG78" s="164"/>
      <c r="LH78" s="164"/>
      <c r="LI78" s="165"/>
      <c r="LJ78" s="165"/>
      <c r="LK78" s="165"/>
      <c r="LL78" s="113"/>
      <c r="LP78" s="166"/>
      <c r="LQ78" s="32"/>
      <c r="LR78" s="159"/>
      <c r="LS78" s="160"/>
      <c r="LT78" s="161"/>
      <c r="LU78" s="162"/>
      <c r="LV78" s="163"/>
      <c r="LW78" s="163"/>
      <c r="LX78" s="164"/>
      <c r="LY78" s="164"/>
      <c r="LZ78" s="165"/>
      <c r="MA78" s="165"/>
      <c r="MB78" s="165"/>
      <c r="MC78" s="113"/>
      <c r="MG78" s="166"/>
      <c r="MH78" s="32"/>
      <c r="MI78" s="159"/>
      <c r="MJ78" s="160"/>
      <c r="MK78" s="161"/>
      <c r="ML78" s="162"/>
      <c r="MM78" s="163"/>
      <c r="MN78" s="163"/>
      <c r="MO78" s="164"/>
      <c r="MP78" s="164"/>
      <c r="MQ78" s="165"/>
      <c r="MR78" s="165"/>
      <c r="MS78" s="165"/>
      <c r="MT78" s="113"/>
      <c r="MX78" s="166"/>
      <c r="MY78" s="32"/>
      <c r="MZ78" s="159"/>
      <c r="NA78" s="160"/>
      <c r="NB78" s="161"/>
      <c r="NC78" s="162"/>
      <c r="ND78" s="163"/>
      <c r="NE78" s="163"/>
      <c r="NF78" s="164"/>
      <c r="NG78" s="164"/>
      <c r="NH78" s="165"/>
      <c r="NI78" s="165"/>
      <c r="NJ78" s="165"/>
      <c r="NK78" s="113"/>
      <c r="NO78" s="166"/>
      <c r="NP78" s="32"/>
      <c r="NQ78" s="159"/>
      <c r="NR78" s="160"/>
      <c r="NS78" s="161"/>
      <c r="NT78" s="162"/>
      <c r="NU78" s="163"/>
      <c r="NV78" s="163"/>
      <c r="NW78" s="164"/>
      <c r="NX78" s="164"/>
      <c r="NY78" s="165"/>
      <c r="NZ78" s="165"/>
      <c r="OA78" s="165"/>
      <c r="OB78" s="113"/>
      <c r="OF78" s="166"/>
      <c r="OG78" s="32"/>
      <c r="OH78" s="159"/>
      <c r="OI78" s="160"/>
      <c r="OJ78" s="161"/>
      <c r="OK78" s="162"/>
      <c r="OL78" s="163"/>
      <c r="OM78" s="163"/>
      <c r="ON78" s="164"/>
      <c r="OO78" s="164"/>
      <c r="OP78" s="165"/>
      <c r="OQ78" s="165"/>
      <c r="OR78" s="165"/>
      <c r="OS78" s="113"/>
      <c r="OW78" s="166"/>
      <c r="OX78" s="32"/>
      <c r="OY78" s="159"/>
      <c r="OZ78" s="160"/>
      <c r="PA78" s="161"/>
      <c r="PB78" s="162"/>
      <c r="PC78" s="163"/>
      <c r="PD78" s="163"/>
      <c r="PE78" s="164"/>
      <c r="PF78" s="164"/>
      <c r="PG78" s="165"/>
      <c r="PH78" s="165"/>
      <c r="PI78" s="165"/>
      <c r="PJ78" s="113"/>
      <c r="PN78" s="166"/>
      <c r="PO78" s="32"/>
      <c r="PP78" s="159"/>
      <c r="PQ78" s="160"/>
      <c r="PR78" s="161"/>
      <c r="PS78" s="162"/>
      <c r="PT78" s="163"/>
      <c r="PU78" s="163"/>
      <c r="PV78" s="164"/>
      <c r="PW78" s="164"/>
      <c r="PX78" s="165"/>
      <c r="PY78" s="165"/>
      <c r="PZ78" s="165"/>
      <c r="QA78" s="113"/>
      <c r="QE78" s="166"/>
      <c r="QF78" s="32"/>
      <c r="QG78" s="159"/>
      <c r="QH78" s="160"/>
      <c r="QI78" s="161"/>
      <c r="QJ78" s="162"/>
      <c r="QK78" s="163"/>
      <c r="QL78" s="163"/>
      <c r="QM78" s="164"/>
      <c r="QN78" s="164"/>
      <c r="QO78" s="165"/>
      <c r="QP78" s="165"/>
      <c r="QQ78" s="165"/>
      <c r="QR78" s="113"/>
      <c r="QV78" s="166"/>
      <c r="QW78" s="32"/>
      <c r="QX78" s="159"/>
      <c r="QY78" s="160"/>
      <c r="QZ78" s="161"/>
      <c r="RA78" s="162"/>
      <c r="RB78" s="163"/>
      <c r="RC78" s="163"/>
      <c r="RD78" s="164"/>
      <c r="RE78" s="164"/>
      <c r="RF78" s="165"/>
      <c r="RG78" s="165"/>
      <c r="RH78" s="165"/>
      <c r="RI78" s="113"/>
      <c r="RM78" s="166"/>
      <c r="RN78" s="32"/>
      <c r="RO78" s="159"/>
      <c r="RP78" s="160"/>
      <c r="RQ78" s="161"/>
      <c r="RR78" s="162"/>
      <c r="RS78" s="163"/>
      <c r="RT78" s="163"/>
      <c r="RU78" s="164"/>
      <c r="RV78" s="164"/>
      <c r="RW78" s="165"/>
      <c r="RX78" s="165"/>
      <c r="RY78" s="165"/>
      <c r="RZ78" s="113"/>
      <c r="SD78" s="166"/>
      <c r="SE78" s="32"/>
      <c r="SF78" s="159"/>
      <c r="SG78" s="160"/>
      <c r="SH78" s="161"/>
      <c r="SI78" s="162"/>
      <c r="SJ78" s="163"/>
      <c r="SK78" s="163"/>
      <c r="SL78" s="164"/>
      <c r="SM78" s="164"/>
      <c r="SN78" s="165"/>
      <c r="SO78" s="165"/>
      <c r="SP78" s="165"/>
      <c r="SQ78" s="113"/>
      <c r="SU78" s="166"/>
      <c r="SV78" s="32"/>
      <c r="SW78" s="159"/>
      <c r="SX78" s="160"/>
      <c r="SY78" s="161"/>
      <c r="SZ78" s="162"/>
      <c r="TA78" s="163"/>
      <c r="TB78" s="163"/>
      <c r="TC78" s="164"/>
      <c r="TD78" s="164"/>
      <c r="TE78" s="165"/>
      <c r="TF78" s="165"/>
      <c r="TG78" s="165"/>
      <c r="TH78" s="113"/>
      <c r="TL78" s="166"/>
      <c r="TM78" s="32"/>
      <c r="TN78" s="159"/>
      <c r="TO78" s="160"/>
      <c r="TP78" s="161"/>
      <c r="TQ78" s="162"/>
      <c r="TR78" s="163"/>
      <c r="TS78" s="163"/>
      <c r="TT78" s="164"/>
      <c r="TU78" s="164"/>
      <c r="TV78" s="165"/>
      <c r="TW78" s="165"/>
      <c r="TX78" s="165"/>
      <c r="TY78" s="113"/>
      <c r="UC78" s="166"/>
      <c r="UD78" s="32"/>
      <c r="UE78" s="159"/>
      <c r="UF78" s="160"/>
      <c r="UG78" s="161"/>
      <c r="UH78" s="162"/>
      <c r="UI78" s="163"/>
      <c r="UJ78" s="163"/>
      <c r="UK78" s="164"/>
      <c r="UL78" s="164"/>
      <c r="UM78" s="165"/>
      <c r="UN78" s="165"/>
      <c r="UO78" s="165"/>
      <c r="UP78" s="113"/>
      <c r="UT78" s="166"/>
      <c r="UU78" s="32"/>
      <c r="UV78" s="159"/>
      <c r="UW78" s="160"/>
      <c r="UX78" s="161"/>
      <c r="UY78" s="162"/>
      <c r="UZ78" s="163"/>
      <c r="VA78" s="163"/>
      <c r="VB78" s="164"/>
      <c r="VC78" s="164"/>
      <c r="VD78" s="165"/>
      <c r="VE78" s="165"/>
      <c r="VF78" s="165"/>
      <c r="VG78" s="113"/>
      <c r="VK78" s="166"/>
      <c r="VL78" s="32"/>
      <c r="VM78" s="159"/>
      <c r="VN78" s="160"/>
      <c r="VO78" s="161"/>
      <c r="VP78" s="162"/>
      <c r="VQ78" s="163"/>
      <c r="VR78" s="163"/>
      <c r="VS78" s="164"/>
      <c r="VT78" s="164"/>
      <c r="VU78" s="165"/>
      <c r="VV78" s="165"/>
      <c r="VW78" s="165"/>
      <c r="VX78" s="113"/>
      <c r="WB78" s="166"/>
      <c r="WC78" s="32"/>
      <c r="WD78" s="159"/>
      <c r="WE78" s="160"/>
      <c r="WF78" s="161"/>
      <c r="WG78" s="162"/>
      <c r="WH78" s="163"/>
      <c r="WI78" s="163"/>
      <c r="WJ78" s="164"/>
      <c r="WK78" s="164"/>
      <c r="WL78" s="165"/>
      <c r="WM78" s="165"/>
      <c r="WN78" s="165"/>
      <c r="WO78" s="113"/>
      <c r="WS78" s="166"/>
      <c r="WT78" s="32"/>
      <c r="WU78" s="159"/>
      <c r="WV78" s="160"/>
      <c r="WW78" s="161"/>
      <c r="WX78" s="162"/>
      <c r="WY78" s="163"/>
      <c r="WZ78" s="163"/>
      <c r="XA78" s="164"/>
      <c r="XB78" s="164"/>
      <c r="XC78" s="165"/>
      <c r="XD78" s="165"/>
      <c r="XE78" s="165"/>
      <c r="XF78" s="113"/>
      <c r="XJ78" s="166"/>
      <c r="XK78" s="32"/>
      <c r="XL78" s="159"/>
      <c r="XM78" s="160"/>
      <c r="XN78" s="161"/>
      <c r="XO78" s="162"/>
      <c r="XP78" s="163"/>
      <c r="XQ78" s="163"/>
      <c r="XR78" s="164"/>
      <c r="XS78" s="164"/>
      <c r="XT78" s="165"/>
      <c r="XU78" s="165"/>
      <c r="XV78" s="165"/>
      <c r="XW78" s="113"/>
      <c r="YA78" s="166"/>
      <c r="YB78" s="32"/>
      <c r="YC78" s="159"/>
      <c r="YD78" s="160"/>
      <c r="YE78" s="161"/>
      <c r="YF78" s="162"/>
      <c r="YG78" s="163"/>
      <c r="YH78" s="163"/>
      <c r="YI78" s="164"/>
      <c r="YJ78" s="164"/>
      <c r="YK78" s="165"/>
      <c r="YL78" s="165"/>
      <c r="YM78" s="165"/>
      <c r="YN78" s="113"/>
      <c r="YR78" s="166"/>
      <c r="YS78" s="32"/>
      <c r="YT78" s="159"/>
      <c r="YU78" s="160"/>
      <c r="YV78" s="161"/>
      <c r="YW78" s="162"/>
      <c r="YX78" s="163"/>
      <c r="YY78" s="163"/>
      <c r="YZ78" s="164"/>
      <c r="ZA78" s="164"/>
      <c r="ZB78" s="165"/>
      <c r="ZC78" s="165"/>
      <c r="ZD78" s="165"/>
      <c r="ZE78" s="113"/>
      <c r="ZI78" s="166"/>
      <c r="ZJ78" s="32"/>
      <c r="ZK78" s="159"/>
      <c r="ZL78" s="160"/>
      <c r="ZM78" s="161"/>
      <c r="ZN78" s="162"/>
      <c r="ZO78" s="163"/>
      <c r="ZP78" s="163"/>
      <c r="ZQ78" s="164"/>
      <c r="ZR78" s="164"/>
      <c r="ZS78" s="165"/>
      <c r="ZT78" s="165"/>
      <c r="ZU78" s="165"/>
      <c r="ZV78" s="113"/>
      <c r="ZZ78" s="166"/>
      <c r="AAA78" s="32"/>
      <c r="AAB78" s="159"/>
      <c r="AAC78" s="160"/>
      <c r="AAD78" s="161"/>
      <c r="AAE78" s="162"/>
      <c r="AAF78" s="163"/>
      <c r="AAG78" s="163"/>
      <c r="AAH78" s="164"/>
      <c r="AAI78" s="164"/>
      <c r="AAJ78" s="165"/>
      <c r="AAK78" s="165"/>
      <c r="AAL78" s="165"/>
      <c r="AAM78" s="113"/>
      <c r="AAQ78" s="166"/>
      <c r="AAR78" s="32"/>
      <c r="AAS78" s="159"/>
      <c r="AAT78" s="160"/>
      <c r="AAU78" s="161"/>
      <c r="AAV78" s="162"/>
      <c r="AAW78" s="163"/>
      <c r="AAX78" s="163"/>
      <c r="AAY78" s="164"/>
      <c r="AAZ78" s="164"/>
      <c r="ABA78" s="165"/>
      <c r="ABB78" s="165"/>
      <c r="ABC78" s="165"/>
      <c r="ABD78" s="113"/>
      <c r="ABH78" s="166"/>
      <c r="ABI78" s="32"/>
      <c r="ABJ78" s="159"/>
      <c r="ABK78" s="160"/>
      <c r="ABL78" s="161"/>
      <c r="ABM78" s="162"/>
      <c r="ABN78" s="163"/>
      <c r="ABO78" s="163"/>
      <c r="ABP78" s="164"/>
      <c r="ABQ78" s="164"/>
      <c r="ABR78" s="165"/>
      <c r="ABS78" s="165"/>
      <c r="ABT78" s="165"/>
      <c r="ABU78" s="113"/>
      <c r="ABY78" s="166"/>
      <c r="ABZ78" s="32"/>
      <c r="ACA78" s="159"/>
      <c r="ACB78" s="160"/>
      <c r="ACC78" s="161"/>
      <c r="ACD78" s="162"/>
      <c r="ACE78" s="163"/>
      <c r="ACF78" s="163"/>
      <c r="ACG78" s="164"/>
      <c r="ACH78" s="164"/>
      <c r="ACI78" s="165"/>
      <c r="ACJ78" s="165"/>
      <c r="ACK78" s="165"/>
      <c r="ACL78" s="113"/>
      <c r="ACP78" s="166"/>
      <c r="ACQ78" s="32"/>
      <c r="ACR78" s="159"/>
      <c r="ACS78" s="160"/>
      <c r="ACT78" s="161"/>
      <c r="ACU78" s="162"/>
      <c r="ACV78" s="163"/>
      <c r="ACW78" s="163"/>
      <c r="ACX78" s="164"/>
      <c r="ACY78" s="164"/>
      <c r="ACZ78" s="165"/>
      <c r="ADA78" s="165"/>
      <c r="ADB78" s="165"/>
      <c r="ADC78" s="113"/>
      <c r="ADG78" s="166"/>
      <c r="ADH78" s="32"/>
      <c r="ADI78" s="159"/>
      <c r="ADJ78" s="160"/>
      <c r="ADK78" s="161"/>
      <c r="ADL78" s="162"/>
      <c r="ADM78" s="163"/>
      <c r="ADN78" s="163"/>
      <c r="ADO78" s="164"/>
      <c r="ADP78" s="164"/>
      <c r="ADQ78" s="165"/>
      <c r="ADR78" s="165"/>
      <c r="ADS78" s="165"/>
      <c r="ADT78" s="113"/>
      <c r="ADX78" s="166"/>
      <c r="ADY78" s="32"/>
      <c r="ADZ78" s="159"/>
      <c r="AEA78" s="160"/>
      <c r="AEB78" s="161"/>
      <c r="AEC78" s="162"/>
      <c r="AED78" s="163"/>
      <c r="AEE78" s="163"/>
      <c r="AEF78" s="164"/>
      <c r="AEG78" s="164"/>
      <c r="AEH78" s="165"/>
      <c r="AEI78" s="165"/>
      <c r="AEJ78" s="165"/>
      <c r="AEK78" s="113"/>
      <c r="AEO78" s="166"/>
      <c r="AEP78" s="32"/>
      <c r="AEQ78" s="159"/>
      <c r="AER78" s="160"/>
      <c r="AES78" s="161"/>
      <c r="AET78" s="162"/>
      <c r="AEU78" s="163"/>
      <c r="AEV78" s="163"/>
      <c r="AEW78" s="164"/>
      <c r="AEX78" s="164"/>
      <c r="AEY78" s="165"/>
      <c r="AEZ78" s="165"/>
      <c r="AFA78" s="165"/>
      <c r="AFB78" s="113"/>
      <c r="AFF78" s="166"/>
      <c r="AFG78" s="32"/>
      <c r="AFH78" s="159"/>
      <c r="AFI78" s="160"/>
      <c r="AFJ78" s="161"/>
      <c r="AFK78" s="162"/>
      <c r="AFL78" s="163"/>
      <c r="AFM78" s="163"/>
      <c r="AFN78" s="164"/>
      <c r="AFO78" s="164"/>
      <c r="AFP78" s="165"/>
      <c r="AFQ78" s="165"/>
      <c r="AFR78" s="165"/>
      <c r="AFS78" s="113"/>
      <c r="AFW78" s="166"/>
      <c r="AFX78" s="32"/>
      <c r="AFY78" s="159"/>
      <c r="AFZ78" s="160"/>
      <c r="AGA78" s="161"/>
      <c r="AGB78" s="162"/>
      <c r="AGC78" s="163"/>
      <c r="AGD78" s="163"/>
      <c r="AGE78" s="164"/>
      <c r="AGF78" s="164"/>
      <c r="AGG78" s="165"/>
      <c r="AGH78" s="165"/>
      <c r="AGI78" s="165"/>
      <c r="AGJ78" s="113"/>
      <c r="AGN78" s="166"/>
      <c r="AGO78" s="32"/>
      <c r="AGP78" s="159"/>
      <c r="AGQ78" s="160"/>
      <c r="AGR78" s="161"/>
      <c r="AGS78" s="162"/>
      <c r="AGT78" s="163"/>
      <c r="AGU78" s="163"/>
      <c r="AGV78" s="164"/>
      <c r="AGW78" s="164"/>
      <c r="AGX78" s="165"/>
      <c r="AGY78" s="165"/>
      <c r="AGZ78" s="165"/>
      <c r="AHA78" s="113"/>
      <c r="AHE78" s="166"/>
      <c r="AHF78" s="32"/>
      <c r="AHG78" s="159"/>
      <c r="AHH78" s="160"/>
      <c r="AHI78" s="161"/>
      <c r="AHJ78" s="162"/>
      <c r="AHK78" s="163"/>
      <c r="AHL78" s="163"/>
      <c r="AHM78" s="164"/>
      <c r="AHN78" s="164"/>
      <c r="AHO78" s="165"/>
      <c r="AHP78" s="165"/>
      <c r="AHQ78" s="165"/>
      <c r="AHR78" s="113"/>
      <c r="AHV78" s="166"/>
      <c r="AHW78" s="32"/>
      <c r="AHX78" s="159"/>
      <c r="AHY78" s="160"/>
      <c r="AHZ78" s="161"/>
      <c r="AIA78" s="162"/>
      <c r="AIB78" s="163"/>
      <c r="AIC78" s="163"/>
      <c r="AID78" s="164"/>
      <c r="AIE78" s="164"/>
      <c r="AIF78" s="165"/>
      <c r="AIG78" s="165"/>
      <c r="AIH78" s="165"/>
      <c r="AII78" s="113"/>
      <c r="AIM78" s="166"/>
      <c r="AIN78" s="32"/>
      <c r="AIO78" s="159"/>
      <c r="AIP78" s="160"/>
      <c r="AIQ78" s="161"/>
      <c r="AIR78" s="162"/>
      <c r="AIS78" s="163"/>
      <c r="AIT78" s="163"/>
      <c r="AIU78" s="164"/>
      <c r="AIV78" s="164"/>
      <c r="AIW78" s="165"/>
      <c r="AIX78" s="165"/>
      <c r="AIY78" s="165"/>
      <c r="AIZ78" s="113"/>
      <c r="AJD78" s="166"/>
      <c r="AJE78" s="32"/>
      <c r="AJF78" s="159"/>
      <c r="AJG78" s="160"/>
      <c r="AJH78" s="161"/>
      <c r="AJI78" s="162"/>
      <c r="AJJ78" s="163"/>
      <c r="AJK78" s="163"/>
      <c r="AJL78" s="164"/>
      <c r="AJM78" s="164"/>
      <c r="AJN78" s="165"/>
      <c r="AJO78" s="165"/>
      <c r="AJP78" s="165"/>
      <c r="AJQ78" s="113"/>
      <c r="AJU78" s="166"/>
      <c r="AJV78" s="32"/>
      <c r="AJW78" s="159"/>
      <c r="AJX78" s="160"/>
      <c r="AJY78" s="161"/>
      <c r="AJZ78" s="162"/>
      <c r="AKA78" s="163"/>
      <c r="AKB78" s="163"/>
      <c r="AKC78" s="164"/>
      <c r="AKD78" s="164"/>
      <c r="AKE78" s="165"/>
      <c r="AKF78" s="165"/>
      <c r="AKG78" s="165"/>
      <c r="AKH78" s="113"/>
      <c r="AKL78" s="166"/>
      <c r="AKM78" s="32"/>
      <c r="AKN78" s="159"/>
      <c r="AKO78" s="160"/>
      <c r="AKP78" s="161"/>
      <c r="AKQ78" s="162"/>
      <c r="AKR78" s="163"/>
      <c r="AKS78" s="163"/>
      <c r="AKT78" s="164"/>
      <c r="AKU78" s="164"/>
      <c r="AKV78" s="165"/>
      <c r="AKW78" s="165"/>
      <c r="AKX78" s="165"/>
      <c r="AKY78" s="113"/>
      <c r="ALC78" s="166"/>
      <c r="ALD78" s="32"/>
      <c r="ALE78" s="159"/>
      <c r="ALF78" s="160"/>
      <c r="ALG78" s="161"/>
      <c r="ALH78" s="162"/>
      <c r="ALI78" s="163"/>
      <c r="ALJ78" s="163"/>
      <c r="ALK78" s="164"/>
      <c r="ALL78" s="164"/>
      <c r="ALM78" s="165"/>
      <c r="ALN78" s="165"/>
      <c r="ALO78" s="165"/>
      <c r="ALP78" s="113"/>
      <c r="ALT78" s="166"/>
      <c r="ALU78" s="32"/>
      <c r="ALV78" s="159"/>
      <c r="ALW78" s="160"/>
      <c r="ALX78" s="161"/>
      <c r="ALY78" s="162"/>
      <c r="ALZ78" s="163"/>
      <c r="AMA78" s="163"/>
      <c r="AMB78" s="164"/>
      <c r="AMC78" s="164"/>
      <c r="AMD78" s="165"/>
      <c r="AME78" s="165"/>
      <c r="AMF78" s="165"/>
      <c r="AMG78" s="113"/>
      <c r="AMK78" s="166"/>
      <c r="AML78" s="32"/>
      <c r="AMM78" s="159"/>
      <c r="AMN78" s="160"/>
      <c r="AMO78" s="161"/>
      <c r="AMP78" s="162"/>
      <c r="AMQ78" s="163"/>
      <c r="AMR78" s="163"/>
      <c r="AMS78" s="164"/>
      <c r="AMT78" s="164"/>
      <c r="AMU78" s="165"/>
      <c r="AMV78" s="165"/>
      <c r="AMW78" s="165"/>
      <c r="AMX78" s="113"/>
      <c r="ANB78" s="166"/>
      <c r="ANC78" s="32"/>
      <c r="AND78" s="159"/>
      <c r="ANE78" s="160"/>
      <c r="ANF78" s="161"/>
      <c r="ANG78" s="162"/>
      <c r="ANH78" s="163"/>
      <c r="ANI78" s="163"/>
      <c r="ANJ78" s="164"/>
      <c r="ANK78" s="164"/>
      <c r="ANL78" s="165"/>
      <c r="ANM78" s="165"/>
      <c r="ANN78" s="165"/>
      <c r="ANO78" s="113"/>
      <c r="ANS78" s="166"/>
      <c r="ANT78" s="32"/>
      <c r="ANU78" s="159"/>
      <c r="ANV78" s="160"/>
      <c r="ANW78" s="161"/>
      <c r="ANX78" s="162"/>
      <c r="ANY78" s="163"/>
      <c r="ANZ78" s="163"/>
      <c r="AOA78" s="164"/>
      <c r="AOB78" s="164"/>
      <c r="AOC78" s="165"/>
      <c r="AOD78" s="165"/>
      <c r="AOE78" s="165"/>
      <c r="AOF78" s="113"/>
      <c r="AOJ78" s="166"/>
      <c r="AOK78" s="32"/>
      <c r="AOL78" s="159"/>
      <c r="AOM78" s="160"/>
      <c r="AON78" s="161"/>
      <c r="AOO78" s="162"/>
      <c r="AOP78" s="163"/>
      <c r="AOQ78" s="163"/>
      <c r="AOR78" s="164"/>
      <c r="AOS78" s="164"/>
      <c r="AOT78" s="165"/>
      <c r="AOU78" s="165"/>
      <c r="AOV78" s="165"/>
      <c r="AOW78" s="113"/>
      <c r="APA78" s="166"/>
      <c r="APB78" s="32"/>
      <c r="APC78" s="159"/>
      <c r="APD78" s="160"/>
      <c r="APE78" s="161"/>
      <c r="APF78" s="162"/>
      <c r="APG78" s="163"/>
      <c r="APH78" s="163"/>
      <c r="API78" s="164"/>
      <c r="APJ78" s="164"/>
      <c r="APK78" s="165"/>
      <c r="APL78" s="165"/>
      <c r="APM78" s="165"/>
      <c r="APN78" s="113"/>
      <c r="APR78" s="166"/>
      <c r="APS78" s="32"/>
      <c r="APT78" s="159"/>
      <c r="APU78" s="160"/>
      <c r="APV78" s="161"/>
      <c r="APW78" s="162"/>
      <c r="APX78" s="163"/>
      <c r="APY78" s="163"/>
      <c r="APZ78" s="164"/>
      <c r="AQA78" s="164"/>
      <c r="AQB78" s="165"/>
      <c r="AQC78" s="165"/>
      <c r="AQD78" s="165"/>
      <c r="AQE78" s="113"/>
      <c r="AQI78" s="166"/>
      <c r="AQJ78" s="32"/>
      <c r="AQK78" s="159"/>
      <c r="AQL78" s="160"/>
      <c r="AQM78" s="161"/>
      <c r="AQN78" s="162"/>
      <c r="AQO78" s="163"/>
      <c r="AQP78" s="163"/>
      <c r="AQQ78" s="164"/>
      <c r="AQR78" s="164"/>
      <c r="AQS78" s="165"/>
      <c r="AQT78" s="165"/>
      <c r="AQU78" s="165"/>
      <c r="AQV78" s="113"/>
      <c r="AQZ78" s="166"/>
      <c r="ARA78" s="32"/>
      <c r="ARB78" s="159"/>
      <c r="ARC78" s="160"/>
      <c r="ARD78" s="161"/>
      <c r="ARE78" s="162"/>
      <c r="ARF78" s="163"/>
      <c r="ARG78" s="163"/>
      <c r="ARH78" s="164"/>
      <c r="ARI78" s="164"/>
      <c r="ARJ78" s="165"/>
      <c r="ARK78" s="165"/>
      <c r="ARL78" s="165"/>
      <c r="ARM78" s="113"/>
      <c r="ARQ78" s="166"/>
      <c r="ARR78" s="32"/>
      <c r="ARS78" s="159"/>
      <c r="ART78" s="160"/>
      <c r="ARU78" s="161"/>
      <c r="ARV78" s="162"/>
      <c r="ARW78" s="163"/>
      <c r="ARX78" s="163"/>
      <c r="ARY78" s="164"/>
      <c r="ARZ78" s="164"/>
      <c r="ASA78" s="165"/>
      <c r="ASB78" s="165"/>
      <c r="ASC78" s="165"/>
      <c r="ASD78" s="113"/>
      <c r="ASH78" s="166"/>
      <c r="ASI78" s="32"/>
      <c r="ASJ78" s="159"/>
      <c r="ASK78" s="160"/>
      <c r="ASL78" s="161"/>
      <c r="ASM78" s="162"/>
      <c r="ASN78" s="163"/>
      <c r="ASO78" s="163"/>
      <c r="ASP78" s="164"/>
      <c r="ASQ78" s="164"/>
      <c r="ASR78" s="165"/>
      <c r="ASS78" s="165"/>
      <c r="AST78" s="165"/>
      <c r="ASU78" s="113"/>
      <c r="ASY78" s="166"/>
      <c r="ASZ78" s="32"/>
      <c r="ATA78" s="159"/>
      <c r="ATB78" s="160"/>
      <c r="ATC78" s="161"/>
      <c r="ATD78" s="162"/>
      <c r="ATE78" s="163"/>
      <c r="ATF78" s="163"/>
      <c r="ATG78" s="164"/>
      <c r="ATH78" s="164"/>
      <c r="ATI78" s="165"/>
      <c r="ATJ78" s="165"/>
      <c r="ATK78" s="165"/>
      <c r="ATL78" s="113"/>
      <c r="ATP78" s="166"/>
      <c r="ATQ78" s="32"/>
      <c r="ATR78" s="159"/>
      <c r="ATS78" s="160"/>
      <c r="ATT78" s="161"/>
      <c r="ATU78" s="162"/>
      <c r="ATV78" s="163"/>
      <c r="ATW78" s="163"/>
      <c r="ATX78" s="164"/>
      <c r="ATY78" s="164"/>
      <c r="ATZ78" s="165"/>
      <c r="AUA78" s="165"/>
      <c r="AUB78" s="165"/>
      <c r="AUC78" s="113"/>
      <c r="AUG78" s="166"/>
      <c r="AUH78" s="32"/>
      <c r="AUI78" s="159"/>
      <c r="AUJ78" s="160"/>
      <c r="AUK78" s="161"/>
      <c r="AUL78" s="162"/>
      <c r="AUM78" s="163"/>
      <c r="AUN78" s="163"/>
      <c r="AUO78" s="164"/>
      <c r="AUP78" s="164"/>
      <c r="AUQ78" s="165"/>
      <c r="AUR78" s="165"/>
      <c r="AUS78" s="165"/>
      <c r="AUT78" s="113"/>
      <c r="AUX78" s="166"/>
      <c r="AUY78" s="32"/>
      <c r="AUZ78" s="159"/>
      <c r="AVA78" s="160"/>
      <c r="AVB78" s="161"/>
      <c r="AVC78" s="162"/>
      <c r="AVD78" s="163"/>
      <c r="AVE78" s="163"/>
      <c r="AVF78" s="164"/>
      <c r="AVG78" s="164"/>
      <c r="AVH78" s="165"/>
      <c r="AVI78" s="165"/>
      <c r="AVJ78" s="165"/>
      <c r="AVK78" s="113"/>
      <c r="AVO78" s="166"/>
      <c r="AVP78" s="32"/>
      <c r="AVQ78" s="159"/>
      <c r="AVR78" s="160"/>
      <c r="AVS78" s="161"/>
      <c r="AVT78" s="162"/>
      <c r="AVU78" s="163"/>
      <c r="AVV78" s="163"/>
      <c r="AVW78" s="164"/>
      <c r="AVX78" s="164"/>
      <c r="AVY78" s="165"/>
      <c r="AVZ78" s="165"/>
      <c r="AWA78" s="165"/>
      <c r="AWB78" s="113"/>
      <c r="AWF78" s="166"/>
      <c r="AWG78" s="32"/>
      <c r="AWH78" s="159"/>
      <c r="AWI78" s="160"/>
      <c r="AWJ78" s="161"/>
      <c r="AWK78" s="162"/>
      <c r="AWL78" s="163"/>
      <c r="AWM78" s="163"/>
      <c r="AWN78" s="164"/>
      <c r="AWO78" s="164"/>
      <c r="AWP78" s="165"/>
      <c r="AWQ78" s="165"/>
      <c r="AWR78" s="165"/>
      <c r="AWS78" s="113"/>
      <c r="AWW78" s="166"/>
      <c r="AWX78" s="32"/>
      <c r="AWY78" s="159"/>
      <c r="AWZ78" s="160"/>
      <c r="AXA78" s="161"/>
      <c r="AXB78" s="162"/>
      <c r="AXC78" s="163"/>
      <c r="AXD78" s="163"/>
      <c r="AXE78" s="164"/>
      <c r="AXF78" s="164"/>
      <c r="AXG78" s="165"/>
      <c r="AXH78" s="165"/>
      <c r="AXI78" s="165"/>
      <c r="AXJ78" s="113"/>
      <c r="AXN78" s="166"/>
      <c r="AXO78" s="32"/>
      <c r="AXP78" s="159"/>
      <c r="AXQ78" s="160"/>
      <c r="AXR78" s="161"/>
      <c r="AXS78" s="162"/>
      <c r="AXT78" s="163"/>
      <c r="AXU78" s="163"/>
      <c r="AXV78" s="164"/>
      <c r="AXW78" s="164"/>
      <c r="AXX78" s="165"/>
      <c r="AXY78" s="165"/>
      <c r="AXZ78" s="165"/>
      <c r="AYA78" s="113"/>
      <c r="AYE78" s="166"/>
      <c r="AYF78" s="32"/>
      <c r="AYG78" s="159"/>
      <c r="AYH78" s="160"/>
      <c r="AYI78" s="161"/>
      <c r="AYJ78" s="162"/>
      <c r="AYK78" s="163"/>
      <c r="AYL78" s="163"/>
      <c r="AYM78" s="164"/>
      <c r="AYN78" s="164"/>
      <c r="AYO78" s="165"/>
      <c r="AYP78" s="165"/>
      <c r="AYQ78" s="165"/>
      <c r="AYR78" s="113"/>
      <c r="AYV78" s="166"/>
      <c r="AYW78" s="32"/>
      <c r="AYX78" s="159"/>
      <c r="AYY78" s="160"/>
      <c r="AYZ78" s="161"/>
      <c r="AZA78" s="162"/>
      <c r="AZB78" s="163"/>
      <c r="AZC78" s="163"/>
      <c r="AZD78" s="164"/>
      <c r="AZE78" s="164"/>
      <c r="AZF78" s="165"/>
      <c r="AZG78" s="165"/>
      <c r="AZH78" s="165"/>
      <c r="AZI78" s="113"/>
      <c r="AZM78" s="166"/>
      <c r="AZN78" s="32"/>
      <c r="AZO78" s="159"/>
      <c r="AZP78" s="160"/>
      <c r="AZQ78" s="161"/>
      <c r="AZR78" s="162"/>
      <c r="AZS78" s="163"/>
      <c r="AZT78" s="163"/>
      <c r="AZU78" s="164"/>
      <c r="AZV78" s="164"/>
      <c r="AZW78" s="165"/>
      <c r="AZX78" s="165"/>
      <c r="AZY78" s="165"/>
      <c r="AZZ78" s="113"/>
      <c r="BAD78" s="166"/>
      <c r="BAE78" s="32"/>
      <c r="BAF78" s="159"/>
      <c r="BAG78" s="160"/>
      <c r="BAH78" s="161"/>
      <c r="BAI78" s="162"/>
      <c r="BAJ78" s="163"/>
      <c r="BAK78" s="163"/>
      <c r="BAL78" s="164"/>
      <c r="BAM78" s="164"/>
      <c r="BAN78" s="165"/>
      <c r="BAO78" s="165"/>
      <c r="BAP78" s="165"/>
      <c r="BAQ78" s="113"/>
      <c r="BAU78" s="166"/>
      <c r="BAV78" s="32"/>
      <c r="BAW78" s="159"/>
      <c r="BAX78" s="160"/>
      <c r="BAY78" s="161"/>
      <c r="BAZ78" s="162"/>
      <c r="BBA78" s="163"/>
      <c r="BBB78" s="163"/>
      <c r="BBC78" s="164"/>
      <c r="BBD78" s="164"/>
      <c r="BBE78" s="165"/>
      <c r="BBF78" s="165"/>
      <c r="BBG78" s="165"/>
      <c r="BBH78" s="113"/>
      <c r="BBL78" s="166"/>
      <c r="BBM78" s="32"/>
      <c r="BBN78" s="159"/>
      <c r="BBO78" s="160"/>
      <c r="BBP78" s="161"/>
      <c r="BBQ78" s="162"/>
      <c r="BBR78" s="163"/>
      <c r="BBS78" s="163"/>
      <c r="BBT78" s="164"/>
      <c r="BBU78" s="164"/>
      <c r="BBV78" s="165"/>
      <c r="BBW78" s="165"/>
      <c r="BBX78" s="165"/>
      <c r="BBY78" s="113"/>
      <c r="BCC78" s="166"/>
      <c r="BCD78" s="32"/>
      <c r="BCE78" s="159"/>
      <c r="BCF78" s="160"/>
      <c r="BCG78" s="161"/>
      <c r="BCH78" s="162"/>
      <c r="BCI78" s="163"/>
      <c r="BCJ78" s="163"/>
      <c r="BCK78" s="164"/>
      <c r="BCL78" s="164"/>
      <c r="BCM78" s="165"/>
      <c r="BCN78" s="165"/>
      <c r="BCO78" s="165"/>
      <c r="BCP78" s="113"/>
      <c r="BCT78" s="166"/>
      <c r="BCU78" s="32"/>
      <c r="BCV78" s="159"/>
      <c r="BCW78" s="160"/>
      <c r="BCX78" s="161"/>
      <c r="BCY78" s="162"/>
      <c r="BCZ78" s="163"/>
      <c r="BDA78" s="163"/>
      <c r="BDB78" s="164"/>
      <c r="BDC78" s="164"/>
      <c r="BDD78" s="165"/>
      <c r="BDE78" s="165"/>
      <c r="BDF78" s="165"/>
      <c r="BDG78" s="113"/>
      <c r="BDK78" s="166"/>
      <c r="BDL78" s="32"/>
      <c r="BDM78" s="159"/>
      <c r="BDN78" s="160"/>
      <c r="BDO78" s="161"/>
      <c r="BDP78" s="162"/>
      <c r="BDQ78" s="163"/>
      <c r="BDR78" s="163"/>
      <c r="BDS78" s="164"/>
      <c r="BDT78" s="164"/>
      <c r="BDU78" s="165"/>
      <c r="BDV78" s="165"/>
      <c r="BDW78" s="165"/>
      <c r="BDX78" s="113"/>
      <c r="BEB78" s="166"/>
      <c r="BEC78" s="32"/>
      <c r="BED78" s="159"/>
      <c r="BEE78" s="160"/>
      <c r="BEF78" s="161"/>
      <c r="BEG78" s="162"/>
      <c r="BEH78" s="163"/>
      <c r="BEI78" s="163"/>
      <c r="BEJ78" s="164"/>
      <c r="BEK78" s="164"/>
      <c r="BEL78" s="165"/>
      <c r="BEM78" s="165"/>
      <c r="BEN78" s="165"/>
      <c r="BEO78" s="113"/>
      <c r="BES78" s="166"/>
      <c r="BET78" s="32"/>
      <c r="BEU78" s="159"/>
      <c r="BEV78" s="160"/>
      <c r="BEW78" s="161"/>
      <c r="BEX78" s="162"/>
      <c r="BEY78" s="163"/>
      <c r="BEZ78" s="163"/>
      <c r="BFA78" s="164"/>
      <c r="BFB78" s="164"/>
      <c r="BFC78" s="165"/>
      <c r="BFD78" s="165"/>
      <c r="BFE78" s="165"/>
      <c r="BFF78" s="113"/>
      <c r="BFJ78" s="166"/>
      <c r="BFK78" s="32"/>
      <c r="BFL78" s="159"/>
      <c r="BFM78" s="160"/>
      <c r="BFN78" s="161"/>
      <c r="BFO78" s="162"/>
      <c r="BFP78" s="163"/>
      <c r="BFQ78" s="163"/>
      <c r="BFR78" s="164"/>
      <c r="BFS78" s="164"/>
      <c r="BFT78" s="165"/>
      <c r="BFU78" s="165"/>
      <c r="BFV78" s="165"/>
      <c r="BFW78" s="113"/>
      <c r="BGA78" s="166"/>
      <c r="BGB78" s="32"/>
      <c r="BGC78" s="159"/>
      <c r="BGD78" s="160"/>
      <c r="BGE78" s="161"/>
      <c r="BGF78" s="162"/>
      <c r="BGG78" s="163"/>
      <c r="BGH78" s="163"/>
      <c r="BGI78" s="164"/>
      <c r="BGJ78" s="164"/>
      <c r="BGK78" s="165"/>
      <c r="BGL78" s="165"/>
      <c r="BGM78" s="165"/>
      <c r="BGN78" s="113"/>
      <c r="BGR78" s="166"/>
      <c r="BGS78" s="32"/>
      <c r="BGT78" s="159"/>
      <c r="BGU78" s="160"/>
      <c r="BGV78" s="161"/>
      <c r="BGW78" s="162"/>
      <c r="BGX78" s="163"/>
      <c r="BGY78" s="163"/>
      <c r="BGZ78" s="164"/>
      <c r="BHA78" s="164"/>
      <c r="BHB78" s="165"/>
      <c r="BHC78" s="165"/>
      <c r="BHD78" s="165"/>
      <c r="BHE78" s="113"/>
      <c r="BHI78" s="166"/>
      <c r="BHJ78" s="32"/>
      <c r="BHK78" s="159"/>
      <c r="BHL78" s="160"/>
      <c r="BHM78" s="161"/>
      <c r="BHN78" s="162"/>
      <c r="BHO78" s="163"/>
      <c r="BHP78" s="163"/>
      <c r="BHQ78" s="164"/>
      <c r="BHR78" s="164"/>
      <c r="BHS78" s="165"/>
      <c r="BHT78" s="165"/>
      <c r="BHU78" s="165"/>
      <c r="BHV78" s="113"/>
      <c r="BHZ78" s="166"/>
      <c r="BIA78" s="32"/>
      <c r="BIB78" s="159"/>
      <c r="BIC78" s="160"/>
      <c r="BID78" s="161"/>
      <c r="BIE78" s="162"/>
      <c r="BIF78" s="163"/>
      <c r="BIG78" s="163"/>
      <c r="BIH78" s="164"/>
      <c r="BII78" s="164"/>
      <c r="BIJ78" s="165"/>
      <c r="BIK78" s="165"/>
      <c r="BIL78" s="165"/>
      <c r="BIM78" s="113"/>
      <c r="BIQ78" s="166"/>
      <c r="BIR78" s="32"/>
      <c r="BIS78" s="159"/>
      <c r="BIT78" s="160"/>
      <c r="BIU78" s="161"/>
      <c r="BIV78" s="162"/>
      <c r="BIW78" s="163"/>
      <c r="BIX78" s="163"/>
      <c r="BIY78" s="164"/>
      <c r="BIZ78" s="164"/>
      <c r="BJA78" s="165"/>
      <c r="BJB78" s="165"/>
      <c r="BJC78" s="165"/>
      <c r="BJD78" s="113"/>
      <c r="BJH78" s="166"/>
      <c r="BJI78" s="32"/>
      <c r="BJJ78" s="159"/>
      <c r="BJK78" s="160"/>
      <c r="BJL78" s="161"/>
      <c r="BJM78" s="162"/>
      <c r="BJN78" s="163"/>
      <c r="BJO78" s="163"/>
      <c r="BJP78" s="164"/>
      <c r="BJQ78" s="164"/>
      <c r="BJR78" s="165"/>
      <c r="BJS78" s="165"/>
      <c r="BJT78" s="165"/>
      <c r="BJU78" s="113"/>
      <c r="BJY78" s="166"/>
      <c r="BJZ78" s="32"/>
      <c r="BKA78" s="159"/>
      <c r="BKB78" s="160"/>
      <c r="BKC78" s="161"/>
      <c r="BKD78" s="162"/>
      <c r="BKE78" s="163"/>
      <c r="BKF78" s="163"/>
      <c r="BKG78" s="164"/>
      <c r="BKH78" s="164"/>
      <c r="BKI78" s="165"/>
      <c r="BKJ78" s="165"/>
      <c r="BKK78" s="165"/>
      <c r="BKL78" s="113"/>
      <c r="BKP78" s="166"/>
      <c r="BKQ78" s="32"/>
      <c r="BKR78" s="159"/>
      <c r="BKS78" s="160"/>
      <c r="BKT78" s="161"/>
      <c r="BKU78" s="162"/>
      <c r="BKV78" s="163"/>
      <c r="BKW78" s="163"/>
      <c r="BKX78" s="164"/>
      <c r="BKY78" s="164"/>
      <c r="BKZ78" s="165"/>
      <c r="BLA78" s="165"/>
      <c r="BLB78" s="165"/>
      <c r="BLC78" s="113"/>
      <c r="BLG78" s="166"/>
      <c r="BLH78" s="32"/>
      <c r="BLI78" s="159"/>
      <c r="BLJ78" s="160"/>
      <c r="BLK78" s="161"/>
      <c r="BLL78" s="162"/>
      <c r="BLM78" s="163"/>
      <c r="BLN78" s="163"/>
      <c r="BLO78" s="164"/>
      <c r="BLP78" s="164"/>
      <c r="BLQ78" s="165"/>
      <c r="BLR78" s="165"/>
      <c r="BLS78" s="165"/>
      <c r="BLT78" s="113"/>
      <c r="BLX78" s="166"/>
      <c r="BLY78" s="32"/>
      <c r="BLZ78" s="159"/>
      <c r="BMA78" s="160"/>
      <c r="BMB78" s="161"/>
      <c r="BMC78" s="162"/>
      <c r="BMD78" s="163"/>
      <c r="BME78" s="163"/>
      <c r="BMF78" s="164"/>
      <c r="BMG78" s="164"/>
      <c r="BMH78" s="165"/>
      <c r="BMI78" s="165"/>
      <c r="BMJ78" s="165"/>
      <c r="BMK78" s="113"/>
      <c r="BMO78" s="166"/>
      <c r="BMP78" s="32"/>
      <c r="BMQ78" s="159"/>
      <c r="BMR78" s="160"/>
      <c r="BMS78" s="161"/>
      <c r="BMT78" s="162"/>
      <c r="BMU78" s="163"/>
      <c r="BMV78" s="163"/>
      <c r="BMW78" s="164"/>
      <c r="BMX78" s="164"/>
      <c r="BMY78" s="165"/>
      <c r="BMZ78" s="165"/>
      <c r="BNA78" s="165"/>
      <c r="BNB78" s="113"/>
      <c r="BNF78" s="166"/>
      <c r="BNG78" s="32"/>
      <c r="BNH78" s="159"/>
      <c r="BNI78" s="160"/>
      <c r="BNJ78" s="161"/>
      <c r="BNK78" s="162"/>
      <c r="BNL78" s="163"/>
      <c r="BNM78" s="163"/>
      <c r="BNN78" s="164"/>
      <c r="BNO78" s="164"/>
      <c r="BNP78" s="165"/>
      <c r="BNQ78" s="165"/>
      <c r="BNR78" s="165"/>
      <c r="BNS78" s="113"/>
      <c r="BNW78" s="166"/>
      <c r="BNX78" s="32"/>
      <c r="BNY78" s="159"/>
      <c r="BNZ78" s="160"/>
      <c r="BOA78" s="161"/>
      <c r="BOB78" s="162"/>
      <c r="BOC78" s="163"/>
      <c r="BOD78" s="163"/>
      <c r="BOE78" s="164"/>
      <c r="BOF78" s="164"/>
      <c r="BOG78" s="165"/>
      <c r="BOH78" s="165"/>
      <c r="BOI78" s="165"/>
      <c r="BOJ78" s="113"/>
      <c r="BON78" s="166"/>
      <c r="BOO78" s="32"/>
      <c r="BOP78" s="159"/>
      <c r="BOQ78" s="160"/>
      <c r="BOR78" s="161"/>
      <c r="BOS78" s="162"/>
      <c r="BOT78" s="163"/>
      <c r="BOU78" s="163"/>
      <c r="BOV78" s="164"/>
      <c r="BOW78" s="164"/>
      <c r="BOX78" s="165"/>
      <c r="BOY78" s="165"/>
      <c r="BOZ78" s="165"/>
      <c r="BPA78" s="113"/>
      <c r="BPE78" s="166"/>
      <c r="BPF78" s="32"/>
      <c r="BPG78" s="159"/>
      <c r="BPH78" s="160"/>
      <c r="BPI78" s="161"/>
      <c r="BPJ78" s="162"/>
      <c r="BPK78" s="163"/>
      <c r="BPL78" s="163"/>
      <c r="BPM78" s="164"/>
      <c r="BPN78" s="164"/>
      <c r="BPO78" s="165"/>
      <c r="BPP78" s="165"/>
      <c r="BPQ78" s="165"/>
      <c r="BPR78" s="113"/>
      <c r="BPV78" s="166"/>
      <c r="BPW78" s="32"/>
      <c r="BPX78" s="159"/>
      <c r="BPY78" s="160"/>
      <c r="BPZ78" s="161"/>
      <c r="BQA78" s="162"/>
      <c r="BQB78" s="163"/>
      <c r="BQC78" s="163"/>
      <c r="BQD78" s="164"/>
      <c r="BQE78" s="164"/>
      <c r="BQF78" s="165"/>
      <c r="BQG78" s="165"/>
      <c r="BQH78" s="165"/>
      <c r="BQI78" s="113"/>
      <c r="BQM78" s="166"/>
      <c r="BQN78" s="32"/>
      <c r="BQO78" s="159"/>
      <c r="BQP78" s="160"/>
      <c r="BQQ78" s="161"/>
      <c r="BQR78" s="162"/>
      <c r="BQS78" s="163"/>
      <c r="BQT78" s="163"/>
      <c r="BQU78" s="164"/>
      <c r="BQV78" s="164"/>
      <c r="BQW78" s="165"/>
      <c r="BQX78" s="165"/>
      <c r="BQY78" s="165"/>
      <c r="BQZ78" s="113"/>
      <c r="BRD78" s="166"/>
      <c r="BRE78" s="32"/>
      <c r="BRF78" s="159"/>
      <c r="BRG78" s="160"/>
      <c r="BRH78" s="161"/>
      <c r="BRI78" s="162"/>
      <c r="BRJ78" s="163"/>
      <c r="BRK78" s="163"/>
      <c r="BRL78" s="164"/>
      <c r="BRM78" s="164"/>
      <c r="BRN78" s="165"/>
      <c r="BRO78" s="165"/>
      <c r="BRP78" s="165"/>
      <c r="BRQ78" s="113"/>
      <c r="BRU78" s="166"/>
      <c r="BRV78" s="32"/>
      <c r="BRW78" s="159"/>
      <c r="BRX78" s="160"/>
      <c r="BRY78" s="161"/>
      <c r="BRZ78" s="162"/>
      <c r="BSA78" s="163"/>
      <c r="BSB78" s="163"/>
      <c r="BSC78" s="164"/>
      <c r="BSD78" s="164"/>
      <c r="BSE78" s="165"/>
      <c r="BSF78" s="165"/>
      <c r="BSG78" s="165"/>
      <c r="BSH78" s="113"/>
      <c r="BSL78" s="166"/>
      <c r="BSM78" s="32"/>
      <c r="BSN78" s="159"/>
      <c r="BSO78" s="160"/>
      <c r="BSP78" s="161"/>
      <c r="BSQ78" s="162"/>
      <c r="BSR78" s="163"/>
      <c r="BSS78" s="163"/>
      <c r="BST78" s="164"/>
      <c r="BSU78" s="164"/>
      <c r="BSV78" s="165"/>
      <c r="BSW78" s="165"/>
      <c r="BSX78" s="165"/>
      <c r="BSY78" s="113"/>
      <c r="BTC78" s="166"/>
      <c r="BTD78" s="32"/>
      <c r="BTE78" s="159"/>
      <c r="BTF78" s="160"/>
      <c r="BTG78" s="161"/>
      <c r="BTH78" s="162"/>
      <c r="BTI78" s="163"/>
      <c r="BTJ78" s="163"/>
      <c r="BTK78" s="164"/>
      <c r="BTL78" s="164"/>
      <c r="BTM78" s="165"/>
      <c r="BTN78" s="165"/>
      <c r="BTO78" s="165"/>
      <c r="BTP78" s="113"/>
      <c r="BTT78" s="166"/>
      <c r="BTU78" s="32"/>
      <c r="BTV78" s="159"/>
      <c r="BTW78" s="160"/>
      <c r="BTX78" s="161"/>
      <c r="BTY78" s="162"/>
      <c r="BTZ78" s="163"/>
      <c r="BUA78" s="163"/>
      <c r="BUB78" s="164"/>
      <c r="BUC78" s="164"/>
      <c r="BUD78" s="165"/>
      <c r="BUE78" s="165"/>
      <c r="BUF78" s="165"/>
      <c r="BUG78" s="113"/>
      <c r="BUK78" s="166"/>
      <c r="BUL78" s="32"/>
      <c r="BUM78" s="159"/>
      <c r="BUN78" s="160"/>
      <c r="BUO78" s="161"/>
      <c r="BUP78" s="162"/>
      <c r="BUQ78" s="163"/>
      <c r="BUR78" s="163"/>
      <c r="BUS78" s="164"/>
      <c r="BUT78" s="164"/>
      <c r="BUU78" s="165"/>
      <c r="BUV78" s="165"/>
      <c r="BUW78" s="165"/>
      <c r="BUX78" s="113"/>
      <c r="BVB78" s="166"/>
      <c r="BVC78" s="32"/>
      <c r="BVD78" s="159"/>
      <c r="BVE78" s="160"/>
      <c r="BVF78" s="161"/>
      <c r="BVG78" s="162"/>
      <c r="BVH78" s="163"/>
      <c r="BVI78" s="163"/>
      <c r="BVJ78" s="164"/>
      <c r="BVK78" s="164"/>
      <c r="BVL78" s="165"/>
      <c r="BVM78" s="165"/>
      <c r="BVN78" s="165"/>
      <c r="BVO78" s="113"/>
      <c r="BVS78" s="166"/>
      <c r="BVT78" s="32"/>
      <c r="BVU78" s="159"/>
      <c r="BVV78" s="160"/>
      <c r="BVW78" s="161"/>
      <c r="BVX78" s="162"/>
      <c r="BVY78" s="163"/>
      <c r="BVZ78" s="163"/>
      <c r="BWA78" s="164"/>
      <c r="BWB78" s="164"/>
      <c r="BWC78" s="165"/>
      <c r="BWD78" s="165"/>
      <c r="BWE78" s="165"/>
      <c r="BWF78" s="113"/>
      <c r="BWJ78" s="166"/>
      <c r="BWK78" s="32"/>
      <c r="BWL78" s="159"/>
      <c r="BWM78" s="160"/>
      <c r="BWN78" s="161"/>
      <c r="BWO78" s="162"/>
      <c r="BWP78" s="163"/>
      <c r="BWQ78" s="163"/>
      <c r="BWR78" s="164"/>
      <c r="BWS78" s="164"/>
      <c r="BWT78" s="165"/>
      <c r="BWU78" s="165"/>
      <c r="BWV78" s="165"/>
      <c r="BWW78" s="113"/>
      <c r="BXA78" s="166"/>
      <c r="BXB78" s="32"/>
      <c r="BXC78" s="159"/>
      <c r="BXD78" s="160"/>
      <c r="BXE78" s="161"/>
      <c r="BXF78" s="162"/>
      <c r="BXG78" s="163"/>
      <c r="BXH78" s="163"/>
      <c r="BXI78" s="164"/>
      <c r="BXJ78" s="164"/>
      <c r="BXK78" s="165"/>
      <c r="BXL78" s="165"/>
      <c r="BXM78" s="165"/>
      <c r="BXN78" s="113"/>
      <c r="BXR78" s="166"/>
      <c r="BXS78" s="32"/>
      <c r="BXT78" s="159"/>
      <c r="BXU78" s="160"/>
      <c r="BXV78" s="161"/>
      <c r="BXW78" s="162"/>
      <c r="BXX78" s="163"/>
      <c r="BXY78" s="163"/>
      <c r="BXZ78" s="164"/>
      <c r="BYA78" s="164"/>
      <c r="BYB78" s="165"/>
      <c r="BYC78" s="165"/>
      <c r="BYD78" s="165"/>
      <c r="BYE78" s="113"/>
      <c r="BYI78" s="166"/>
      <c r="BYJ78" s="32"/>
      <c r="BYK78" s="159"/>
      <c r="BYL78" s="160"/>
      <c r="BYM78" s="161"/>
      <c r="BYN78" s="162"/>
      <c r="BYO78" s="163"/>
      <c r="BYP78" s="163"/>
      <c r="BYQ78" s="164"/>
      <c r="BYR78" s="164"/>
      <c r="BYS78" s="165"/>
      <c r="BYT78" s="165"/>
      <c r="BYU78" s="165"/>
      <c r="BYV78" s="113"/>
      <c r="BYZ78" s="166"/>
      <c r="BZA78" s="32"/>
      <c r="BZB78" s="159"/>
      <c r="BZC78" s="160"/>
      <c r="BZD78" s="161"/>
      <c r="BZE78" s="162"/>
      <c r="BZF78" s="163"/>
      <c r="BZG78" s="163"/>
      <c r="BZH78" s="164"/>
      <c r="BZI78" s="164"/>
      <c r="BZJ78" s="165"/>
      <c r="BZK78" s="165"/>
      <c r="BZL78" s="165"/>
      <c r="BZM78" s="113"/>
      <c r="BZQ78" s="166"/>
      <c r="BZR78" s="32"/>
      <c r="BZS78" s="159"/>
      <c r="BZT78" s="160"/>
      <c r="BZU78" s="161"/>
      <c r="BZV78" s="162"/>
      <c r="BZW78" s="163"/>
      <c r="BZX78" s="163"/>
      <c r="BZY78" s="164"/>
      <c r="BZZ78" s="164"/>
      <c r="CAA78" s="165"/>
      <c r="CAB78" s="165"/>
      <c r="CAC78" s="165"/>
      <c r="CAD78" s="113"/>
      <c r="CAH78" s="166"/>
      <c r="CAI78" s="32"/>
      <c r="CAJ78" s="159"/>
      <c r="CAK78" s="160"/>
      <c r="CAL78" s="161"/>
      <c r="CAM78" s="162"/>
      <c r="CAN78" s="163"/>
      <c r="CAO78" s="163"/>
      <c r="CAP78" s="164"/>
      <c r="CAQ78" s="164"/>
      <c r="CAR78" s="165"/>
      <c r="CAS78" s="165"/>
      <c r="CAT78" s="165"/>
      <c r="CAU78" s="113"/>
      <c r="CAY78" s="166"/>
      <c r="CAZ78" s="32"/>
      <c r="CBA78" s="159"/>
      <c r="CBB78" s="160"/>
      <c r="CBC78" s="161"/>
      <c r="CBD78" s="162"/>
      <c r="CBE78" s="163"/>
      <c r="CBF78" s="163"/>
      <c r="CBG78" s="164"/>
      <c r="CBH78" s="164"/>
      <c r="CBI78" s="165"/>
      <c r="CBJ78" s="165"/>
      <c r="CBK78" s="165"/>
      <c r="CBL78" s="113"/>
      <c r="CBP78" s="166"/>
      <c r="CBQ78" s="32"/>
      <c r="CBR78" s="159"/>
      <c r="CBS78" s="160"/>
      <c r="CBT78" s="161"/>
      <c r="CBU78" s="162"/>
      <c r="CBV78" s="163"/>
      <c r="CBW78" s="163"/>
      <c r="CBX78" s="164"/>
      <c r="CBY78" s="164"/>
      <c r="CBZ78" s="165"/>
      <c r="CCA78" s="165"/>
      <c r="CCB78" s="165"/>
      <c r="CCC78" s="113"/>
      <c r="CCG78" s="166"/>
      <c r="CCH78" s="32"/>
      <c r="CCI78" s="159"/>
      <c r="CCJ78" s="160"/>
      <c r="CCK78" s="161"/>
      <c r="CCL78" s="162"/>
      <c r="CCM78" s="163"/>
      <c r="CCN78" s="163"/>
      <c r="CCO78" s="164"/>
      <c r="CCP78" s="164"/>
      <c r="CCQ78" s="165"/>
      <c r="CCR78" s="165"/>
      <c r="CCS78" s="165"/>
      <c r="CCT78" s="113"/>
      <c r="CCX78" s="166"/>
      <c r="CCY78" s="32"/>
      <c r="CCZ78" s="159"/>
      <c r="CDA78" s="160"/>
      <c r="CDB78" s="161"/>
      <c r="CDC78" s="162"/>
      <c r="CDD78" s="163"/>
      <c r="CDE78" s="163"/>
      <c r="CDF78" s="164"/>
      <c r="CDG78" s="164"/>
      <c r="CDH78" s="165"/>
      <c r="CDI78" s="165"/>
      <c r="CDJ78" s="165"/>
      <c r="CDK78" s="113"/>
      <c r="CDO78" s="166"/>
      <c r="CDP78" s="32"/>
      <c r="CDQ78" s="159"/>
      <c r="CDR78" s="160"/>
      <c r="CDS78" s="161"/>
      <c r="CDT78" s="162"/>
      <c r="CDU78" s="163"/>
      <c r="CDV78" s="163"/>
      <c r="CDW78" s="164"/>
      <c r="CDX78" s="164"/>
      <c r="CDY78" s="165"/>
      <c r="CDZ78" s="165"/>
      <c r="CEA78" s="165"/>
      <c r="CEB78" s="113"/>
      <c r="CEF78" s="166"/>
      <c r="CEG78" s="32"/>
      <c r="CEH78" s="159"/>
      <c r="CEI78" s="160"/>
      <c r="CEJ78" s="161"/>
      <c r="CEK78" s="162"/>
      <c r="CEL78" s="163"/>
      <c r="CEM78" s="163"/>
      <c r="CEN78" s="164"/>
      <c r="CEO78" s="164"/>
      <c r="CEP78" s="165"/>
      <c r="CEQ78" s="165"/>
      <c r="CER78" s="165"/>
      <c r="CES78" s="113"/>
      <c r="CEW78" s="166"/>
      <c r="CEX78" s="32"/>
      <c r="CEY78" s="159"/>
      <c r="CEZ78" s="160"/>
      <c r="CFA78" s="161"/>
      <c r="CFB78" s="162"/>
      <c r="CFC78" s="163"/>
      <c r="CFD78" s="163"/>
      <c r="CFE78" s="164"/>
      <c r="CFF78" s="164"/>
      <c r="CFG78" s="165"/>
      <c r="CFH78" s="165"/>
      <c r="CFI78" s="165"/>
      <c r="CFJ78" s="113"/>
      <c r="CFN78" s="166"/>
      <c r="CFO78" s="32"/>
      <c r="CFP78" s="159"/>
      <c r="CFQ78" s="160"/>
      <c r="CFR78" s="161"/>
      <c r="CFS78" s="162"/>
      <c r="CFT78" s="163"/>
      <c r="CFU78" s="163"/>
      <c r="CFV78" s="164"/>
      <c r="CFW78" s="164"/>
      <c r="CFX78" s="165"/>
      <c r="CFY78" s="165"/>
      <c r="CFZ78" s="165"/>
      <c r="CGA78" s="113"/>
      <c r="CGE78" s="166"/>
      <c r="CGF78" s="32"/>
      <c r="CGG78" s="159"/>
      <c r="CGH78" s="160"/>
      <c r="CGI78" s="161"/>
      <c r="CGJ78" s="162"/>
      <c r="CGK78" s="163"/>
      <c r="CGL78" s="163"/>
      <c r="CGM78" s="164"/>
      <c r="CGN78" s="164"/>
      <c r="CGO78" s="165"/>
      <c r="CGP78" s="165"/>
      <c r="CGQ78" s="165"/>
      <c r="CGR78" s="113"/>
      <c r="CGV78" s="166"/>
      <c r="CGW78" s="32"/>
      <c r="CGX78" s="159"/>
      <c r="CGY78" s="160"/>
      <c r="CGZ78" s="161"/>
      <c r="CHA78" s="162"/>
      <c r="CHB78" s="163"/>
      <c r="CHC78" s="163"/>
      <c r="CHD78" s="164"/>
      <c r="CHE78" s="164"/>
      <c r="CHF78" s="165"/>
      <c r="CHG78" s="165"/>
      <c r="CHH78" s="165"/>
      <c r="CHI78" s="113"/>
      <c r="CHM78" s="166"/>
      <c r="CHN78" s="32"/>
      <c r="CHO78" s="159"/>
      <c r="CHP78" s="160"/>
      <c r="CHQ78" s="161"/>
      <c r="CHR78" s="162"/>
      <c r="CHS78" s="163"/>
      <c r="CHT78" s="163"/>
      <c r="CHU78" s="164"/>
      <c r="CHV78" s="164"/>
      <c r="CHW78" s="165"/>
      <c r="CHX78" s="165"/>
      <c r="CHY78" s="165"/>
      <c r="CHZ78" s="113"/>
      <c r="CID78" s="166"/>
      <c r="CIE78" s="32"/>
      <c r="CIF78" s="159"/>
      <c r="CIG78" s="160"/>
      <c r="CIH78" s="161"/>
      <c r="CII78" s="162"/>
      <c r="CIJ78" s="163"/>
      <c r="CIK78" s="163"/>
      <c r="CIL78" s="164"/>
      <c r="CIM78" s="164"/>
      <c r="CIN78" s="165"/>
      <c r="CIO78" s="165"/>
      <c r="CIP78" s="165"/>
      <c r="CIQ78" s="113"/>
      <c r="CIU78" s="166"/>
      <c r="CIV78" s="32"/>
      <c r="CIW78" s="159"/>
      <c r="CIX78" s="160"/>
      <c r="CIY78" s="161"/>
      <c r="CIZ78" s="162"/>
      <c r="CJA78" s="163"/>
      <c r="CJB78" s="163"/>
      <c r="CJC78" s="164"/>
      <c r="CJD78" s="164"/>
      <c r="CJE78" s="165"/>
      <c r="CJF78" s="165"/>
      <c r="CJG78" s="165"/>
      <c r="CJH78" s="113"/>
      <c r="CJL78" s="166"/>
      <c r="CJM78" s="32"/>
      <c r="CJN78" s="159"/>
      <c r="CJO78" s="160"/>
      <c r="CJP78" s="161"/>
      <c r="CJQ78" s="162"/>
      <c r="CJR78" s="163"/>
      <c r="CJS78" s="163"/>
      <c r="CJT78" s="164"/>
      <c r="CJU78" s="164"/>
      <c r="CJV78" s="165"/>
      <c r="CJW78" s="165"/>
      <c r="CJX78" s="165"/>
      <c r="CJY78" s="113"/>
      <c r="CKC78" s="166"/>
      <c r="CKD78" s="32"/>
      <c r="CKE78" s="159"/>
      <c r="CKF78" s="160"/>
      <c r="CKG78" s="161"/>
      <c r="CKH78" s="162"/>
      <c r="CKI78" s="163"/>
      <c r="CKJ78" s="163"/>
      <c r="CKK78" s="164"/>
      <c r="CKL78" s="164"/>
      <c r="CKM78" s="165"/>
      <c r="CKN78" s="165"/>
      <c r="CKO78" s="165"/>
      <c r="CKP78" s="113"/>
      <c r="CKT78" s="166"/>
      <c r="CKU78" s="32"/>
      <c r="CKV78" s="159"/>
      <c r="CKW78" s="160"/>
      <c r="CKX78" s="161"/>
      <c r="CKY78" s="162"/>
      <c r="CKZ78" s="163"/>
      <c r="CLA78" s="163"/>
      <c r="CLB78" s="164"/>
      <c r="CLC78" s="164"/>
      <c r="CLD78" s="165"/>
      <c r="CLE78" s="165"/>
      <c r="CLF78" s="165"/>
      <c r="CLG78" s="113"/>
      <c r="CLK78" s="166"/>
      <c r="CLL78" s="32"/>
      <c r="CLM78" s="159"/>
      <c r="CLN78" s="160"/>
      <c r="CLO78" s="161"/>
      <c r="CLP78" s="162"/>
      <c r="CLQ78" s="163"/>
      <c r="CLR78" s="163"/>
      <c r="CLS78" s="164"/>
      <c r="CLT78" s="164"/>
      <c r="CLU78" s="165"/>
      <c r="CLV78" s="165"/>
      <c r="CLW78" s="165"/>
      <c r="CLX78" s="113"/>
      <c r="CMB78" s="166"/>
      <c r="CMC78" s="32"/>
      <c r="CMD78" s="159"/>
      <c r="CME78" s="160"/>
      <c r="CMF78" s="161"/>
      <c r="CMG78" s="162"/>
      <c r="CMH78" s="163"/>
      <c r="CMI78" s="163"/>
      <c r="CMJ78" s="164"/>
      <c r="CMK78" s="164"/>
      <c r="CML78" s="165"/>
      <c r="CMM78" s="165"/>
      <c r="CMN78" s="165"/>
      <c r="CMO78" s="113"/>
      <c r="CMS78" s="166"/>
      <c r="CMT78" s="32"/>
      <c r="CMU78" s="159"/>
      <c r="CMV78" s="160"/>
      <c r="CMW78" s="161"/>
      <c r="CMX78" s="162"/>
      <c r="CMY78" s="163"/>
      <c r="CMZ78" s="163"/>
      <c r="CNA78" s="164"/>
      <c r="CNB78" s="164"/>
      <c r="CNC78" s="165"/>
      <c r="CND78" s="165"/>
      <c r="CNE78" s="165"/>
      <c r="CNF78" s="113"/>
      <c r="CNJ78" s="166"/>
      <c r="CNK78" s="32"/>
      <c r="CNL78" s="159"/>
      <c r="CNM78" s="160"/>
      <c r="CNN78" s="161"/>
      <c r="CNO78" s="162"/>
      <c r="CNP78" s="163"/>
      <c r="CNQ78" s="163"/>
      <c r="CNR78" s="164"/>
      <c r="CNS78" s="164"/>
      <c r="CNT78" s="165"/>
      <c r="CNU78" s="165"/>
      <c r="CNV78" s="165"/>
      <c r="CNW78" s="113"/>
      <c r="COA78" s="166"/>
      <c r="COB78" s="32"/>
      <c r="COC78" s="159"/>
      <c r="COD78" s="160"/>
      <c r="COE78" s="161"/>
      <c r="COF78" s="162"/>
      <c r="COG78" s="163"/>
      <c r="COH78" s="163"/>
      <c r="COI78" s="164"/>
      <c r="COJ78" s="164"/>
      <c r="COK78" s="165"/>
      <c r="COL78" s="165"/>
      <c r="COM78" s="165"/>
      <c r="CON78" s="113"/>
      <c r="COR78" s="166"/>
      <c r="COS78" s="32"/>
      <c r="COT78" s="159"/>
      <c r="COU78" s="160"/>
      <c r="COV78" s="161"/>
      <c r="COW78" s="162"/>
      <c r="COX78" s="163"/>
      <c r="COY78" s="163"/>
      <c r="COZ78" s="164"/>
      <c r="CPA78" s="164"/>
      <c r="CPB78" s="165"/>
      <c r="CPC78" s="165"/>
      <c r="CPD78" s="165"/>
      <c r="CPE78" s="113"/>
      <c r="CPI78" s="166"/>
      <c r="CPJ78" s="32"/>
      <c r="CPK78" s="159"/>
      <c r="CPL78" s="160"/>
      <c r="CPM78" s="161"/>
      <c r="CPN78" s="162"/>
      <c r="CPO78" s="163"/>
      <c r="CPP78" s="163"/>
      <c r="CPQ78" s="164"/>
      <c r="CPR78" s="164"/>
      <c r="CPS78" s="165"/>
      <c r="CPT78" s="165"/>
      <c r="CPU78" s="165"/>
      <c r="CPV78" s="113"/>
      <c r="CPZ78" s="166"/>
      <c r="CQA78" s="32"/>
      <c r="CQB78" s="159"/>
      <c r="CQC78" s="160"/>
      <c r="CQD78" s="161"/>
      <c r="CQE78" s="162"/>
      <c r="CQF78" s="163"/>
      <c r="CQG78" s="163"/>
      <c r="CQH78" s="164"/>
      <c r="CQI78" s="164"/>
      <c r="CQJ78" s="165"/>
      <c r="CQK78" s="165"/>
      <c r="CQL78" s="165"/>
      <c r="CQM78" s="113"/>
      <c r="CQQ78" s="166"/>
      <c r="CQR78" s="32"/>
      <c r="CQS78" s="159"/>
      <c r="CQT78" s="160"/>
      <c r="CQU78" s="161"/>
      <c r="CQV78" s="162"/>
      <c r="CQW78" s="163"/>
      <c r="CQX78" s="163"/>
      <c r="CQY78" s="164"/>
      <c r="CQZ78" s="164"/>
      <c r="CRA78" s="165"/>
      <c r="CRB78" s="165"/>
      <c r="CRC78" s="165"/>
      <c r="CRD78" s="113"/>
      <c r="CRH78" s="166"/>
      <c r="CRI78" s="32"/>
      <c r="CRJ78" s="159"/>
      <c r="CRK78" s="160"/>
      <c r="CRL78" s="161"/>
      <c r="CRM78" s="162"/>
      <c r="CRN78" s="163"/>
      <c r="CRO78" s="163"/>
      <c r="CRP78" s="164"/>
      <c r="CRQ78" s="164"/>
      <c r="CRR78" s="165"/>
      <c r="CRS78" s="165"/>
      <c r="CRT78" s="165"/>
      <c r="CRU78" s="113"/>
      <c r="CRY78" s="166"/>
      <c r="CRZ78" s="32"/>
      <c r="CSA78" s="159"/>
      <c r="CSB78" s="160"/>
      <c r="CSC78" s="161"/>
      <c r="CSD78" s="162"/>
      <c r="CSE78" s="163"/>
      <c r="CSF78" s="163"/>
      <c r="CSG78" s="164"/>
      <c r="CSH78" s="164"/>
      <c r="CSI78" s="165"/>
      <c r="CSJ78" s="165"/>
      <c r="CSK78" s="165"/>
      <c r="CSL78" s="113"/>
      <c r="CSP78" s="166"/>
      <c r="CSQ78" s="32"/>
      <c r="CSR78" s="159"/>
      <c r="CSS78" s="160"/>
      <c r="CST78" s="161"/>
      <c r="CSU78" s="162"/>
      <c r="CSV78" s="163"/>
      <c r="CSW78" s="163"/>
      <c r="CSX78" s="164"/>
      <c r="CSY78" s="164"/>
      <c r="CSZ78" s="165"/>
      <c r="CTA78" s="165"/>
      <c r="CTB78" s="165"/>
      <c r="CTC78" s="113"/>
      <c r="CTG78" s="166"/>
      <c r="CTH78" s="32"/>
      <c r="CTI78" s="159"/>
      <c r="CTJ78" s="160"/>
      <c r="CTK78" s="161"/>
      <c r="CTL78" s="162"/>
      <c r="CTM78" s="163"/>
      <c r="CTN78" s="163"/>
      <c r="CTO78" s="164"/>
      <c r="CTP78" s="164"/>
      <c r="CTQ78" s="165"/>
      <c r="CTR78" s="165"/>
      <c r="CTS78" s="165"/>
      <c r="CTT78" s="113"/>
      <c r="CTX78" s="166"/>
      <c r="CTY78" s="32"/>
      <c r="CTZ78" s="159"/>
      <c r="CUA78" s="160"/>
      <c r="CUB78" s="161"/>
      <c r="CUC78" s="162"/>
      <c r="CUD78" s="163"/>
      <c r="CUE78" s="163"/>
      <c r="CUF78" s="164"/>
      <c r="CUG78" s="164"/>
      <c r="CUH78" s="165"/>
      <c r="CUI78" s="165"/>
      <c r="CUJ78" s="165"/>
      <c r="CUK78" s="113"/>
      <c r="CUO78" s="166"/>
      <c r="CUP78" s="32"/>
      <c r="CUQ78" s="159"/>
      <c r="CUR78" s="160"/>
      <c r="CUS78" s="161"/>
      <c r="CUT78" s="162"/>
      <c r="CUU78" s="163"/>
      <c r="CUV78" s="163"/>
      <c r="CUW78" s="164"/>
      <c r="CUX78" s="164"/>
      <c r="CUY78" s="165"/>
      <c r="CUZ78" s="165"/>
      <c r="CVA78" s="165"/>
      <c r="CVB78" s="113"/>
      <c r="CVF78" s="166"/>
      <c r="CVG78" s="32"/>
      <c r="CVH78" s="159"/>
      <c r="CVI78" s="160"/>
      <c r="CVJ78" s="161"/>
      <c r="CVK78" s="162"/>
      <c r="CVL78" s="163"/>
      <c r="CVM78" s="163"/>
      <c r="CVN78" s="164"/>
      <c r="CVO78" s="164"/>
      <c r="CVP78" s="165"/>
      <c r="CVQ78" s="165"/>
      <c r="CVR78" s="165"/>
      <c r="CVS78" s="113"/>
      <c r="CVW78" s="166"/>
      <c r="CVX78" s="32"/>
      <c r="CVY78" s="159"/>
      <c r="CVZ78" s="160"/>
      <c r="CWA78" s="161"/>
      <c r="CWB78" s="162"/>
      <c r="CWC78" s="163"/>
      <c r="CWD78" s="163"/>
      <c r="CWE78" s="164"/>
      <c r="CWF78" s="164"/>
      <c r="CWG78" s="165"/>
      <c r="CWH78" s="165"/>
      <c r="CWI78" s="165"/>
      <c r="CWJ78" s="113"/>
      <c r="CWN78" s="166"/>
      <c r="CWO78" s="32"/>
      <c r="CWP78" s="159"/>
      <c r="CWQ78" s="160"/>
      <c r="CWR78" s="161"/>
      <c r="CWS78" s="162"/>
      <c r="CWT78" s="163"/>
      <c r="CWU78" s="163"/>
      <c r="CWV78" s="164"/>
      <c r="CWW78" s="164"/>
      <c r="CWX78" s="165"/>
      <c r="CWY78" s="165"/>
      <c r="CWZ78" s="165"/>
      <c r="CXA78" s="113"/>
      <c r="CXE78" s="166"/>
      <c r="CXF78" s="32"/>
      <c r="CXG78" s="159"/>
      <c r="CXH78" s="160"/>
      <c r="CXI78" s="161"/>
      <c r="CXJ78" s="162"/>
      <c r="CXK78" s="163"/>
      <c r="CXL78" s="163"/>
      <c r="CXM78" s="164"/>
      <c r="CXN78" s="164"/>
      <c r="CXO78" s="165"/>
      <c r="CXP78" s="165"/>
      <c r="CXQ78" s="165"/>
      <c r="CXR78" s="113"/>
      <c r="CXV78" s="166"/>
      <c r="CXW78" s="32"/>
      <c r="CXX78" s="159"/>
      <c r="CXY78" s="160"/>
      <c r="CXZ78" s="161"/>
      <c r="CYA78" s="162"/>
      <c r="CYB78" s="163"/>
      <c r="CYC78" s="163"/>
      <c r="CYD78" s="164"/>
      <c r="CYE78" s="164"/>
      <c r="CYF78" s="165"/>
      <c r="CYG78" s="165"/>
      <c r="CYH78" s="165"/>
      <c r="CYI78" s="113"/>
      <c r="CYM78" s="166"/>
      <c r="CYN78" s="32"/>
      <c r="CYO78" s="159"/>
      <c r="CYP78" s="160"/>
      <c r="CYQ78" s="161"/>
      <c r="CYR78" s="162"/>
      <c r="CYS78" s="163"/>
      <c r="CYT78" s="163"/>
      <c r="CYU78" s="164"/>
      <c r="CYV78" s="164"/>
      <c r="CYW78" s="165"/>
      <c r="CYX78" s="165"/>
      <c r="CYY78" s="165"/>
      <c r="CYZ78" s="113"/>
      <c r="CZD78" s="166"/>
      <c r="CZE78" s="32"/>
      <c r="CZF78" s="159"/>
      <c r="CZG78" s="160"/>
      <c r="CZH78" s="161"/>
      <c r="CZI78" s="162"/>
      <c r="CZJ78" s="163"/>
      <c r="CZK78" s="163"/>
      <c r="CZL78" s="164"/>
      <c r="CZM78" s="164"/>
      <c r="CZN78" s="165"/>
      <c r="CZO78" s="165"/>
      <c r="CZP78" s="165"/>
      <c r="CZQ78" s="113"/>
      <c r="CZU78" s="166"/>
      <c r="CZV78" s="32"/>
      <c r="CZW78" s="159"/>
      <c r="CZX78" s="160"/>
      <c r="CZY78" s="161"/>
      <c r="CZZ78" s="162"/>
      <c r="DAA78" s="163"/>
      <c r="DAB78" s="163"/>
      <c r="DAC78" s="164"/>
      <c r="DAD78" s="164"/>
      <c r="DAE78" s="165"/>
      <c r="DAF78" s="165"/>
      <c r="DAG78" s="165"/>
      <c r="DAH78" s="113"/>
      <c r="DAL78" s="166"/>
      <c r="DAM78" s="32"/>
      <c r="DAN78" s="159"/>
      <c r="DAO78" s="160"/>
      <c r="DAP78" s="161"/>
      <c r="DAQ78" s="162"/>
      <c r="DAR78" s="163"/>
      <c r="DAS78" s="163"/>
      <c r="DAT78" s="164"/>
      <c r="DAU78" s="164"/>
      <c r="DAV78" s="165"/>
      <c r="DAW78" s="165"/>
      <c r="DAX78" s="165"/>
      <c r="DAY78" s="113"/>
      <c r="DBC78" s="166"/>
      <c r="DBD78" s="32"/>
      <c r="DBE78" s="159"/>
      <c r="DBF78" s="160"/>
      <c r="DBG78" s="161"/>
      <c r="DBH78" s="162"/>
      <c r="DBI78" s="163"/>
      <c r="DBJ78" s="163"/>
      <c r="DBK78" s="164"/>
      <c r="DBL78" s="164"/>
      <c r="DBM78" s="165"/>
      <c r="DBN78" s="165"/>
      <c r="DBO78" s="165"/>
      <c r="DBP78" s="113"/>
      <c r="DBT78" s="166"/>
      <c r="DBU78" s="32"/>
      <c r="DBV78" s="159"/>
      <c r="DBW78" s="160"/>
      <c r="DBX78" s="161"/>
      <c r="DBY78" s="162"/>
      <c r="DBZ78" s="163"/>
      <c r="DCA78" s="163"/>
      <c r="DCB78" s="164"/>
      <c r="DCC78" s="164"/>
      <c r="DCD78" s="165"/>
      <c r="DCE78" s="165"/>
      <c r="DCF78" s="165"/>
      <c r="DCG78" s="113"/>
      <c r="DCK78" s="166"/>
      <c r="DCL78" s="32"/>
      <c r="DCM78" s="159"/>
      <c r="DCN78" s="160"/>
      <c r="DCO78" s="161"/>
      <c r="DCP78" s="162"/>
      <c r="DCQ78" s="163"/>
      <c r="DCR78" s="163"/>
      <c r="DCS78" s="164"/>
      <c r="DCT78" s="164"/>
      <c r="DCU78" s="165"/>
      <c r="DCV78" s="165"/>
      <c r="DCW78" s="165"/>
      <c r="DCX78" s="113"/>
      <c r="DDB78" s="166"/>
      <c r="DDC78" s="32"/>
      <c r="DDD78" s="159"/>
      <c r="DDE78" s="160"/>
      <c r="DDF78" s="161"/>
      <c r="DDG78" s="162"/>
      <c r="DDH78" s="163"/>
      <c r="DDI78" s="163"/>
      <c r="DDJ78" s="164"/>
      <c r="DDK78" s="164"/>
      <c r="DDL78" s="165"/>
      <c r="DDM78" s="165"/>
      <c r="DDN78" s="165"/>
      <c r="DDO78" s="113"/>
      <c r="DDS78" s="166"/>
      <c r="DDT78" s="32"/>
      <c r="DDU78" s="159"/>
      <c r="DDV78" s="160"/>
      <c r="DDW78" s="161"/>
      <c r="DDX78" s="162"/>
      <c r="DDY78" s="163"/>
      <c r="DDZ78" s="163"/>
      <c r="DEA78" s="164"/>
      <c r="DEB78" s="164"/>
      <c r="DEC78" s="165"/>
      <c r="DED78" s="165"/>
      <c r="DEE78" s="165"/>
      <c r="DEF78" s="113"/>
      <c r="DEJ78" s="166"/>
      <c r="DEK78" s="32"/>
      <c r="DEL78" s="159"/>
      <c r="DEM78" s="160"/>
      <c r="DEN78" s="161"/>
      <c r="DEO78" s="162"/>
      <c r="DEP78" s="163"/>
      <c r="DEQ78" s="163"/>
      <c r="DER78" s="164"/>
      <c r="DES78" s="164"/>
      <c r="DET78" s="165"/>
      <c r="DEU78" s="165"/>
      <c r="DEV78" s="165"/>
      <c r="DEW78" s="113"/>
      <c r="DFA78" s="166"/>
      <c r="DFB78" s="32"/>
      <c r="DFC78" s="159"/>
      <c r="DFD78" s="160"/>
      <c r="DFE78" s="161"/>
      <c r="DFF78" s="162"/>
      <c r="DFG78" s="163"/>
      <c r="DFH78" s="163"/>
      <c r="DFI78" s="164"/>
      <c r="DFJ78" s="164"/>
      <c r="DFK78" s="165"/>
      <c r="DFL78" s="165"/>
      <c r="DFM78" s="165"/>
      <c r="DFN78" s="113"/>
      <c r="DFR78" s="166"/>
      <c r="DFS78" s="32"/>
      <c r="DFT78" s="159"/>
      <c r="DFU78" s="160"/>
      <c r="DFV78" s="161"/>
      <c r="DFW78" s="162"/>
      <c r="DFX78" s="163"/>
      <c r="DFY78" s="163"/>
      <c r="DFZ78" s="164"/>
      <c r="DGA78" s="164"/>
      <c r="DGB78" s="165"/>
      <c r="DGC78" s="165"/>
      <c r="DGD78" s="165"/>
      <c r="DGE78" s="113"/>
      <c r="DGI78" s="166"/>
      <c r="DGJ78" s="32"/>
      <c r="DGK78" s="159"/>
      <c r="DGL78" s="160"/>
      <c r="DGM78" s="161"/>
      <c r="DGN78" s="162"/>
      <c r="DGO78" s="163"/>
      <c r="DGP78" s="163"/>
      <c r="DGQ78" s="164"/>
      <c r="DGR78" s="164"/>
      <c r="DGS78" s="165"/>
      <c r="DGT78" s="165"/>
      <c r="DGU78" s="165"/>
      <c r="DGV78" s="113"/>
      <c r="DGZ78" s="166"/>
      <c r="DHA78" s="32"/>
      <c r="DHB78" s="159"/>
      <c r="DHC78" s="160"/>
      <c r="DHD78" s="161"/>
      <c r="DHE78" s="162"/>
      <c r="DHF78" s="163"/>
      <c r="DHG78" s="163"/>
      <c r="DHH78" s="164"/>
      <c r="DHI78" s="164"/>
      <c r="DHJ78" s="165"/>
      <c r="DHK78" s="165"/>
      <c r="DHL78" s="165"/>
      <c r="DHM78" s="113"/>
      <c r="DHQ78" s="166"/>
      <c r="DHR78" s="32"/>
      <c r="DHS78" s="159"/>
      <c r="DHT78" s="160"/>
      <c r="DHU78" s="161"/>
      <c r="DHV78" s="162"/>
      <c r="DHW78" s="163"/>
      <c r="DHX78" s="163"/>
      <c r="DHY78" s="164"/>
      <c r="DHZ78" s="164"/>
      <c r="DIA78" s="165"/>
      <c r="DIB78" s="165"/>
      <c r="DIC78" s="165"/>
      <c r="DID78" s="113"/>
      <c r="DIH78" s="166"/>
      <c r="DII78" s="32"/>
      <c r="DIJ78" s="159"/>
      <c r="DIK78" s="160"/>
      <c r="DIL78" s="161"/>
      <c r="DIM78" s="162"/>
      <c r="DIN78" s="163"/>
      <c r="DIO78" s="163"/>
      <c r="DIP78" s="164"/>
      <c r="DIQ78" s="164"/>
      <c r="DIR78" s="165"/>
      <c r="DIS78" s="165"/>
      <c r="DIT78" s="165"/>
      <c r="DIU78" s="113"/>
      <c r="DIY78" s="166"/>
      <c r="DIZ78" s="32"/>
      <c r="DJA78" s="159"/>
      <c r="DJB78" s="160"/>
      <c r="DJC78" s="161"/>
      <c r="DJD78" s="162"/>
      <c r="DJE78" s="163"/>
      <c r="DJF78" s="163"/>
      <c r="DJG78" s="164"/>
      <c r="DJH78" s="164"/>
      <c r="DJI78" s="165"/>
      <c r="DJJ78" s="165"/>
      <c r="DJK78" s="165"/>
      <c r="DJL78" s="113"/>
      <c r="DJP78" s="166"/>
      <c r="DJQ78" s="32"/>
      <c r="DJR78" s="159"/>
      <c r="DJS78" s="160"/>
      <c r="DJT78" s="161"/>
      <c r="DJU78" s="162"/>
      <c r="DJV78" s="163"/>
      <c r="DJW78" s="163"/>
      <c r="DJX78" s="164"/>
      <c r="DJY78" s="164"/>
      <c r="DJZ78" s="165"/>
      <c r="DKA78" s="165"/>
      <c r="DKB78" s="165"/>
      <c r="DKC78" s="113"/>
      <c r="DKG78" s="166"/>
      <c r="DKH78" s="32"/>
      <c r="DKI78" s="159"/>
      <c r="DKJ78" s="160"/>
      <c r="DKK78" s="161"/>
      <c r="DKL78" s="162"/>
      <c r="DKM78" s="163"/>
      <c r="DKN78" s="163"/>
      <c r="DKO78" s="164"/>
      <c r="DKP78" s="164"/>
      <c r="DKQ78" s="165"/>
      <c r="DKR78" s="165"/>
      <c r="DKS78" s="165"/>
      <c r="DKT78" s="113"/>
      <c r="DKX78" s="166"/>
      <c r="DKY78" s="32"/>
      <c r="DKZ78" s="159"/>
      <c r="DLA78" s="160"/>
      <c r="DLB78" s="161"/>
      <c r="DLC78" s="162"/>
      <c r="DLD78" s="163"/>
      <c r="DLE78" s="163"/>
      <c r="DLF78" s="164"/>
      <c r="DLG78" s="164"/>
      <c r="DLH78" s="165"/>
      <c r="DLI78" s="165"/>
      <c r="DLJ78" s="165"/>
      <c r="DLK78" s="113"/>
      <c r="DLO78" s="166"/>
      <c r="DLP78" s="32"/>
      <c r="DLQ78" s="159"/>
      <c r="DLR78" s="160"/>
      <c r="DLS78" s="161"/>
      <c r="DLT78" s="162"/>
      <c r="DLU78" s="163"/>
      <c r="DLV78" s="163"/>
      <c r="DLW78" s="164"/>
      <c r="DLX78" s="164"/>
      <c r="DLY78" s="165"/>
      <c r="DLZ78" s="165"/>
      <c r="DMA78" s="165"/>
      <c r="DMB78" s="113"/>
      <c r="DMF78" s="166"/>
      <c r="DMG78" s="32"/>
      <c r="DMH78" s="159"/>
      <c r="DMI78" s="160"/>
      <c r="DMJ78" s="161"/>
      <c r="DMK78" s="162"/>
      <c r="DML78" s="163"/>
      <c r="DMM78" s="163"/>
      <c r="DMN78" s="164"/>
      <c r="DMO78" s="164"/>
      <c r="DMP78" s="165"/>
      <c r="DMQ78" s="165"/>
      <c r="DMR78" s="165"/>
      <c r="DMS78" s="113"/>
      <c r="DMW78" s="166"/>
      <c r="DMX78" s="32"/>
      <c r="DMY78" s="159"/>
      <c r="DMZ78" s="160"/>
      <c r="DNA78" s="161"/>
      <c r="DNB78" s="162"/>
      <c r="DNC78" s="163"/>
      <c r="DND78" s="163"/>
      <c r="DNE78" s="164"/>
      <c r="DNF78" s="164"/>
      <c r="DNG78" s="165"/>
      <c r="DNH78" s="165"/>
      <c r="DNI78" s="165"/>
      <c r="DNJ78" s="113"/>
      <c r="DNN78" s="166"/>
      <c r="DNO78" s="32"/>
      <c r="DNP78" s="159"/>
      <c r="DNQ78" s="160"/>
      <c r="DNR78" s="161"/>
      <c r="DNS78" s="162"/>
      <c r="DNT78" s="163"/>
      <c r="DNU78" s="163"/>
      <c r="DNV78" s="164"/>
      <c r="DNW78" s="164"/>
      <c r="DNX78" s="165"/>
      <c r="DNY78" s="165"/>
      <c r="DNZ78" s="165"/>
      <c r="DOA78" s="113"/>
      <c r="DOE78" s="166"/>
      <c r="DOF78" s="32"/>
      <c r="DOG78" s="159"/>
      <c r="DOH78" s="160"/>
      <c r="DOI78" s="161"/>
      <c r="DOJ78" s="162"/>
      <c r="DOK78" s="163"/>
      <c r="DOL78" s="163"/>
      <c r="DOM78" s="164"/>
      <c r="DON78" s="164"/>
      <c r="DOO78" s="165"/>
      <c r="DOP78" s="165"/>
      <c r="DOQ78" s="165"/>
      <c r="DOR78" s="113"/>
      <c r="DOV78" s="166"/>
      <c r="DOW78" s="32"/>
      <c r="DOX78" s="159"/>
      <c r="DOY78" s="160"/>
      <c r="DOZ78" s="161"/>
      <c r="DPA78" s="162"/>
      <c r="DPB78" s="163"/>
      <c r="DPC78" s="163"/>
      <c r="DPD78" s="164"/>
      <c r="DPE78" s="164"/>
      <c r="DPF78" s="165"/>
      <c r="DPG78" s="165"/>
      <c r="DPH78" s="165"/>
      <c r="DPI78" s="113"/>
      <c r="DPM78" s="166"/>
      <c r="DPN78" s="32"/>
      <c r="DPO78" s="159"/>
      <c r="DPP78" s="160"/>
      <c r="DPQ78" s="161"/>
      <c r="DPR78" s="162"/>
      <c r="DPS78" s="163"/>
      <c r="DPT78" s="163"/>
      <c r="DPU78" s="164"/>
      <c r="DPV78" s="164"/>
      <c r="DPW78" s="165"/>
      <c r="DPX78" s="165"/>
      <c r="DPY78" s="165"/>
      <c r="DPZ78" s="113"/>
      <c r="DQD78" s="166"/>
      <c r="DQE78" s="32"/>
      <c r="DQF78" s="159"/>
      <c r="DQG78" s="160"/>
      <c r="DQH78" s="161"/>
      <c r="DQI78" s="162"/>
      <c r="DQJ78" s="163"/>
      <c r="DQK78" s="163"/>
      <c r="DQL78" s="164"/>
      <c r="DQM78" s="164"/>
      <c r="DQN78" s="165"/>
      <c r="DQO78" s="165"/>
      <c r="DQP78" s="165"/>
      <c r="DQQ78" s="113"/>
      <c r="DQU78" s="166"/>
      <c r="DQV78" s="32"/>
      <c r="DQW78" s="159"/>
      <c r="DQX78" s="160"/>
      <c r="DQY78" s="161"/>
      <c r="DQZ78" s="162"/>
      <c r="DRA78" s="163"/>
      <c r="DRB78" s="163"/>
      <c r="DRC78" s="164"/>
      <c r="DRD78" s="164"/>
      <c r="DRE78" s="165"/>
      <c r="DRF78" s="165"/>
      <c r="DRG78" s="165"/>
      <c r="DRH78" s="113"/>
      <c r="DRL78" s="166"/>
      <c r="DRM78" s="32"/>
      <c r="DRN78" s="159"/>
      <c r="DRO78" s="160"/>
      <c r="DRP78" s="161"/>
      <c r="DRQ78" s="162"/>
      <c r="DRR78" s="163"/>
      <c r="DRS78" s="163"/>
      <c r="DRT78" s="164"/>
      <c r="DRU78" s="164"/>
      <c r="DRV78" s="165"/>
      <c r="DRW78" s="165"/>
      <c r="DRX78" s="165"/>
      <c r="DRY78" s="113"/>
      <c r="DSC78" s="166"/>
      <c r="DSD78" s="32"/>
      <c r="DSE78" s="159"/>
      <c r="DSF78" s="160"/>
      <c r="DSG78" s="161"/>
      <c r="DSH78" s="162"/>
      <c r="DSI78" s="163"/>
      <c r="DSJ78" s="163"/>
      <c r="DSK78" s="164"/>
      <c r="DSL78" s="164"/>
      <c r="DSM78" s="165"/>
      <c r="DSN78" s="165"/>
      <c r="DSO78" s="165"/>
      <c r="DSP78" s="113"/>
      <c r="DST78" s="166"/>
      <c r="DSU78" s="32"/>
      <c r="DSV78" s="159"/>
      <c r="DSW78" s="160"/>
      <c r="DSX78" s="161"/>
      <c r="DSY78" s="162"/>
      <c r="DSZ78" s="163"/>
      <c r="DTA78" s="163"/>
      <c r="DTB78" s="164"/>
      <c r="DTC78" s="164"/>
      <c r="DTD78" s="165"/>
      <c r="DTE78" s="165"/>
      <c r="DTF78" s="165"/>
      <c r="DTG78" s="113"/>
      <c r="DTK78" s="166"/>
      <c r="DTL78" s="32"/>
      <c r="DTM78" s="159"/>
      <c r="DTN78" s="160"/>
      <c r="DTO78" s="161"/>
      <c r="DTP78" s="162"/>
      <c r="DTQ78" s="163"/>
      <c r="DTR78" s="163"/>
      <c r="DTS78" s="164"/>
      <c r="DTT78" s="164"/>
      <c r="DTU78" s="165"/>
      <c r="DTV78" s="165"/>
      <c r="DTW78" s="165"/>
      <c r="DTX78" s="113"/>
      <c r="DUB78" s="166"/>
      <c r="DUC78" s="32"/>
      <c r="DUD78" s="159"/>
      <c r="DUE78" s="160"/>
      <c r="DUF78" s="161"/>
      <c r="DUG78" s="162"/>
      <c r="DUH78" s="163"/>
      <c r="DUI78" s="163"/>
      <c r="DUJ78" s="164"/>
      <c r="DUK78" s="164"/>
      <c r="DUL78" s="165"/>
      <c r="DUM78" s="165"/>
      <c r="DUN78" s="165"/>
      <c r="DUO78" s="113"/>
      <c r="DUS78" s="166"/>
      <c r="DUT78" s="32"/>
      <c r="DUU78" s="159"/>
      <c r="DUV78" s="160"/>
      <c r="DUW78" s="161"/>
      <c r="DUX78" s="162"/>
      <c r="DUY78" s="163"/>
      <c r="DUZ78" s="163"/>
      <c r="DVA78" s="164"/>
      <c r="DVB78" s="164"/>
      <c r="DVC78" s="165"/>
      <c r="DVD78" s="165"/>
      <c r="DVE78" s="165"/>
      <c r="DVF78" s="113"/>
      <c r="DVJ78" s="166"/>
      <c r="DVK78" s="32"/>
      <c r="DVL78" s="159"/>
      <c r="DVM78" s="160"/>
      <c r="DVN78" s="161"/>
      <c r="DVO78" s="162"/>
      <c r="DVP78" s="163"/>
      <c r="DVQ78" s="163"/>
      <c r="DVR78" s="164"/>
      <c r="DVS78" s="164"/>
      <c r="DVT78" s="165"/>
      <c r="DVU78" s="165"/>
      <c r="DVV78" s="165"/>
      <c r="DVW78" s="113"/>
      <c r="DWA78" s="166"/>
      <c r="DWB78" s="32"/>
      <c r="DWC78" s="159"/>
      <c r="DWD78" s="160"/>
      <c r="DWE78" s="161"/>
      <c r="DWF78" s="162"/>
      <c r="DWG78" s="163"/>
      <c r="DWH78" s="163"/>
      <c r="DWI78" s="164"/>
      <c r="DWJ78" s="164"/>
      <c r="DWK78" s="165"/>
      <c r="DWL78" s="165"/>
      <c r="DWM78" s="165"/>
      <c r="DWN78" s="113"/>
      <c r="DWR78" s="166"/>
      <c r="DWS78" s="32"/>
      <c r="DWT78" s="159"/>
      <c r="DWU78" s="160"/>
      <c r="DWV78" s="161"/>
      <c r="DWW78" s="162"/>
      <c r="DWX78" s="163"/>
      <c r="DWY78" s="163"/>
      <c r="DWZ78" s="164"/>
      <c r="DXA78" s="164"/>
      <c r="DXB78" s="165"/>
      <c r="DXC78" s="165"/>
      <c r="DXD78" s="165"/>
      <c r="DXE78" s="113"/>
      <c r="DXI78" s="166"/>
      <c r="DXJ78" s="32"/>
      <c r="DXK78" s="159"/>
      <c r="DXL78" s="160"/>
      <c r="DXM78" s="161"/>
      <c r="DXN78" s="162"/>
      <c r="DXO78" s="163"/>
      <c r="DXP78" s="163"/>
      <c r="DXQ78" s="164"/>
      <c r="DXR78" s="164"/>
      <c r="DXS78" s="165"/>
      <c r="DXT78" s="165"/>
      <c r="DXU78" s="165"/>
      <c r="DXV78" s="113"/>
      <c r="DXZ78" s="166"/>
      <c r="DYA78" s="32"/>
      <c r="DYB78" s="159"/>
      <c r="DYC78" s="160"/>
      <c r="DYD78" s="161"/>
      <c r="DYE78" s="162"/>
      <c r="DYF78" s="163"/>
      <c r="DYG78" s="163"/>
      <c r="DYH78" s="164"/>
      <c r="DYI78" s="164"/>
      <c r="DYJ78" s="165"/>
      <c r="DYK78" s="165"/>
      <c r="DYL78" s="165"/>
      <c r="DYM78" s="113"/>
      <c r="DYQ78" s="166"/>
      <c r="DYR78" s="32"/>
      <c r="DYS78" s="159"/>
      <c r="DYT78" s="160"/>
      <c r="DYU78" s="161"/>
      <c r="DYV78" s="162"/>
      <c r="DYW78" s="163"/>
      <c r="DYX78" s="163"/>
      <c r="DYY78" s="164"/>
      <c r="DYZ78" s="164"/>
      <c r="DZA78" s="165"/>
      <c r="DZB78" s="165"/>
      <c r="DZC78" s="165"/>
      <c r="DZD78" s="113"/>
      <c r="DZH78" s="166"/>
      <c r="DZI78" s="32"/>
      <c r="DZJ78" s="159"/>
      <c r="DZK78" s="160"/>
      <c r="DZL78" s="161"/>
      <c r="DZM78" s="162"/>
      <c r="DZN78" s="163"/>
      <c r="DZO78" s="163"/>
      <c r="DZP78" s="164"/>
      <c r="DZQ78" s="164"/>
      <c r="DZR78" s="165"/>
      <c r="DZS78" s="165"/>
      <c r="DZT78" s="165"/>
      <c r="DZU78" s="113"/>
      <c r="DZY78" s="166"/>
      <c r="DZZ78" s="32"/>
      <c r="EAA78" s="159"/>
      <c r="EAB78" s="160"/>
      <c r="EAC78" s="161"/>
      <c r="EAD78" s="162"/>
      <c r="EAE78" s="163"/>
      <c r="EAF78" s="163"/>
      <c r="EAG78" s="164"/>
      <c r="EAH78" s="164"/>
      <c r="EAI78" s="165"/>
      <c r="EAJ78" s="165"/>
      <c r="EAK78" s="165"/>
      <c r="EAL78" s="113"/>
      <c r="EAP78" s="166"/>
      <c r="EAQ78" s="32"/>
      <c r="EAR78" s="159"/>
      <c r="EAS78" s="160"/>
      <c r="EAT78" s="161"/>
      <c r="EAU78" s="162"/>
      <c r="EAV78" s="163"/>
      <c r="EAW78" s="163"/>
      <c r="EAX78" s="164"/>
      <c r="EAY78" s="164"/>
      <c r="EAZ78" s="165"/>
      <c r="EBA78" s="165"/>
      <c r="EBB78" s="165"/>
      <c r="EBC78" s="113"/>
      <c r="EBG78" s="166"/>
      <c r="EBH78" s="32"/>
      <c r="EBI78" s="159"/>
      <c r="EBJ78" s="160"/>
      <c r="EBK78" s="161"/>
      <c r="EBL78" s="162"/>
      <c r="EBM78" s="163"/>
      <c r="EBN78" s="163"/>
      <c r="EBO78" s="164"/>
      <c r="EBP78" s="164"/>
      <c r="EBQ78" s="165"/>
      <c r="EBR78" s="165"/>
      <c r="EBS78" s="165"/>
      <c r="EBT78" s="113"/>
      <c r="EBX78" s="166"/>
      <c r="EBY78" s="32"/>
      <c r="EBZ78" s="159"/>
      <c r="ECA78" s="160"/>
      <c r="ECB78" s="161"/>
      <c r="ECC78" s="162"/>
      <c r="ECD78" s="163"/>
      <c r="ECE78" s="163"/>
      <c r="ECF78" s="164"/>
      <c r="ECG78" s="164"/>
      <c r="ECH78" s="165"/>
      <c r="ECI78" s="165"/>
      <c r="ECJ78" s="165"/>
      <c r="ECK78" s="113"/>
      <c r="ECO78" s="166"/>
      <c r="ECP78" s="32"/>
      <c r="ECQ78" s="159"/>
      <c r="ECR78" s="160"/>
      <c r="ECS78" s="161"/>
      <c r="ECT78" s="162"/>
      <c r="ECU78" s="163"/>
      <c r="ECV78" s="163"/>
      <c r="ECW78" s="164"/>
      <c r="ECX78" s="164"/>
      <c r="ECY78" s="165"/>
      <c r="ECZ78" s="165"/>
      <c r="EDA78" s="165"/>
      <c r="EDB78" s="113"/>
      <c r="EDF78" s="166"/>
      <c r="EDG78" s="32"/>
      <c r="EDH78" s="159"/>
      <c r="EDI78" s="160"/>
      <c r="EDJ78" s="161"/>
      <c r="EDK78" s="162"/>
      <c r="EDL78" s="163"/>
      <c r="EDM78" s="163"/>
      <c r="EDN78" s="164"/>
      <c r="EDO78" s="164"/>
      <c r="EDP78" s="165"/>
      <c r="EDQ78" s="165"/>
      <c r="EDR78" s="165"/>
      <c r="EDS78" s="113"/>
      <c r="EDW78" s="166"/>
      <c r="EDX78" s="32"/>
      <c r="EDY78" s="159"/>
      <c r="EDZ78" s="160"/>
      <c r="EEA78" s="161"/>
      <c r="EEB78" s="162"/>
      <c r="EEC78" s="163"/>
      <c r="EED78" s="163"/>
      <c r="EEE78" s="164"/>
      <c r="EEF78" s="164"/>
      <c r="EEG78" s="165"/>
      <c r="EEH78" s="165"/>
      <c r="EEI78" s="165"/>
      <c r="EEJ78" s="113"/>
      <c r="EEN78" s="166"/>
      <c r="EEO78" s="32"/>
      <c r="EEP78" s="159"/>
      <c r="EEQ78" s="160"/>
      <c r="EER78" s="161"/>
      <c r="EES78" s="162"/>
      <c r="EET78" s="163"/>
      <c r="EEU78" s="163"/>
      <c r="EEV78" s="164"/>
      <c r="EEW78" s="164"/>
      <c r="EEX78" s="165"/>
      <c r="EEY78" s="165"/>
      <c r="EEZ78" s="165"/>
      <c r="EFA78" s="113"/>
      <c r="EFE78" s="166"/>
      <c r="EFF78" s="32"/>
      <c r="EFG78" s="159"/>
      <c r="EFH78" s="160"/>
      <c r="EFI78" s="161"/>
      <c r="EFJ78" s="162"/>
      <c r="EFK78" s="163"/>
      <c r="EFL78" s="163"/>
      <c r="EFM78" s="164"/>
      <c r="EFN78" s="164"/>
      <c r="EFO78" s="165"/>
      <c r="EFP78" s="165"/>
      <c r="EFQ78" s="165"/>
      <c r="EFR78" s="113"/>
      <c r="EFV78" s="166"/>
      <c r="EFW78" s="32"/>
      <c r="EFX78" s="159"/>
      <c r="EFY78" s="160"/>
      <c r="EFZ78" s="161"/>
      <c r="EGA78" s="162"/>
      <c r="EGB78" s="163"/>
      <c r="EGC78" s="163"/>
      <c r="EGD78" s="164"/>
      <c r="EGE78" s="164"/>
      <c r="EGF78" s="165"/>
      <c r="EGG78" s="165"/>
      <c r="EGH78" s="165"/>
      <c r="EGI78" s="113"/>
      <c r="EGM78" s="166"/>
      <c r="EGN78" s="32"/>
      <c r="EGO78" s="159"/>
      <c r="EGP78" s="160"/>
      <c r="EGQ78" s="161"/>
      <c r="EGR78" s="162"/>
      <c r="EGS78" s="163"/>
      <c r="EGT78" s="163"/>
      <c r="EGU78" s="164"/>
      <c r="EGV78" s="164"/>
      <c r="EGW78" s="165"/>
      <c r="EGX78" s="165"/>
      <c r="EGY78" s="165"/>
      <c r="EGZ78" s="113"/>
      <c r="EHD78" s="166"/>
      <c r="EHE78" s="32"/>
      <c r="EHF78" s="159"/>
      <c r="EHG78" s="160"/>
      <c r="EHH78" s="161"/>
      <c r="EHI78" s="162"/>
      <c r="EHJ78" s="163"/>
      <c r="EHK78" s="163"/>
      <c r="EHL78" s="164"/>
      <c r="EHM78" s="164"/>
      <c r="EHN78" s="165"/>
      <c r="EHO78" s="165"/>
      <c r="EHP78" s="165"/>
      <c r="EHQ78" s="113"/>
      <c r="EHU78" s="166"/>
      <c r="EHV78" s="32"/>
      <c r="EHW78" s="159"/>
      <c r="EHX78" s="160"/>
      <c r="EHY78" s="161"/>
      <c r="EHZ78" s="162"/>
      <c r="EIA78" s="163"/>
      <c r="EIB78" s="163"/>
      <c r="EIC78" s="164"/>
      <c r="EID78" s="164"/>
      <c r="EIE78" s="165"/>
      <c r="EIF78" s="165"/>
      <c r="EIG78" s="165"/>
      <c r="EIH78" s="113"/>
      <c r="EIL78" s="166"/>
      <c r="EIM78" s="32"/>
      <c r="EIN78" s="159"/>
      <c r="EIO78" s="160"/>
      <c r="EIP78" s="161"/>
      <c r="EIQ78" s="162"/>
      <c r="EIR78" s="163"/>
      <c r="EIS78" s="163"/>
      <c r="EIT78" s="164"/>
      <c r="EIU78" s="164"/>
      <c r="EIV78" s="165"/>
      <c r="EIW78" s="165"/>
      <c r="EIX78" s="165"/>
      <c r="EIY78" s="113"/>
      <c r="EJC78" s="166"/>
      <c r="EJD78" s="32"/>
      <c r="EJE78" s="159"/>
      <c r="EJF78" s="160"/>
      <c r="EJG78" s="161"/>
      <c r="EJH78" s="162"/>
      <c r="EJI78" s="163"/>
      <c r="EJJ78" s="163"/>
      <c r="EJK78" s="164"/>
      <c r="EJL78" s="164"/>
      <c r="EJM78" s="165"/>
      <c r="EJN78" s="165"/>
      <c r="EJO78" s="165"/>
      <c r="EJP78" s="113"/>
      <c r="EJT78" s="166"/>
      <c r="EJU78" s="32"/>
      <c r="EJV78" s="159"/>
      <c r="EJW78" s="160"/>
      <c r="EJX78" s="161"/>
      <c r="EJY78" s="162"/>
      <c r="EJZ78" s="163"/>
      <c r="EKA78" s="163"/>
      <c r="EKB78" s="164"/>
      <c r="EKC78" s="164"/>
      <c r="EKD78" s="165"/>
      <c r="EKE78" s="165"/>
      <c r="EKF78" s="165"/>
      <c r="EKG78" s="113"/>
      <c r="EKK78" s="166"/>
      <c r="EKL78" s="32"/>
      <c r="EKM78" s="159"/>
      <c r="EKN78" s="160"/>
      <c r="EKO78" s="161"/>
      <c r="EKP78" s="162"/>
      <c r="EKQ78" s="163"/>
      <c r="EKR78" s="163"/>
      <c r="EKS78" s="164"/>
      <c r="EKT78" s="164"/>
      <c r="EKU78" s="165"/>
      <c r="EKV78" s="165"/>
      <c r="EKW78" s="165"/>
      <c r="EKX78" s="113"/>
      <c r="ELB78" s="166"/>
      <c r="ELC78" s="32"/>
      <c r="ELD78" s="159"/>
      <c r="ELE78" s="160"/>
      <c r="ELF78" s="161"/>
      <c r="ELG78" s="162"/>
      <c r="ELH78" s="163"/>
      <c r="ELI78" s="163"/>
      <c r="ELJ78" s="164"/>
      <c r="ELK78" s="164"/>
      <c r="ELL78" s="165"/>
      <c r="ELM78" s="165"/>
      <c r="ELN78" s="165"/>
      <c r="ELO78" s="113"/>
      <c r="ELS78" s="166"/>
      <c r="ELT78" s="32"/>
      <c r="ELU78" s="159"/>
      <c r="ELV78" s="160"/>
      <c r="ELW78" s="161"/>
      <c r="ELX78" s="162"/>
      <c r="ELY78" s="163"/>
      <c r="ELZ78" s="163"/>
      <c r="EMA78" s="164"/>
      <c r="EMB78" s="164"/>
      <c r="EMC78" s="165"/>
      <c r="EMD78" s="165"/>
      <c r="EME78" s="165"/>
      <c r="EMF78" s="113"/>
      <c r="EMJ78" s="166"/>
      <c r="EMK78" s="32"/>
      <c r="EML78" s="159"/>
      <c r="EMM78" s="160"/>
      <c r="EMN78" s="161"/>
      <c r="EMO78" s="162"/>
      <c r="EMP78" s="163"/>
      <c r="EMQ78" s="163"/>
      <c r="EMR78" s="164"/>
      <c r="EMS78" s="164"/>
      <c r="EMT78" s="165"/>
      <c r="EMU78" s="165"/>
      <c r="EMV78" s="165"/>
      <c r="EMW78" s="113"/>
      <c r="ENA78" s="166"/>
      <c r="ENB78" s="32"/>
      <c r="ENC78" s="159"/>
      <c r="END78" s="160"/>
      <c r="ENE78" s="161"/>
      <c r="ENF78" s="162"/>
      <c r="ENG78" s="163"/>
      <c r="ENH78" s="163"/>
      <c r="ENI78" s="164"/>
      <c r="ENJ78" s="164"/>
      <c r="ENK78" s="165"/>
      <c r="ENL78" s="165"/>
      <c r="ENM78" s="165"/>
      <c r="ENN78" s="113"/>
      <c r="ENR78" s="166"/>
      <c r="ENS78" s="32"/>
      <c r="ENT78" s="159"/>
      <c r="ENU78" s="160"/>
      <c r="ENV78" s="161"/>
      <c r="ENW78" s="162"/>
      <c r="ENX78" s="163"/>
      <c r="ENY78" s="163"/>
      <c r="ENZ78" s="164"/>
      <c r="EOA78" s="164"/>
      <c r="EOB78" s="165"/>
      <c r="EOC78" s="165"/>
      <c r="EOD78" s="165"/>
      <c r="EOE78" s="113"/>
      <c r="EOI78" s="166"/>
      <c r="EOJ78" s="32"/>
      <c r="EOK78" s="159"/>
      <c r="EOL78" s="160"/>
      <c r="EOM78" s="161"/>
      <c r="EON78" s="162"/>
      <c r="EOO78" s="163"/>
      <c r="EOP78" s="163"/>
      <c r="EOQ78" s="164"/>
      <c r="EOR78" s="164"/>
      <c r="EOS78" s="165"/>
      <c r="EOT78" s="165"/>
      <c r="EOU78" s="165"/>
      <c r="EOV78" s="113"/>
      <c r="EOZ78" s="166"/>
      <c r="EPA78" s="32"/>
      <c r="EPB78" s="159"/>
      <c r="EPC78" s="160"/>
      <c r="EPD78" s="161"/>
      <c r="EPE78" s="162"/>
      <c r="EPF78" s="163"/>
      <c r="EPG78" s="163"/>
      <c r="EPH78" s="164"/>
      <c r="EPI78" s="164"/>
      <c r="EPJ78" s="165"/>
      <c r="EPK78" s="165"/>
      <c r="EPL78" s="165"/>
      <c r="EPM78" s="113"/>
      <c r="EPQ78" s="166"/>
      <c r="EPR78" s="32"/>
      <c r="EPS78" s="159"/>
      <c r="EPT78" s="160"/>
      <c r="EPU78" s="161"/>
      <c r="EPV78" s="162"/>
      <c r="EPW78" s="163"/>
      <c r="EPX78" s="163"/>
      <c r="EPY78" s="164"/>
      <c r="EPZ78" s="164"/>
      <c r="EQA78" s="165"/>
      <c r="EQB78" s="165"/>
      <c r="EQC78" s="165"/>
      <c r="EQD78" s="113"/>
      <c r="EQH78" s="166"/>
      <c r="EQI78" s="32"/>
      <c r="EQJ78" s="159"/>
      <c r="EQK78" s="160"/>
      <c r="EQL78" s="161"/>
      <c r="EQM78" s="162"/>
      <c r="EQN78" s="163"/>
      <c r="EQO78" s="163"/>
      <c r="EQP78" s="164"/>
      <c r="EQQ78" s="164"/>
      <c r="EQR78" s="165"/>
      <c r="EQS78" s="165"/>
      <c r="EQT78" s="165"/>
      <c r="EQU78" s="113"/>
      <c r="EQY78" s="166"/>
      <c r="EQZ78" s="32"/>
      <c r="ERA78" s="159"/>
      <c r="ERB78" s="160"/>
      <c r="ERC78" s="161"/>
      <c r="ERD78" s="162"/>
      <c r="ERE78" s="163"/>
      <c r="ERF78" s="163"/>
      <c r="ERG78" s="164"/>
      <c r="ERH78" s="164"/>
      <c r="ERI78" s="165"/>
      <c r="ERJ78" s="165"/>
      <c r="ERK78" s="165"/>
      <c r="ERL78" s="113"/>
      <c r="ERP78" s="166"/>
      <c r="ERQ78" s="32"/>
      <c r="ERR78" s="159"/>
      <c r="ERS78" s="160"/>
      <c r="ERT78" s="161"/>
      <c r="ERU78" s="162"/>
      <c r="ERV78" s="163"/>
      <c r="ERW78" s="163"/>
      <c r="ERX78" s="164"/>
      <c r="ERY78" s="164"/>
      <c r="ERZ78" s="165"/>
      <c r="ESA78" s="165"/>
      <c r="ESB78" s="165"/>
      <c r="ESC78" s="113"/>
      <c r="ESG78" s="166"/>
      <c r="ESH78" s="32"/>
      <c r="ESI78" s="159"/>
      <c r="ESJ78" s="160"/>
      <c r="ESK78" s="161"/>
      <c r="ESL78" s="162"/>
      <c r="ESM78" s="163"/>
      <c r="ESN78" s="163"/>
      <c r="ESO78" s="164"/>
      <c r="ESP78" s="164"/>
      <c r="ESQ78" s="165"/>
      <c r="ESR78" s="165"/>
      <c r="ESS78" s="165"/>
      <c r="EST78" s="113"/>
      <c r="ESX78" s="166"/>
      <c r="ESY78" s="32"/>
      <c r="ESZ78" s="159"/>
      <c r="ETA78" s="160"/>
      <c r="ETB78" s="161"/>
      <c r="ETC78" s="162"/>
      <c r="ETD78" s="163"/>
      <c r="ETE78" s="163"/>
      <c r="ETF78" s="164"/>
      <c r="ETG78" s="164"/>
      <c r="ETH78" s="165"/>
      <c r="ETI78" s="165"/>
      <c r="ETJ78" s="165"/>
      <c r="ETK78" s="113"/>
      <c r="ETO78" s="166"/>
      <c r="ETP78" s="32"/>
      <c r="ETQ78" s="159"/>
      <c r="ETR78" s="160"/>
      <c r="ETS78" s="161"/>
      <c r="ETT78" s="162"/>
      <c r="ETU78" s="163"/>
      <c r="ETV78" s="163"/>
      <c r="ETW78" s="164"/>
      <c r="ETX78" s="164"/>
      <c r="ETY78" s="165"/>
      <c r="ETZ78" s="165"/>
      <c r="EUA78" s="165"/>
      <c r="EUB78" s="113"/>
      <c r="EUF78" s="166"/>
      <c r="EUG78" s="32"/>
      <c r="EUH78" s="159"/>
      <c r="EUI78" s="160"/>
      <c r="EUJ78" s="161"/>
      <c r="EUK78" s="162"/>
      <c r="EUL78" s="163"/>
      <c r="EUM78" s="163"/>
      <c r="EUN78" s="164"/>
      <c r="EUO78" s="164"/>
      <c r="EUP78" s="165"/>
      <c r="EUQ78" s="165"/>
      <c r="EUR78" s="165"/>
      <c r="EUS78" s="113"/>
      <c r="EUW78" s="166"/>
      <c r="EUX78" s="32"/>
      <c r="EUY78" s="159"/>
      <c r="EUZ78" s="160"/>
      <c r="EVA78" s="161"/>
      <c r="EVB78" s="162"/>
      <c r="EVC78" s="163"/>
      <c r="EVD78" s="163"/>
      <c r="EVE78" s="164"/>
      <c r="EVF78" s="164"/>
      <c r="EVG78" s="165"/>
      <c r="EVH78" s="165"/>
      <c r="EVI78" s="165"/>
      <c r="EVJ78" s="113"/>
      <c r="EVN78" s="166"/>
      <c r="EVO78" s="32"/>
      <c r="EVP78" s="159"/>
      <c r="EVQ78" s="160"/>
      <c r="EVR78" s="161"/>
      <c r="EVS78" s="162"/>
      <c r="EVT78" s="163"/>
      <c r="EVU78" s="163"/>
      <c r="EVV78" s="164"/>
      <c r="EVW78" s="164"/>
      <c r="EVX78" s="165"/>
      <c r="EVY78" s="165"/>
      <c r="EVZ78" s="165"/>
      <c r="EWA78" s="113"/>
      <c r="EWE78" s="166"/>
      <c r="EWF78" s="32"/>
      <c r="EWG78" s="159"/>
      <c r="EWH78" s="160"/>
      <c r="EWI78" s="161"/>
      <c r="EWJ78" s="162"/>
      <c r="EWK78" s="163"/>
      <c r="EWL78" s="163"/>
      <c r="EWM78" s="164"/>
      <c r="EWN78" s="164"/>
      <c r="EWO78" s="165"/>
      <c r="EWP78" s="165"/>
      <c r="EWQ78" s="165"/>
      <c r="EWR78" s="113"/>
      <c r="EWV78" s="166"/>
      <c r="EWW78" s="32"/>
      <c r="EWX78" s="159"/>
      <c r="EWY78" s="160"/>
      <c r="EWZ78" s="161"/>
      <c r="EXA78" s="162"/>
      <c r="EXB78" s="163"/>
      <c r="EXC78" s="163"/>
      <c r="EXD78" s="164"/>
      <c r="EXE78" s="164"/>
      <c r="EXF78" s="165"/>
      <c r="EXG78" s="165"/>
      <c r="EXH78" s="165"/>
      <c r="EXI78" s="113"/>
      <c r="EXM78" s="166"/>
      <c r="EXN78" s="32"/>
      <c r="EXO78" s="159"/>
      <c r="EXP78" s="160"/>
      <c r="EXQ78" s="161"/>
      <c r="EXR78" s="162"/>
      <c r="EXS78" s="163"/>
      <c r="EXT78" s="163"/>
      <c r="EXU78" s="164"/>
      <c r="EXV78" s="164"/>
      <c r="EXW78" s="165"/>
      <c r="EXX78" s="165"/>
      <c r="EXY78" s="165"/>
      <c r="EXZ78" s="113"/>
      <c r="EYD78" s="166"/>
      <c r="EYE78" s="32"/>
      <c r="EYF78" s="159"/>
      <c r="EYG78" s="160"/>
      <c r="EYH78" s="161"/>
      <c r="EYI78" s="162"/>
      <c r="EYJ78" s="163"/>
      <c r="EYK78" s="163"/>
      <c r="EYL78" s="164"/>
      <c r="EYM78" s="164"/>
      <c r="EYN78" s="165"/>
      <c r="EYO78" s="165"/>
      <c r="EYP78" s="165"/>
      <c r="EYQ78" s="113"/>
      <c r="EYU78" s="166"/>
      <c r="EYV78" s="32"/>
      <c r="EYW78" s="159"/>
      <c r="EYX78" s="160"/>
      <c r="EYY78" s="161"/>
      <c r="EYZ78" s="162"/>
      <c r="EZA78" s="163"/>
      <c r="EZB78" s="163"/>
      <c r="EZC78" s="164"/>
      <c r="EZD78" s="164"/>
      <c r="EZE78" s="165"/>
      <c r="EZF78" s="165"/>
      <c r="EZG78" s="165"/>
      <c r="EZH78" s="113"/>
      <c r="EZL78" s="166"/>
      <c r="EZM78" s="32"/>
      <c r="EZN78" s="159"/>
      <c r="EZO78" s="160"/>
      <c r="EZP78" s="161"/>
      <c r="EZQ78" s="162"/>
      <c r="EZR78" s="163"/>
      <c r="EZS78" s="163"/>
      <c r="EZT78" s="164"/>
      <c r="EZU78" s="164"/>
      <c r="EZV78" s="165"/>
      <c r="EZW78" s="165"/>
      <c r="EZX78" s="165"/>
      <c r="EZY78" s="113"/>
      <c r="FAC78" s="166"/>
      <c r="FAD78" s="32"/>
      <c r="FAE78" s="159"/>
      <c r="FAF78" s="160"/>
      <c r="FAG78" s="161"/>
      <c r="FAH78" s="162"/>
      <c r="FAI78" s="163"/>
      <c r="FAJ78" s="163"/>
      <c r="FAK78" s="164"/>
      <c r="FAL78" s="164"/>
      <c r="FAM78" s="165"/>
      <c r="FAN78" s="165"/>
      <c r="FAO78" s="165"/>
      <c r="FAP78" s="113"/>
      <c r="FAT78" s="166"/>
      <c r="FAU78" s="32"/>
      <c r="FAV78" s="159"/>
      <c r="FAW78" s="160"/>
      <c r="FAX78" s="161"/>
      <c r="FAY78" s="162"/>
      <c r="FAZ78" s="163"/>
      <c r="FBA78" s="163"/>
      <c r="FBB78" s="164"/>
      <c r="FBC78" s="164"/>
      <c r="FBD78" s="165"/>
      <c r="FBE78" s="165"/>
      <c r="FBF78" s="165"/>
      <c r="FBG78" s="113"/>
      <c r="FBK78" s="166"/>
      <c r="FBL78" s="32"/>
      <c r="FBM78" s="159"/>
      <c r="FBN78" s="160"/>
      <c r="FBO78" s="161"/>
      <c r="FBP78" s="162"/>
      <c r="FBQ78" s="163"/>
      <c r="FBR78" s="163"/>
      <c r="FBS78" s="164"/>
      <c r="FBT78" s="164"/>
      <c r="FBU78" s="165"/>
      <c r="FBV78" s="165"/>
      <c r="FBW78" s="165"/>
      <c r="FBX78" s="113"/>
      <c r="FCB78" s="166"/>
      <c r="FCC78" s="32"/>
      <c r="FCD78" s="159"/>
      <c r="FCE78" s="160"/>
      <c r="FCF78" s="161"/>
      <c r="FCG78" s="162"/>
      <c r="FCH78" s="163"/>
      <c r="FCI78" s="163"/>
      <c r="FCJ78" s="164"/>
      <c r="FCK78" s="164"/>
      <c r="FCL78" s="165"/>
      <c r="FCM78" s="165"/>
      <c r="FCN78" s="165"/>
      <c r="FCO78" s="113"/>
      <c r="FCS78" s="166"/>
      <c r="FCT78" s="32"/>
      <c r="FCU78" s="159"/>
      <c r="FCV78" s="160"/>
      <c r="FCW78" s="161"/>
      <c r="FCX78" s="162"/>
      <c r="FCY78" s="163"/>
      <c r="FCZ78" s="163"/>
      <c r="FDA78" s="164"/>
      <c r="FDB78" s="164"/>
      <c r="FDC78" s="165"/>
      <c r="FDD78" s="165"/>
      <c r="FDE78" s="165"/>
      <c r="FDF78" s="113"/>
      <c r="FDJ78" s="166"/>
      <c r="FDK78" s="32"/>
      <c r="FDL78" s="159"/>
      <c r="FDM78" s="160"/>
      <c r="FDN78" s="161"/>
      <c r="FDO78" s="162"/>
      <c r="FDP78" s="163"/>
      <c r="FDQ78" s="163"/>
      <c r="FDR78" s="164"/>
      <c r="FDS78" s="164"/>
      <c r="FDT78" s="165"/>
      <c r="FDU78" s="165"/>
      <c r="FDV78" s="165"/>
      <c r="FDW78" s="113"/>
      <c r="FEA78" s="166"/>
      <c r="FEB78" s="32"/>
      <c r="FEC78" s="159"/>
      <c r="FED78" s="160"/>
      <c r="FEE78" s="161"/>
      <c r="FEF78" s="162"/>
      <c r="FEG78" s="163"/>
      <c r="FEH78" s="163"/>
      <c r="FEI78" s="164"/>
      <c r="FEJ78" s="164"/>
      <c r="FEK78" s="165"/>
      <c r="FEL78" s="165"/>
      <c r="FEM78" s="165"/>
      <c r="FEN78" s="113"/>
      <c r="FER78" s="166"/>
      <c r="FES78" s="32"/>
      <c r="FET78" s="159"/>
      <c r="FEU78" s="160"/>
      <c r="FEV78" s="161"/>
      <c r="FEW78" s="162"/>
      <c r="FEX78" s="163"/>
      <c r="FEY78" s="163"/>
      <c r="FEZ78" s="164"/>
      <c r="FFA78" s="164"/>
      <c r="FFB78" s="165"/>
      <c r="FFC78" s="165"/>
      <c r="FFD78" s="165"/>
      <c r="FFE78" s="113"/>
      <c r="FFI78" s="166"/>
      <c r="FFJ78" s="32"/>
      <c r="FFK78" s="159"/>
      <c r="FFL78" s="160"/>
      <c r="FFM78" s="161"/>
      <c r="FFN78" s="162"/>
      <c r="FFO78" s="163"/>
      <c r="FFP78" s="163"/>
      <c r="FFQ78" s="164"/>
      <c r="FFR78" s="164"/>
      <c r="FFS78" s="165"/>
      <c r="FFT78" s="165"/>
      <c r="FFU78" s="165"/>
      <c r="FFV78" s="113"/>
      <c r="FFZ78" s="166"/>
      <c r="FGA78" s="32"/>
      <c r="FGB78" s="159"/>
      <c r="FGC78" s="160"/>
      <c r="FGD78" s="161"/>
      <c r="FGE78" s="162"/>
      <c r="FGF78" s="163"/>
      <c r="FGG78" s="163"/>
      <c r="FGH78" s="164"/>
      <c r="FGI78" s="164"/>
      <c r="FGJ78" s="165"/>
      <c r="FGK78" s="165"/>
      <c r="FGL78" s="165"/>
      <c r="FGM78" s="113"/>
      <c r="FGQ78" s="166"/>
      <c r="FGR78" s="32"/>
      <c r="FGS78" s="159"/>
      <c r="FGT78" s="160"/>
      <c r="FGU78" s="161"/>
      <c r="FGV78" s="162"/>
      <c r="FGW78" s="163"/>
      <c r="FGX78" s="163"/>
      <c r="FGY78" s="164"/>
      <c r="FGZ78" s="164"/>
      <c r="FHA78" s="165"/>
      <c r="FHB78" s="165"/>
      <c r="FHC78" s="165"/>
      <c r="FHD78" s="113"/>
      <c r="FHH78" s="166"/>
      <c r="FHI78" s="32"/>
      <c r="FHJ78" s="159"/>
      <c r="FHK78" s="160"/>
      <c r="FHL78" s="161"/>
      <c r="FHM78" s="162"/>
      <c r="FHN78" s="163"/>
      <c r="FHO78" s="163"/>
      <c r="FHP78" s="164"/>
      <c r="FHQ78" s="164"/>
      <c r="FHR78" s="165"/>
      <c r="FHS78" s="165"/>
      <c r="FHT78" s="165"/>
      <c r="FHU78" s="113"/>
      <c r="FHY78" s="166"/>
      <c r="FHZ78" s="32"/>
      <c r="FIA78" s="159"/>
      <c r="FIB78" s="160"/>
      <c r="FIC78" s="161"/>
      <c r="FID78" s="162"/>
      <c r="FIE78" s="163"/>
      <c r="FIF78" s="163"/>
      <c r="FIG78" s="164"/>
      <c r="FIH78" s="164"/>
      <c r="FII78" s="165"/>
      <c r="FIJ78" s="165"/>
      <c r="FIK78" s="165"/>
      <c r="FIL78" s="113"/>
      <c r="FIP78" s="166"/>
      <c r="FIQ78" s="32"/>
      <c r="FIR78" s="159"/>
      <c r="FIS78" s="160"/>
      <c r="FIT78" s="161"/>
      <c r="FIU78" s="162"/>
      <c r="FIV78" s="163"/>
      <c r="FIW78" s="163"/>
      <c r="FIX78" s="164"/>
      <c r="FIY78" s="164"/>
      <c r="FIZ78" s="165"/>
      <c r="FJA78" s="165"/>
      <c r="FJB78" s="165"/>
      <c r="FJC78" s="113"/>
      <c r="FJG78" s="166"/>
      <c r="FJH78" s="32"/>
      <c r="FJI78" s="159"/>
      <c r="FJJ78" s="160"/>
      <c r="FJK78" s="161"/>
      <c r="FJL78" s="162"/>
      <c r="FJM78" s="163"/>
      <c r="FJN78" s="163"/>
      <c r="FJO78" s="164"/>
      <c r="FJP78" s="164"/>
      <c r="FJQ78" s="165"/>
      <c r="FJR78" s="165"/>
      <c r="FJS78" s="165"/>
      <c r="FJT78" s="113"/>
      <c r="FJX78" s="166"/>
      <c r="FJY78" s="32"/>
      <c r="FJZ78" s="159"/>
      <c r="FKA78" s="160"/>
      <c r="FKB78" s="161"/>
      <c r="FKC78" s="162"/>
      <c r="FKD78" s="163"/>
      <c r="FKE78" s="163"/>
      <c r="FKF78" s="164"/>
      <c r="FKG78" s="164"/>
      <c r="FKH78" s="165"/>
      <c r="FKI78" s="165"/>
      <c r="FKJ78" s="165"/>
      <c r="FKK78" s="113"/>
      <c r="FKO78" s="166"/>
      <c r="FKP78" s="32"/>
      <c r="FKQ78" s="159"/>
      <c r="FKR78" s="160"/>
      <c r="FKS78" s="161"/>
      <c r="FKT78" s="162"/>
      <c r="FKU78" s="163"/>
      <c r="FKV78" s="163"/>
      <c r="FKW78" s="164"/>
      <c r="FKX78" s="164"/>
      <c r="FKY78" s="165"/>
      <c r="FKZ78" s="165"/>
      <c r="FLA78" s="165"/>
      <c r="FLB78" s="113"/>
      <c r="FLF78" s="166"/>
      <c r="FLG78" s="32"/>
      <c r="FLH78" s="159"/>
      <c r="FLI78" s="160"/>
      <c r="FLJ78" s="161"/>
      <c r="FLK78" s="162"/>
      <c r="FLL78" s="163"/>
      <c r="FLM78" s="163"/>
      <c r="FLN78" s="164"/>
      <c r="FLO78" s="164"/>
      <c r="FLP78" s="165"/>
      <c r="FLQ78" s="165"/>
      <c r="FLR78" s="165"/>
      <c r="FLS78" s="113"/>
      <c r="FLW78" s="166"/>
      <c r="FLX78" s="32"/>
      <c r="FLY78" s="159"/>
      <c r="FLZ78" s="160"/>
      <c r="FMA78" s="161"/>
      <c r="FMB78" s="162"/>
      <c r="FMC78" s="163"/>
      <c r="FMD78" s="163"/>
      <c r="FME78" s="164"/>
      <c r="FMF78" s="164"/>
      <c r="FMG78" s="165"/>
      <c r="FMH78" s="165"/>
      <c r="FMI78" s="165"/>
      <c r="FMJ78" s="113"/>
      <c r="FMN78" s="166"/>
      <c r="FMO78" s="32"/>
      <c r="FMP78" s="159"/>
      <c r="FMQ78" s="160"/>
      <c r="FMR78" s="161"/>
      <c r="FMS78" s="162"/>
      <c r="FMT78" s="163"/>
      <c r="FMU78" s="163"/>
      <c r="FMV78" s="164"/>
      <c r="FMW78" s="164"/>
      <c r="FMX78" s="165"/>
      <c r="FMY78" s="165"/>
      <c r="FMZ78" s="165"/>
      <c r="FNA78" s="113"/>
      <c r="FNE78" s="166"/>
      <c r="FNF78" s="32"/>
      <c r="FNG78" s="159"/>
      <c r="FNH78" s="160"/>
      <c r="FNI78" s="161"/>
      <c r="FNJ78" s="162"/>
      <c r="FNK78" s="163"/>
      <c r="FNL78" s="163"/>
      <c r="FNM78" s="164"/>
      <c r="FNN78" s="164"/>
      <c r="FNO78" s="165"/>
      <c r="FNP78" s="165"/>
      <c r="FNQ78" s="165"/>
      <c r="FNR78" s="113"/>
      <c r="FNV78" s="166"/>
      <c r="FNW78" s="32"/>
      <c r="FNX78" s="159"/>
      <c r="FNY78" s="160"/>
      <c r="FNZ78" s="161"/>
      <c r="FOA78" s="162"/>
      <c r="FOB78" s="163"/>
      <c r="FOC78" s="163"/>
      <c r="FOD78" s="164"/>
      <c r="FOE78" s="164"/>
      <c r="FOF78" s="165"/>
      <c r="FOG78" s="165"/>
      <c r="FOH78" s="165"/>
      <c r="FOI78" s="113"/>
      <c r="FOM78" s="166"/>
      <c r="FON78" s="32"/>
      <c r="FOO78" s="159"/>
      <c r="FOP78" s="160"/>
      <c r="FOQ78" s="161"/>
      <c r="FOR78" s="162"/>
      <c r="FOS78" s="163"/>
      <c r="FOT78" s="163"/>
      <c r="FOU78" s="164"/>
      <c r="FOV78" s="164"/>
      <c r="FOW78" s="165"/>
      <c r="FOX78" s="165"/>
      <c r="FOY78" s="165"/>
      <c r="FOZ78" s="113"/>
      <c r="FPD78" s="166"/>
      <c r="FPE78" s="32"/>
      <c r="FPF78" s="159"/>
      <c r="FPG78" s="160"/>
      <c r="FPH78" s="161"/>
      <c r="FPI78" s="162"/>
      <c r="FPJ78" s="163"/>
      <c r="FPK78" s="163"/>
      <c r="FPL78" s="164"/>
      <c r="FPM78" s="164"/>
      <c r="FPN78" s="165"/>
      <c r="FPO78" s="165"/>
      <c r="FPP78" s="165"/>
      <c r="FPQ78" s="113"/>
      <c r="FPU78" s="166"/>
      <c r="FPV78" s="32"/>
      <c r="FPW78" s="159"/>
      <c r="FPX78" s="160"/>
      <c r="FPY78" s="161"/>
      <c r="FPZ78" s="162"/>
      <c r="FQA78" s="163"/>
      <c r="FQB78" s="163"/>
      <c r="FQC78" s="164"/>
      <c r="FQD78" s="164"/>
      <c r="FQE78" s="165"/>
      <c r="FQF78" s="165"/>
      <c r="FQG78" s="165"/>
      <c r="FQH78" s="113"/>
      <c r="FQL78" s="166"/>
      <c r="FQM78" s="32"/>
      <c r="FQN78" s="159"/>
      <c r="FQO78" s="160"/>
      <c r="FQP78" s="161"/>
      <c r="FQQ78" s="162"/>
      <c r="FQR78" s="163"/>
      <c r="FQS78" s="163"/>
      <c r="FQT78" s="164"/>
      <c r="FQU78" s="164"/>
      <c r="FQV78" s="165"/>
      <c r="FQW78" s="165"/>
      <c r="FQX78" s="165"/>
      <c r="FQY78" s="113"/>
      <c r="FRC78" s="166"/>
      <c r="FRD78" s="32"/>
      <c r="FRE78" s="159"/>
      <c r="FRF78" s="160"/>
      <c r="FRG78" s="161"/>
      <c r="FRH78" s="162"/>
      <c r="FRI78" s="163"/>
      <c r="FRJ78" s="163"/>
      <c r="FRK78" s="164"/>
      <c r="FRL78" s="164"/>
      <c r="FRM78" s="165"/>
      <c r="FRN78" s="165"/>
      <c r="FRO78" s="165"/>
      <c r="FRP78" s="113"/>
      <c r="FRT78" s="166"/>
      <c r="FRU78" s="32"/>
      <c r="FRV78" s="159"/>
      <c r="FRW78" s="160"/>
      <c r="FRX78" s="161"/>
      <c r="FRY78" s="162"/>
      <c r="FRZ78" s="163"/>
      <c r="FSA78" s="163"/>
      <c r="FSB78" s="164"/>
      <c r="FSC78" s="164"/>
      <c r="FSD78" s="165"/>
      <c r="FSE78" s="165"/>
      <c r="FSF78" s="165"/>
      <c r="FSG78" s="113"/>
      <c r="FSK78" s="166"/>
      <c r="FSL78" s="32"/>
      <c r="FSM78" s="159"/>
      <c r="FSN78" s="160"/>
      <c r="FSO78" s="161"/>
      <c r="FSP78" s="162"/>
      <c r="FSQ78" s="163"/>
      <c r="FSR78" s="163"/>
      <c r="FSS78" s="164"/>
      <c r="FST78" s="164"/>
      <c r="FSU78" s="165"/>
      <c r="FSV78" s="165"/>
      <c r="FSW78" s="165"/>
      <c r="FSX78" s="113"/>
      <c r="FTB78" s="166"/>
      <c r="FTC78" s="32"/>
      <c r="FTD78" s="159"/>
      <c r="FTE78" s="160"/>
      <c r="FTF78" s="161"/>
      <c r="FTG78" s="162"/>
      <c r="FTH78" s="163"/>
      <c r="FTI78" s="163"/>
      <c r="FTJ78" s="164"/>
      <c r="FTK78" s="164"/>
      <c r="FTL78" s="165"/>
      <c r="FTM78" s="165"/>
      <c r="FTN78" s="165"/>
      <c r="FTO78" s="113"/>
      <c r="FTS78" s="166"/>
      <c r="FTT78" s="32"/>
      <c r="FTU78" s="159"/>
      <c r="FTV78" s="160"/>
      <c r="FTW78" s="161"/>
      <c r="FTX78" s="162"/>
      <c r="FTY78" s="163"/>
      <c r="FTZ78" s="163"/>
      <c r="FUA78" s="164"/>
      <c r="FUB78" s="164"/>
      <c r="FUC78" s="165"/>
      <c r="FUD78" s="165"/>
      <c r="FUE78" s="165"/>
      <c r="FUF78" s="113"/>
      <c r="FUJ78" s="166"/>
      <c r="FUK78" s="32"/>
      <c r="FUL78" s="159"/>
      <c r="FUM78" s="160"/>
      <c r="FUN78" s="161"/>
      <c r="FUO78" s="162"/>
      <c r="FUP78" s="163"/>
      <c r="FUQ78" s="163"/>
      <c r="FUR78" s="164"/>
      <c r="FUS78" s="164"/>
      <c r="FUT78" s="165"/>
      <c r="FUU78" s="165"/>
      <c r="FUV78" s="165"/>
      <c r="FUW78" s="113"/>
      <c r="FVA78" s="166"/>
      <c r="FVB78" s="32"/>
      <c r="FVC78" s="159"/>
      <c r="FVD78" s="160"/>
      <c r="FVE78" s="161"/>
      <c r="FVF78" s="162"/>
      <c r="FVG78" s="163"/>
      <c r="FVH78" s="163"/>
      <c r="FVI78" s="164"/>
      <c r="FVJ78" s="164"/>
      <c r="FVK78" s="165"/>
      <c r="FVL78" s="165"/>
      <c r="FVM78" s="165"/>
      <c r="FVN78" s="113"/>
      <c r="FVR78" s="166"/>
      <c r="FVS78" s="32"/>
      <c r="FVT78" s="159"/>
      <c r="FVU78" s="160"/>
      <c r="FVV78" s="161"/>
      <c r="FVW78" s="162"/>
      <c r="FVX78" s="163"/>
      <c r="FVY78" s="163"/>
      <c r="FVZ78" s="164"/>
      <c r="FWA78" s="164"/>
      <c r="FWB78" s="165"/>
      <c r="FWC78" s="165"/>
      <c r="FWD78" s="165"/>
      <c r="FWE78" s="113"/>
      <c r="FWI78" s="166"/>
      <c r="FWJ78" s="32"/>
      <c r="FWK78" s="159"/>
      <c r="FWL78" s="160"/>
      <c r="FWM78" s="161"/>
      <c r="FWN78" s="162"/>
      <c r="FWO78" s="163"/>
      <c r="FWP78" s="163"/>
      <c r="FWQ78" s="164"/>
      <c r="FWR78" s="164"/>
      <c r="FWS78" s="165"/>
      <c r="FWT78" s="165"/>
      <c r="FWU78" s="165"/>
      <c r="FWV78" s="113"/>
      <c r="FWZ78" s="166"/>
      <c r="FXA78" s="32"/>
      <c r="FXB78" s="159"/>
      <c r="FXC78" s="160"/>
      <c r="FXD78" s="161"/>
      <c r="FXE78" s="162"/>
      <c r="FXF78" s="163"/>
      <c r="FXG78" s="163"/>
      <c r="FXH78" s="164"/>
      <c r="FXI78" s="164"/>
      <c r="FXJ78" s="165"/>
      <c r="FXK78" s="165"/>
      <c r="FXL78" s="165"/>
      <c r="FXM78" s="113"/>
      <c r="FXQ78" s="166"/>
      <c r="FXR78" s="32"/>
      <c r="FXS78" s="159"/>
      <c r="FXT78" s="160"/>
      <c r="FXU78" s="161"/>
      <c r="FXV78" s="162"/>
      <c r="FXW78" s="163"/>
      <c r="FXX78" s="163"/>
      <c r="FXY78" s="164"/>
      <c r="FXZ78" s="164"/>
      <c r="FYA78" s="165"/>
      <c r="FYB78" s="165"/>
      <c r="FYC78" s="165"/>
      <c r="FYD78" s="113"/>
      <c r="FYH78" s="166"/>
      <c r="FYI78" s="32"/>
      <c r="FYJ78" s="159"/>
      <c r="FYK78" s="160"/>
      <c r="FYL78" s="161"/>
      <c r="FYM78" s="162"/>
      <c r="FYN78" s="163"/>
      <c r="FYO78" s="163"/>
      <c r="FYP78" s="164"/>
      <c r="FYQ78" s="164"/>
      <c r="FYR78" s="165"/>
      <c r="FYS78" s="165"/>
      <c r="FYT78" s="165"/>
      <c r="FYU78" s="113"/>
      <c r="FYY78" s="166"/>
      <c r="FYZ78" s="32"/>
      <c r="FZA78" s="159"/>
      <c r="FZB78" s="160"/>
      <c r="FZC78" s="161"/>
      <c r="FZD78" s="162"/>
      <c r="FZE78" s="163"/>
      <c r="FZF78" s="163"/>
      <c r="FZG78" s="164"/>
      <c r="FZH78" s="164"/>
      <c r="FZI78" s="165"/>
      <c r="FZJ78" s="165"/>
      <c r="FZK78" s="165"/>
      <c r="FZL78" s="113"/>
      <c r="FZP78" s="166"/>
      <c r="FZQ78" s="32"/>
      <c r="FZR78" s="159"/>
      <c r="FZS78" s="160"/>
      <c r="FZT78" s="161"/>
      <c r="FZU78" s="162"/>
      <c r="FZV78" s="163"/>
      <c r="FZW78" s="163"/>
      <c r="FZX78" s="164"/>
      <c r="FZY78" s="164"/>
      <c r="FZZ78" s="165"/>
      <c r="GAA78" s="165"/>
      <c r="GAB78" s="165"/>
      <c r="GAC78" s="113"/>
      <c r="GAG78" s="166"/>
      <c r="GAH78" s="32"/>
      <c r="GAI78" s="159"/>
      <c r="GAJ78" s="160"/>
      <c r="GAK78" s="161"/>
      <c r="GAL78" s="162"/>
      <c r="GAM78" s="163"/>
      <c r="GAN78" s="163"/>
      <c r="GAO78" s="164"/>
      <c r="GAP78" s="164"/>
      <c r="GAQ78" s="165"/>
      <c r="GAR78" s="165"/>
      <c r="GAS78" s="165"/>
      <c r="GAT78" s="113"/>
      <c r="GAX78" s="166"/>
      <c r="GAY78" s="32"/>
      <c r="GAZ78" s="159"/>
      <c r="GBA78" s="160"/>
      <c r="GBB78" s="161"/>
      <c r="GBC78" s="162"/>
      <c r="GBD78" s="163"/>
      <c r="GBE78" s="163"/>
      <c r="GBF78" s="164"/>
      <c r="GBG78" s="164"/>
      <c r="GBH78" s="165"/>
      <c r="GBI78" s="165"/>
      <c r="GBJ78" s="165"/>
      <c r="GBK78" s="113"/>
      <c r="GBO78" s="166"/>
      <c r="GBP78" s="32"/>
      <c r="GBQ78" s="159"/>
      <c r="GBR78" s="160"/>
      <c r="GBS78" s="161"/>
      <c r="GBT78" s="162"/>
      <c r="GBU78" s="163"/>
      <c r="GBV78" s="163"/>
      <c r="GBW78" s="164"/>
      <c r="GBX78" s="164"/>
      <c r="GBY78" s="165"/>
      <c r="GBZ78" s="165"/>
      <c r="GCA78" s="165"/>
      <c r="GCB78" s="113"/>
      <c r="GCF78" s="166"/>
      <c r="GCG78" s="32"/>
      <c r="GCH78" s="159"/>
      <c r="GCI78" s="160"/>
      <c r="GCJ78" s="161"/>
      <c r="GCK78" s="162"/>
      <c r="GCL78" s="163"/>
      <c r="GCM78" s="163"/>
      <c r="GCN78" s="164"/>
      <c r="GCO78" s="164"/>
      <c r="GCP78" s="165"/>
      <c r="GCQ78" s="165"/>
      <c r="GCR78" s="165"/>
      <c r="GCS78" s="113"/>
      <c r="GCW78" s="166"/>
      <c r="GCX78" s="32"/>
      <c r="GCY78" s="159"/>
      <c r="GCZ78" s="160"/>
      <c r="GDA78" s="161"/>
      <c r="GDB78" s="162"/>
      <c r="GDC78" s="163"/>
      <c r="GDD78" s="163"/>
      <c r="GDE78" s="164"/>
      <c r="GDF78" s="164"/>
      <c r="GDG78" s="165"/>
      <c r="GDH78" s="165"/>
      <c r="GDI78" s="165"/>
      <c r="GDJ78" s="113"/>
      <c r="GDN78" s="166"/>
      <c r="GDO78" s="32"/>
      <c r="GDP78" s="159"/>
      <c r="GDQ78" s="160"/>
      <c r="GDR78" s="161"/>
      <c r="GDS78" s="162"/>
      <c r="GDT78" s="163"/>
      <c r="GDU78" s="163"/>
      <c r="GDV78" s="164"/>
      <c r="GDW78" s="164"/>
      <c r="GDX78" s="165"/>
      <c r="GDY78" s="165"/>
      <c r="GDZ78" s="165"/>
      <c r="GEA78" s="113"/>
      <c r="GEE78" s="166"/>
      <c r="GEF78" s="32"/>
      <c r="GEG78" s="159"/>
      <c r="GEH78" s="160"/>
      <c r="GEI78" s="161"/>
      <c r="GEJ78" s="162"/>
      <c r="GEK78" s="163"/>
      <c r="GEL78" s="163"/>
      <c r="GEM78" s="164"/>
      <c r="GEN78" s="164"/>
      <c r="GEO78" s="165"/>
      <c r="GEP78" s="165"/>
      <c r="GEQ78" s="165"/>
      <c r="GER78" s="113"/>
      <c r="GEV78" s="166"/>
      <c r="GEW78" s="32"/>
      <c r="GEX78" s="159"/>
      <c r="GEY78" s="160"/>
      <c r="GEZ78" s="161"/>
      <c r="GFA78" s="162"/>
      <c r="GFB78" s="163"/>
      <c r="GFC78" s="163"/>
      <c r="GFD78" s="164"/>
      <c r="GFE78" s="164"/>
      <c r="GFF78" s="165"/>
      <c r="GFG78" s="165"/>
      <c r="GFH78" s="165"/>
      <c r="GFI78" s="113"/>
      <c r="GFM78" s="166"/>
      <c r="GFN78" s="32"/>
      <c r="GFO78" s="159"/>
      <c r="GFP78" s="160"/>
      <c r="GFQ78" s="161"/>
      <c r="GFR78" s="162"/>
      <c r="GFS78" s="163"/>
      <c r="GFT78" s="163"/>
      <c r="GFU78" s="164"/>
      <c r="GFV78" s="164"/>
      <c r="GFW78" s="165"/>
      <c r="GFX78" s="165"/>
      <c r="GFY78" s="165"/>
      <c r="GFZ78" s="113"/>
      <c r="GGD78" s="166"/>
      <c r="GGE78" s="32"/>
      <c r="GGF78" s="159"/>
      <c r="GGG78" s="160"/>
      <c r="GGH78" s="161"/>
      <c r="GGI78" s="162"/>
      <c r="GGJ78" s="163"/>
      <c r="GGK78" s="163"/>
      <c r="GGL78" s="164"/>
      <c r="GGM78" s="164"/>
      <c r="GGN78" s="165"/>
      <c r="GGO78" s="165"/>
      <c r="GGP78" s="165"/>
      <c r="GGQ78" s="113"/>
      <c r="GGU78" s="166"/>
      <c r="GGV78" s="32"/>
      <c r="GGW78" s="159"/>
      <c r="GGX78" s="160"/>
      <c r="GGY78" s="161"/>
      <c r="GGZ78" s="162"/>
      <c r="GHA78" s="163"/>
      <c r="GHB78" s="163"/>
      <c r="GHC78" s="164"/>
      <c r="GHD78" s="164"/>
      <c r="GHE78" s="165"/>
      <c r="GHF78" s="165"/>
      <c r="GHG78" s="165"/>
      <c r="GHH78" s="113"/>
      <c r="GHL78" s="166"/>
      <c r="GHM78" s="32"/>
      <c r="GHN78" s="159"/>
      <c r="GHO78" s="160"/>
      <c r="GHP78" s="161"/>
      <c r="GHQ78" s="162"/>
      <c r="GHR78" s="163"/>
      <c r="GHS78" s="163"/>
      <c r="GHT78" s="164"/>
      <c r="GHU78" s="164"/>
      <c r="GHV78" s="165"/>
      <c r="GHW78" s="165"/>
      <c r="GHX78" s="165"/>
      <c r="GHY78" s="113"/>
      <c r="GIC78" s="166"/>
      <c r="GID78" s="32"/>
      <c r="GIE78" s="159"/>
      <c r="GIF78" s="160"/>
      <c r="GIG78" s="161"/>
      <c r="GIH78" s="162"/>
      <c r="GII78" s="163"/>
      <c r="GIJ78" s="163"/>
      <c r="GIK78" s="164"/>
      <c r="GIL78" s="164"/>
      <c r="GIM78" s="165"/>
      <c r="GIN78" s="165"/>
      <c r="GIO78" s="165"/>
      <c r="GIP78" s="113"/>
      <c r="GIT78" s="166"/>
      <c r="GIU78" s="32"/>
      <c r="GIV78" s="159"/>
      <c r="GIW78" s="160"/>
      <c r="GIX78" s="161"/>
      <c r="GIY78" s="162"/>
      <c r="GIZ78" s="163"/>
      <c r="GJA78" s="163"/>
      <c r="GJB78" s="164"/>
      <c r="GJC78" s="164"/>
      <c r="GJD78" s="165"/>
      <c r="GJE78" s="165"/>
      <c r="GJF78" s="165"/>
      <c r="GJG78" s="113"/>
      <c r="GJK78" s="166"/>
      <c r="GJL78" s="32"/>
      <c r="GJM78" s="159"/>
      <c r="GJN78" s="160"/>
      <c r="GJO78" s="161"/>
      <c r="GJP78" s="162"/>
      <c r="GJQ78" s="163"/>
      <c r="GJR78" s="163"/>
      <c r="GJS78" s="164"/>
      <c r="GJT78" s="164"/>
      <c r="GJU78" s="165"/>
      <c r="GJV78" s="165"/>
      <c r="GJW78" s="165"/>
      <c r="GJX78" s="113"/>
      <c r="GKB78" s="166"/>
      <c r="GKC78" s="32"/>
      <c r="GKD78" s="159"/>
      <c r="GKE78" s="160"/>
      <c r="GKF78" s="161"/>
      <c r="GKG78" s="162"/>
      <c r="GKH78" s="163"/>
      <c r="GKI78" s="163"/>
      <c r="GKJ78" s="164"/>
      <c r="GKK78" s="164"/>
      <c r="GKL78" s="165"/>
      <c r="GKM78" s="165"/>
      <c r="GKN78" s="165"/>
      <c r="GKO78" s="113"/>
      <c r="GKS78" s="166"/>
      <c r="GKT78" s="32"/>
      <c r="GKU78" s="159"/>
      <c r="GKV78" s="160"/>
      <c r="GKW78" s="161"/>
      <c r="GKX78" s="162"/>
      <c r="GKY78" s="163"/>
      <c r="GKZ78" s="163"/>
      <c r="GLA78" s="164"/>
      <c r="GLB78" s="164"/>
      <c r="GLC78" s="165"/>
      <c r="GLD78" s="165"/>
      <c r="GLE78" s="165"/>
      <c r="GLF78" s="113"/>
      <c r="GLJ78" s="166"/>
      <c r="GLK78" s="32"/>
      <c r="GLL78" s="159"/>
      <c r="GLM78" s="160"/>
      <c r="GLN78" s="161"/>
      <c r="GLO78" s="162"/>
      <c r="GLP78" s="163"/>
      <c r="GLQ78" s="163"/>
      <c r="GLR78" s="164"/>
      <c r="GLS78" s="164"/>
      <c r="GLT78" s="165"/>
      <c r="GLU78" s="165"/>
      <c r="GLV78" s="165"/>
      <c r="GLW78" s="113"/>
      <c r="GMA78" s="166"/>
      <c r="GMB78" s="32"/>
      <c r="GMC78" s="159"/>
      <c r="GMD78" s="160"/>
      <c r="GME78" s="161"/>
      <c r="GMF78" s="162"/>
      <c r="GMG78" s="163"/>
      <c r="GMH78" s="163"/>
      <c r="GMI78" s="164"/>
      <c r="GMJ78" s="164"/>
      <c r="GMK78" s="165"/>
      <c r="GML78" s="165"/>
      <c r="GMM78" s="165"/>
      <c r="GMN78" s="113"/>
      <c r="GMR78" s="166"/>
      <c r="GMS78" s="32"/>
      <c r="GMT78" s="159"/>
      <c r="GMU78" s="160"/>
      <c r="GMV78" s="161"/>
      <c r="GMW78" s="162"/>
      <c r="GMX78" s="163"/>
      <c r="GMY78" s="163"/>
      <c r="GMZ78" s="164"/>
      <c r="GNA78" s="164"/>
      <c r="GNB78" s="165"/>
      <c r="GNC78" s="165"/>
      <c r="GND78" s="165"/>
      <c r="GNE78" s="113"/>
      <c r="GNI78" s="166"/>
      <c r="GNJ78" s="32"/>
      <c r="GNK78" s="159"/>
      <c r="GNL78" s="160"/>
      <c r="GNM78" s="161"/>
      <c r="GNN78" s="162"/>
      <c r="GNO78" s="163"/>
      <c r="GNP78" s="163"/>
      <c r="GNQ78" s="164"/>
      <c r="GNR78" s="164"/>
      <c r="GNS78" s="165"/>
      <c r="GNT78" s="165"/>
      <c r="GNU78" s="165"/>
      <c r="GNV78" s="113"/>
      <c r="GNZ78" s="166"/>
      <c r="GOA78" s="32"/>
      <c r="GOB78" s="159"/>
      <c r="GOC78" s="160"/>
      <c r="GOD78" s="161"/>
      <c r="GOE78" s="162"/>
      <c r="GOF78" s="163"/>
      <c r="GOG78" s="163"/>
      <c r="GOH78" s="164"/>
      <c r="GOI78" s="164"/>
      <c r="GOJ78" s="165"/>
      <c r="GOK78" s="165"/>
      <c r="GOL78" s="165"/>
      <c r="GOM78" s="113"/>
      <c r="GOQ78" s="166"/>
      <c r="GOR78" s="32"/>
      <c r="GOS78" s="159"/>
      <c r="GOT78" s="160"/>
      <c r="GOU78" s="161"/>
      <c r="GOV78" s="162"/>
      <c r="GOW78" s="163"/>
      <c r="GOX78" s="163"/>
      <c r="GOY78" s="164"/>
      <c r="GOZ78" s="164"/>
      <c r="GPA78" s="165"/>
      <c r="GPB78" s="165"/>
      <c r="GPC78" s="165"/>
      <c r="GPD78" s="113"/>
      <c r="GPH78" s="166"/>
      <c r="GPI78" s="32"/>
      <c r="GPJ78" s="159"/>
      <c r="GPK78" s="160"/>
      <c r="GPL78" s="161"/>
      <c r="GPM78" s="162"/>
      <c r="GPN78" s="163"/>
      <c r="GPO78" s="163"/>
      <c r="GPP78" s="164"/>
      <c r="GPQ78" s="164"/>
      <c r="GPR78" s="165"/>
      <c r="GPS78" s="165"/>
      <c r="GPT78" s="165"/>
      <c r="GPU78" s="113"/>
      <c r="GPY78" s="166"/>
      <c r="GPZ78" s="32"/>
      <c r="GQA78" s="159"/>
      <c r="GQB78" s="160"/>
      <c r="GQC78" s="161"/>
      <c r="GQD78" s="162"/>
      <c r="GQE78" s="163"/>
      <c r="GQF78" s="163"/>
      <c r="GQG78" s="164"/>
      <c r="GQH78" s="164"/>
      <c r="GQI78" s="165"/>
      <c r="GQJ78" s="165"/>
      <c r="GQK78" s="165"/>
      <c r="GQL78" s="113"/>
      <c r="GQP78" s="166"/>
      <c r="GQQ78" s="32"/>
      <c r="GQR78" s="159"/>
      <c r="GQS78" s="160"/>
      <c r="GQT78" s="161"/>
      <c r="GQU78" s="162"/>
      <c r="GQV78" s="163"/>
      <c r="GQW78" s="163"/>
      <c r="GQX78" s="164"/>
      <c r="GQY78" s="164"/>
      <c r="GQZ78" s="165"/>
      <c r="GRA78" s="165"/>
      <c r="GRB78" s="165"/>
      <c r="GRC78" s="113"/>
      <c r="GRG78" s="166"/>
      <c r="GRH78" s="32"/>
      <c r="GRI78" s="159"/>
      <c r="GRJ78" s="160"/>
      <c r="GRK78" s="161"/>
      <c r="GRL78" s="162"/>
      <c r="GRM78" s="163"/>
      <c r="GRN78" s="163"/>
      <c r="GRO78" s="164"/>
      <c r="GRP78" s="164"/>
      <c r="GRQ78" s="165"/>
      <c r="GRR78" s="165"/>
      <c r="GRS78" s="165"/>
      <c r="GRT78" s="113"/>
      <c r="GRX78" s="166"/>
      <c r="GRY78" s="32"/>
      <c r="GRZ78" s="159"/>
      <c r="GSA78" s="160"/>
      <c r="GSB78" s="161"/>
      <c r="GSC78" s="162"/>
      <c r="GSD78" s="163"/>
      <c r="GSE78" s="163"/>
      <c r="GSF78" s="164"/>
      <c r="GSG78" s="164"/>
      <c r="GSH78" s="165"/>
      <c r="GSI78" s="165"/>
      <c r="GSJ78" s="165"/>
      <c r="GSK78" s="113"/>
      <c r="GSO78" s="166"/>
      <c r="GSP78" s="32"/>
      <c r="GSQ78" s="159"/>
      <c r="GSR78" s="160"/>
      <c r="GSS78" s="161"/>
      <c r="GST78" s="162"/>
      <c r="GSU78" s="163"/>
      <c r="GSV78" s="163"/>
      <c r="GSW78" s="164"/>
      <c r="GSX78" s="164"/>
      <c r="GSY78" s="165"/>
      <c r="GSZ78" s="165"/>
      <c r="GTA78" s="165"/>
      <c r="GTB78" s="113"/>
      <c r="GTF78" s="166"/>
      <c r="GTG78" s="32"/>
      <c r="GTH78" s="159"/>
      <c r="GTI78" s="160"/>
      <c r="GTJ78" s="161"/>
      <c r="GTK78" s="162"/>
      <c r="GTL78" s="163"/>
      <c r="GTM78" s="163"/>
      <c r="GTN78" s="164"/>
      <c r="GTO78" s="164"/>
      <c r="GTP78" s="165"/>
      <c r="GTQ78" s="165"/>
      <c r="GTR78" s="165"/>
      <c r="GTS78" s="113"/>
      <c r="GTW78" s="166"/>
      <c r="GTX78" s="32"/>
      <c r="GTY78" s="159"/>
      <c r="GTZ78" s="160"/>
      <c r="GUA78" s="161"/>
      <c r="GUB78" s="162"/>
      <c r="GUC78" s="163"/>
      <c r="GUD78" s="163"/>
      <c r="GUE78" s="164"/>
      <c r="GUF78" s="164"/>
      <c r="GUG78" s="165"/>
      <c r="GUH78" s="165"/>
      <c r="GUI78" s="165"/>
      <c r="GUJ78" s="113"/>
      <c r="GUN78" s="166"/>
      <c r="GUO78" s="32"/>
      <c r="GUP78" s="159"/>
      <c r="GUQ78" s="160"/>
      <c r="GUR78" s="161"/>
      <c r="GUS78" s="162"/>
      <c r="GUT78" s="163"/>
      <c r="GUU78" s="163"/>
      <c r="GUV78" s="164"/>
      <c r="GUW78" s="164"/>
      <c r="GUX78" s="165"/>
      <c r="GUY78" s="165"/>
      <c r="GUZ78" s="165"/>
      <c r="GVA78" s="113"/>
      <c r="GVE78" s="166"/>
      <c r="GVF78" s="32"/>
      <c r="GVG78" s="159"/>
      <c r="GVH78" s="160"/>
      <c r="GVI78" s="161"/>
      <c r="GVJ78" s="162"/>
      <c r="GVK78" s="163"/>
      <c r="GVL78" s="163"/>
      <c r="GVM78" s="164"/>
      <c r="GVN78" s="164"/>
      <c r="GVO78" s="165"/>
      <c r="GVP78" s="165"/>
      <c r="GVQ78" s="165"/>
      <c r="GVR78" s="113"/>
      <c r="GVV78" s="166"/>
      <c r="GVW78" s="32"/>
      <c r="GVX78" s="159"/>
      <c r="GVY78" s="160"/>
      <c r="GVZ78" s="161"/>
      <c r="GWA78" s="162"/>
      <c r="GWB78" s="163"/>
      <c r="GWC78" s="163"/>
      <c r="GWD78" s="164"/>
      <c r="GWE78" s="164"/>
      <c r="GWF78" s="165"/>
      <c r="GWG78" s="165"/>
      <c r="GWH78" s="165"/>
      <c r="GWI78" s="113"/>
      <c r="GWM78" s="166"/>
      <c r="GWN78" s="32"/>
      <c r="GWO78" s="159"/>
      <c r="GWP78" s="160"/>
      <c r="GWQ78" s="161"/>
      <c r="GWR78" s="162"/>
      <c r="GWS78" s="163"/>
      <c r="GWT78" s="163"/>
      <c r="GWU78" s="164"/>
      <c r="GWV78" s="164"/>
      <c r="GWW78" s="165"/>
      <c r="GWX78" s="165"/>
      <c r="GWY78" s="165"/>
      <c r="GWZ78" s="113"/>
      <c r="GXD78" s="166"/>
      <c r="GXE78" s="32"/>
      <c r="GXF78" s="159"/>
      <c r="GXG78" s="160"/>
      <c r="GXH78" s="161"/>
      <c r="GXI78" s="162"/>
      <c r="GXJ78" s="163"/>
      <c r="GXK78" s="163"/>
      <c r="GXL78" s="164"/>
      <c r="GXM78" s="164"/>
      <c r="GXN78" s="165"/>
      <c r="GXO78" s="165"/>
      <c r="GXP78" s="165"/>
      <c r="GXQ78" s="113"/>
      <c r="GXU78" s="166"/>
      <c r="GXV78" s="32"/>
      <c r="GXW78" s="159"/>
      <c r="GXX78" s="160"/>
      <c r="GXY78" s="161"/>
      <c r="GXZ78" s="162"/>
      <c r="GYA78" s="163"/>
      <c r="GYB78" s="163"/>
      <c r="GYC78" s="164"/>
      <c r="GYD78" s="164"/>
      <c r="GYE78" s="165"/>
      <c r="GYF78" s="165"/>
      <c r="GYG78" s="165"/>
      <c r="GYH78" s="113"/>
      <c r="GYL78" s="166"/>
      <c r="GYM78" s="32"/>
      <c r="GYN78" s="159"/>
      <c r="GYO78" s="160"/>
      <c r="GYP78" s="161"/>
      <c r="GYQ78" s="162"/>
      <c r="GYR78" s="163"/>
      <c r="GYS78" s="163"/>
      <c r="GYT78" s="164"/>
      <c r="GYU78" s="164"/>
      <c r="GYV78" s="165"/>
      <c r="GYW78" s="165"/>
      <c r="GYX78" s="165"/>
      <c r="GYY78" s="113"/>
      <c r="GZC78" s="166"/>
      <c r="GZD78" s="32"/>
      <c r="GZE78" s="159"/>
      <c r="GZF78" s="160"/>
      <c r="GZG78" s="161"/>
      <c r="GZH78" s="162"/>
      <c r="GZI78" s="163"/>
      <c r="GZJ78" s="163"/>
      <c r="GZK78" s="164"/>
      <c r="GZL78" s="164"/>
      <c r="GZM78" s="165"/>
      <c r="GZN78" s="165"/>
      <c r="GZO78" s="165"/>
      <c r="GZP78" s="113"/>
      <c r="GZT78" s="166"/>
      <c r="GZU78" s="32"/>
      <c r="GZV78" s="159"/>
      <c r="GZW78" s="160"/>
      <c r="GZX78" s="161"/>
      <c r="GZY78" s="162"/>
      <c r="GZZ78" s="163"/>
      <c r="HAA78" s="163"/>
      <c r="HAB78" s="164"/>
      <c r="HAC78" s="164"/>
      <c r="HAD78" s="165"/>
      <c r="HAE78" s="165"/>
      <c r="HAF78" s="165"/>
      <c r="HAG78" s="113"/>
      <c r="HAK78" s="166"/>
      <c r="HAL78" s="32"/>
      <c r="HAM78" s="159"/>
      <c r="HAN78" s="160"/>
      <c r="HAO78" s="161"/>
      <c r="HAP78" s="162"/>
      <c r="HAQ78" s="163"/>
      <c r="HAR78" s="163"/>
      <c r="HAS78" s="164"/>
      <c r="HAT78" s="164"/>
      <c r="HAU78" s="165"/>
      <c r="HAV78" s="165"/>
      <c r="HAW78" s="165"/>
      <c r="HAX78" s="113"/>
      <c r="HBB78" s="166"/>
      <c r="HBC78" s="32"/>
      <c r="HBD78" s="159"/>
      <c r="HBE78" s="160"/>
      <c r="HBF78" s="161"/>
      <c r="HBG78" s="162"/>
      <c r="HBH78" s="163"/>
      <c r="HBI78" s="163"/>
      <c r="HBJ78" s="164"/>
      <c r="HBK78" s="164"/>
      <c r="HBL78" s="165"/>
      <c r="HBM78" s="165"/>
      <c r="HBN78" s="165"/>
      <c r="HBO78" s="113"/>
      <c r="HBS78" s="166"/>
      <c r="HBT78" s="32"/>
      <c r="HBU78" s="159"/>
      <c r="HBV78" s="160"/>
      <c r="HBW78" s="161"/>
      <c r="HBX78" s="162"/>
      <c r="HBY78" s="163"/>
      <c r="HBZ78" s="163"/>
      <c r="HCA78" s="164"/>
      <c r="HCB78" s="164"/>
      <c r="HCC78" s="165"/>
      <c r="HCD78" s="165"/>
      <c r="HCE78" s="165"/>
      <c r="HCF78" s="113"/>
      <c r="HCJ78" s="166"/>
      <c r="HCK78" s="32"/>
      <c r="HCL78" s="159"/>
      <c r="HCM78" s="160"/>
      <c r="HCN78" s="161"/>
      <c r="HCO78" s="162"/>
      <c r="HCP78" s="163"/>
      <c r="HCQ78" s="163"/>
      <c r="HCR78" s="164"/>
      <c r="HCS78" s="164"/>
      <c r="HCT78" s="165"/>
      <c r="HCU78" s="165"/>
      <c r="HCV78" s="165"/>
      <c r="HCW78" s="113"/>
      <c r="HDA78" s="166"/>
      <c r="HDB78" s="32"/>
      <c r="HDC78" s="159"/>
      <c r="HDD78" s="160"/>
      <c r="HDE78" s="161"/>
      <c r="HDF78" s="162"/>
      <c r="HDG78" s="163"/>
      <c r="HDH78" s="163"/>
      <c r="HDI78" s="164"/>
      <c r="HDJ78" s="164"/>
      <c r="HDK78" s="165"/>
      <c r="HDL78" s="165"/>
      <c r="HDM78" s="165"/>
      <c r="HDN78" s="113"/>
      <c r="HDR78" s="166"/>
      <c r="HDS78" s="32"/>
      <c r="HDT78" s="159"/>
      <c r="HDU78" s="160"/>
      <c r="HDV78" s="161"/>
      <c r="HDW78" s="162"/>
      <c r="HDX78" s="163"/>
      <c r="HDY78" s="163"/>
      <c r="HDZ78" s="164"/>
      <c r="HEA78" s="164"/>
      <c r="HEB78" s="165"/>
      <c r="HEC78" s="165"/>
      <c r="HED78" s="165"/>
      <c r="HEE78" s="113"/>
      <c r="HEI78" s="166"/>
      <c r="HEJ78" s="32"/>
      <c r="HEK78" s="159"/>
      <c r="HEL78" s="160"/>
      <c r="HEM78" s="161"/>
      <c r="HEN78" s="162"/>
      <c r="HEO78" s="163"/>
      <c r="HEP78" s="163"/>
      <c r="HEQ78" s="164"/>
      <c r="HER78" s="164"/>
      <c r="HES78" s="165"/>
      <c r="HET78" s="165"/>
      <c r="HEU78" s="165"/>
      <c r="HEV78" s="113"/>
      <c r="HEZ78" s="166"/>
      <c r="HFA78" s="32"/>
      <c r="HFB78" s="159"/>
      <c r="HFC78" s="160"/>
      <c r="HFD78" s="161"/>
      <c r="HFE78" s="162"/>
      <c r="HFF78" s="163"/>
      <c r="HFG78" s="163"/>
      <c r="HFH78" s="164"/>
      <c r="HFI78" s="164"/>
      <c r="HFJ78" s="165"/>
      <c r="HFK78" s="165"/>
      <c r="HFL78" s="165"/>
      <c r="HFM78" s="113"/>
      <c r="HFQ78" s="166"/>
      <c r="HFR78" s="32"/>
      <c r="HFS78" s="159"/>
      <c r="HFT78" s="160"/>
      <c r="HFU78" s="161"/>
      <c r="HFV78" s="162"/>
      <c r="HFW78" s="163"/>
      <c r="HFX78" s="163"/>
      <c r="HFY78" s="164"/>
      <c r="HFZ78" s="164"/>
      <c r="HGA78" s="165"/>
      <c r="HGB78" s="165"/>
      <c r="HGC78" s="165"/>
      <c r="HGD78" s="113"/>
      <c r="HGH78" s="166"/>
      <c r="HGI78" s="32"/>
      <c r="HGJ78" s="159"/>
      <c r="HGK78" s="160"/>
      <c r="HGL78" s="161"/>
      <c r="HGM78" s="162"/>
      <c r="HGN78" s="163"/>
      <c r="HGO78" s="163"/>
      <c r="HGP78" s="164"/>
      <c r="HGQ78" s="164"/>
      <c r="HGR78" s="165"/>
      <c r="HGS78" s="165"/>
      <c r="HGT78" s="165"/>
      <c r="HGU78" s="113"/>
      <c r="HGY78" s="166"/>
      <c r="HGZ78" s="32"/>
      <c r="HHA78" s="159"/>
      <c r="HHB78" s="160"/>
      <c r="HHC78" s="161"/>
      <c r="HHD78" s="162"/>
      <c r="HHE78" s="163"/>
      <c r="HHF78" s="163"/>
      <c r="HHG78" s="164"/>
      <c r="HHH78" s="164"/>
      <c r="HHI78" s="165"/>
      <c r="HHJ78" s="165"/>
      <c r="HHK78" s="165"/>
      <c r="HHL78" s="113"/>
      <c r="HHP78" s="166"/>
      <c r="HHQ78" s="32"/>
      <c r="HHR78" s="159"/>
      <c r="HHS78" s="160"/>
      <c r="HHT78" s="161"/>
      <c r="HHU78" s="162"/>
      <c r="HHV78" s="163"/>
      <c r="HHW78" s="163"/>
      <c r="HHX78" s="164"/>
      <c r="HHY78" s="164"/>
      <c r="HHZ78" s="165"/>
      <c r="HIA78" s="165"/>
      <c r="HIB78" s="165"/>
      <c r="HIC78" s="113"/>
      <c r="HIG78" s="166"/>
      <c r="HIH78" s="32"/>
      <c r="HII78" s="159"/>
      <c r="HIJ78" s="160"/>
      <c r="HIK78" s="161"/>
      <c r="HIL78" s="162"/>
      <c r="HIM78" s="163"/>
      <c r="HIN78" s="163"/>
      <c r="HIO78" s="164"/>
      <c r="HIP78" s="164"/>
      <c r="HIQ78" s="165"/>
      <c r="HIR78" s="165"/>
      <c r="HIS78" s="165"/>
      <c r="HIT78" s="113"/>
      <c r="HIX78" s="166"/>
      <c r="HIY78" s="32"/>
      <c r="HIZ78" s="159"/>
      <c r="HJA78" s="160"/>
      <c r="HJB78" s="161"/>
      <c r="HJC78" s="162"/>
      <c r="HJD78" s="163"/>
      <c r="HJE78" s="163"/>
      <c r="HJF78" s="164"/>
      <c r="HJG78" s="164"/>
      <c r="HJH78" s="165"/>
      <c r="HJI78" s="165"/>
      <c r="HJJ78" s="165"/>
      <c r="HJK78" s="113"/>
      <c r="HJO78" s="166"/>
      <c r="HJP78" s="32"/>
      <c r="HJQ78" s="159"/>
      <c r="HJR78" s="160"/>
      <c r="HJS78" s="161"/>
      <c r="HJT78" s="162"/>
      <c r="HJU78" s="163"/>
      <c r="HJV78" s="163"/>
      <c r="HJW78" s="164"/>
      <c r="HJX78" s="164"/>
      <c r="HJY78" s="165"/>
      <c r="HJZ78" s="165"/>
      <c r="HKA78" s="165"/>
      <c r="HKB78" s="113"/>
      <c r="HKF78" s="166"/>
      <c r="HKG78" s="32"/>
      <c r="HKH78" s="159"/>
      <c r="HKI78" s="160"/>
      <c r="HKJ78" s="161"/>
      <c r="HKK78" s="162"/>
      <c r="HKL78" s="163"/>
      <c r="HKM78" s="163"/>
      <c r="HKN78" s="164"/>
      <c r="HKO78" s="164"/>
      <c r="HKP78" s="165"/>
      <c r="HKQ78" s="165"/>
      <c r="HKR78" s="165"/>
      <c r="HKS78" s="113"/>
      <c r="HKW78" s="166"/>
      <c r="HKX78" s="32"/>
      <c r="HKY78" s="159"/>
      <c r="HKZ78" s="160"/>
      <c r="HLA78" s="161"/>
      <c r="HLB78" s="162"/>
      <c r="HLC78" s="163"/>
      <c r="HLD78" s="163"/>
      <c r="HLE78" s="164"/>
      <c r="HLF78" s="164"/>
      <c r="HLG78" s="165"/>
      <c r="HLH78" s="165"/>
      <c r="HLI78" s="165"/>
      <c r="HLJ78" s="113"/>
      <c r="HLN78" s="166"/>
      <c r="HLO78" s="32"/>
      <c r="HLP78" s="159"/>
      <c r="HLQ78" s="160"/>
      <c r="HLR78" s="161"/>
      <c r="HLS78" s="162"/>
      <c r="HLT78" s="163"/>
      <c r="HLU78" s="163"/>
      <c r="HLV78" s="164"/>
      <c r="HLW78" s="164"/>
      <c r="HLX78" s="165"/>
      <c r="HLY78" s="165"/>
      <c r="HLZ78" s="165"/>
      <c r="HMA78" s="113"/>
      <c r="HME78" s="166"/>
      <c r="HMF78" s="32"/>
      <c r="HMG78" s="159"/>
      <c r="HMH78" s="160"/>
      <c r="HMI78" s="161"/>
      <c r="HMJ78" s="162"/>
      <c r="HMK78" s="163"/>
      <c r="HML78" s="163"/>
      <c r="HMM78" s="164"/>
      <c r="HMN78" s="164"/>
      <c r="HMO78" s="165"/>
      <c r="HMP78" s="165"/>
      <c r="HMQ78" s="165"/>
      <c r="HMR78" s="113"/>
      <c r="HMV78" s="166"/>
      <c r="HMW78" s="32"/>
      <c r="HMX78" s="159"/>
      <c r="HMY78" s="160"/>
      <c r="HMZ78" s="161"/>
      <c r="HNA78" s="162"/>
      <c r="HNB78" s="163"/>
      <c r="HNC78" s="163"/>
      <c r="HND78" s="164"/>
      <c r="HNE78" s="164"/>
      <c r="HNF78" s="165"/>
      <c r="HNG78" s="165"/>
      <c r="HNH78" s="165"/>
      <c r="HNI78" s="113"/>
      <c r="HNM78" s="166"/>
      <c r="HNN78" s="32"/>
      <c r="HNO78" s="159"/>
      <c r="HNP78" s="160"/>
      <c r="HNQ78" s="161"/>
      <c r="HNR78" s="162"/>
      <c r="HNS78" s="163"/>
      <c r="HNT78" s="163"/>
      <c r="HNU78" s="164"/>
      <c r="HNV78" s="164"/>
      <c r="HNW78" s="165"/>
      <c r="HNX78" s="165"/>
      <c r="HNY78" s="165"/>
      <c r="HNZ78" s="113"/>
      <c r="HOD78" s="166"/>
      <c r="HOE78" s="32"/>
      <c r="HOF78" s="159"/>
      <c r="HOG78" s="160"/>
      <c r="HOH78" s="161"/>
      <c r="HOI78" s="162"/>
      <c r="HOJ78" s="163"/>
      <c r="HOK78" s="163"/>
      <c r="HOL78" s="164"/>
      <c r="HOM78" s="164"/>
      <c r="HON78" s="165"/>
      <c r="HOO78" s="165"/>
      <c r="HOP78" s="165"/>
      <c r="HOQ78" s="113"/>
      <c r="HOU78" s="166"/>
      <c r="HOV78" s="32"/>
      <c r="HOW78" s="159"/>
      <c r="HOX78" s="160"/>
      <c r="HOY78" s="161"/>
      <c r="HOZ78" s="162"/>
      <c r="HPA78" s="163"/>
      <c r="HPB78" s="163"/>
      <c r="HPC78" s="164"/>
      <c r="HPD78" s="164"/>
      <c r="HPE78" s="165"/>
      <c r="HPF78" s="165"/>
      <c r="HPG78" s="165"/>
      <c r="HPH78" s="113"/>
      <c r="HPL78" s="166"/>
      <c r="HPM78" s="32"/>
      <c r="HPN78" s="159"/>
      <c r="HPO78" s="160"/>
      <c r="HPP78" s="161"/>
      <c r="HPQ78" s="162"/>
      <c r="HPR78" s="163"/>
      <c r="HPS78" s="163"/>
      <c r="HPT78" s="164"/>
      <c r="HPU78" s="164"/>
      <c r="HPV78" s="165"/>
      <c r="HPW78" s="165"/>
      <c r="HPX78" s="165"/>
      <c r="HPY78" s="113"/>
      <c r="HQC78" s="166"/>
      <c r="HQD78" s="32"/>
      <c r="HQE78" s="159"/>
      <c r="HQF78" s="160"/>
      <c r="HQG78" s="161"/>
      <c r="HQH78" s="162"/>
      <c r="HQI78" s="163"/>
      <c r="HQJ78" s="163"/>
      <c r="HQK78" s="164"/>
      <c r="HQL78" s="164"/>
      <c r="HQM78" s="165"/>
      <c r="HQN78" s="165"/>
      <c r="HQO78" s="165"/>
      <c r="HQP78" s="113"/>
      <c r="HQT78" s="166"/>
      <c r="HQU78" s="32"/>
      <c r="HQV78" s="159"/>
      <c r="HQW78" s="160"/>
      <c r="HQX78" s="161"/>
      <c r="HQY78" s="162"/>
      <c r="HQZ78" s="163"/>
      <c r="HRA78" s="163"/>
      <c r="HRB78" s="164"/>
      <c r="HRC78" s="164"/>
      <c r="HRD78" s="165"/>
      <c r="HRE78" s="165"/>
      <c r="HRF78" s="165"/>
      <c r="HRG78" s="113"/>
      <c r="HRK78" s="166"/>
      <c r="HRL78" s="32"/>
      <c r="HRM78" s="159"/>
      <c r="HRN78" s="160"/>
      <c r="HRO78" s="161"/>
      <c r="HRP78" s="162"/>
      <c r="HRQ78" s="163"/>
      <c r="HRR78" s="163"/>
      <c r="HRS78" s="164"/>
      <c r="HRT78" s="164"/>
      <c r="HRU78" s="165"/>
      <c r="HRV78" s="165"/>
      <c r="HRW78" s="165"/>
      <c r="HRX78" s="113"/>
      <c r="HSB78" s="166"/>
      <c r="HSC78" s="32"/>
      <c r="HSD78" s="159"/>
      <c r="HSE78" s="160"/>
      <c r="HSF78" s="161"/>
      <c r="HSG78" s="162"/>
      <c r="HSH78" s="163"/>
      <c r="HSI78" s="163"/>
      <c r="HSJ78" s="164"/>
      <c r="HSK78" s="164"/>
      <c r="HSL78" s="165"/>
      <c r="HSM78" s="165"/>
      <c r="HSN78" s="165"/>
      <c r="HSO78" s="113"/>
      <c r="HSS78" s="166"/>
      <c r="HST78" s="32"/>
      <c r="HSU78" s="159"/>
      <c r="HSV78" s="160"/>
      <c r="HSW78" s="161"/>
      <c r="HSX78" s="162"/>
      <c r="HSY78" s="163"/>
      <c r="HSZ78" s="163"/>
      <c r="HTA78" s="164"/>
      <c r="HTB78" s="164"/>
      <c r="HTC78" s="165"/>
      <c r="HTD78" s="165"/>
      <c r="HTE78" s="165"/>
      <c r="HTF78" s="113"/>
      <c r="HTJ78" s="166"/>
      <c r="HTK78" s="32"/>
      <c r="HTL78" s="159"/>
      <c r="HTM78" s="160"/>
      <c r="HTN78" s="161"/>
      <c r="HTO78" s="162"/>
      <c r="HTP78" s="163"/>
      <c r="HTQ78" s="163"/>
      <c r="HTR78" s="164"/>
      <c r="HTS78" s="164"/>
      <c r="HTT78" s="165"/>
      <c r="HTU78" s="165"/>
      <c r="HTV78" s="165"/>
      <c r="HTW78" s="113"/>
      <c r="HUA78" s="166"/>
      <c r="HUB78" s="32"/>
      <c r="HUC78" s="159"/>
      <c r="HUD78" s="160"/>
      <c r="HUE78" s="161"/>
      <c r="HUF78" s="162"/>
      <c r="HUG78" s="163"/>
      <c r="HUH78" s="163"/>
      <c r="HUI78" s="164"/>
      <c r="HUJ78" s="164"/>
      <c r="HUK78" s="165"/>
      <c r="HUL78" s="165"/>
      <c r="HUM78" s="165"/>
      <c r="HUN78" s="113"/>
      <c r="HUR78" s="166"/>
      <c r="HUS78" s="32"/>
      <c r="HUT78" s="159"/>
      <c r="HUU78" s="160"/>
      <c r="HUV78" s="161"/>
      <c r="HUW78" s="162"/>
      <c r="HUX78" s="163"/>
      <c r="HUY78" s="163"/>
      <c r="HUZ78" s="164"/>
      <c r="HVA78" s="164"/>
      <c r="HVB78" s="165"/>
      <c r="HVC78" s="165"/>
      <c r="HVD78" s="165"/>
      <c r="HVE78" s="113"/>
      <c r="HVI78" s="166"/>
      <c r="HVJ78" s="32"/>
      <c r="HVK78" s="159"/>
      <c r="HVL78" s="160"/>
      <c r="HVM78" s="161"/>
      <c r="HVN78" s="162"/>
      <c r="HVO78" s="163"/>
      <c r="HVP78" s="163"/>
      <c r="HVQ78" s="164"/>
      <c r="HVR78" s="164"/>
      <c r="HVS78" s="165"/>
      <c r="HVT78" s="165"/>
      <c r="HVU78" s="165"/>
      <c r="HVV78" s="113"/>
      <c r="HVZ78" s="166"/>
      <c r="HWA78" s="32"/>
      <c r="HWB78" s="159"/>
      <c r="HWC78" s="160"/>
      <c r="HWD78" s="161"/>
      <c r="HWE78" s="162"/>
      <c r="HWF78" s="163"/>
      <c r="HWG78" s="163"/>
      <c r="HWH78" s="164"/>
      <c r="HWI78" s="164"/>
      <c r="HWJ78" s="165"/>
      <c r="HWK78" s="165"/>
      <c r="HWL78" s="165"/>
      <c r="HWM78" s="113"/>
      <c r="HWQ78" s="166"/>
      <c r="HWR78" s="32"/>
      <c r="HWS78" s="159"/>
      <c r="HWT78" s="160"/>
      <c r="HWU78" s="161"/>
      <c r="HWV78" s="162"/>
      <c r="HWW78" s="163"/>
      <c r="HWX78" s="163"/>
      <c r="HWY78" s="164"/>
      <c r="HWZ78" s="164"/>
      <c r="HXA78" s="165"/>
      <c r="HXB78" s="165"/>
      <c r="HXC78" s="165"/>
      <c r="HXD78" s="113"/>
      <c r="HXH78" s="166"/>
      <c r="HXI78" s="32"/>
      <c r="HXJ78" s="159"/>
      <c r="HXK78" s="160"/>
      <c r="HXL78" s="161"/>
      <c r="HXM78" s="162"/>
      <c r="HXN78" s="163"/>
      <c r="HXO78" s="163"/>
      <c r="HXP78" s="164"/>
      <c r="HXQ78" s="164"/>
      <c r="HXR78" s="165"/>
      <c r="HXS78" s="165"/>
      <c r="HXT78" s="165"/>
      <c r="HXU78" s="113"/>
      <c r="HXY78" s="166"/>
      <c r="HXZ78" s="32"/>
      <c r="HYA78" s="159"/>
      <c r="HYB78" s="160"/>
      <c r="HYC78" s="161"/>
      <c r="HYD78" s="162"/>
      <c r="HYE78" s="163"/>
      <c r="HYF78" s="163"/>
      <c r="HYG78" s="164"/>
      <c r="HYH78" s="164"/>
      <c r="HYI78" s="165"/>
      <c r="HYJ78" s="165"/>
      <c r="HYK78" s="165"/>
      <c r="HYL78" s="113"/>
      <c r="HYP78" s="166"/>
      <c r="HYQ78" s="32"/>
      <c r="HYR78" s="159"/>
      <c r="HYS78" s="160"/>
      <c r="HYT78" s="161"/>
      <c r="HYU78" s="162"/>
      <c r="HYV78" s="163"/>
      <c r="HYW78" s="163"/>
      <c r="HYX78" s="164"/>
      <c r="HYY78" s="164"/>
      <c r="HYZ78" s="165"/>
      <c r="HZA78" s="165"/>
      <c r="HZB78" s="165"/>
      <c r="HZC78" s="113"/>
      <c r="HZG78" s="166"/>
      <c r="HZH78" s="32"/>
      <c r="HZI78" s="159"/>
      <c r="HZJ78" s="160"/>
      <c r="HZK78" s="161"/>
      <c r="HZL78" s="162"/>
      <c r="HZM78" s="163"/>
      <c r="HZN78" s="163"/>
      <c r="HZO78" s="164"/>
      <c r="HZP78" s="164"/>
      <c r="HZQ78" s="165"/>
      <c r="HZR78" s="165"/>
      <c r="HZS78" s="165"/>
      <c r="HZT78" s="113"/>
      <c r="HZX78" s="166"/>
      <c r="HZY78" s="32"/>
      <c r="HZZ78" s="159"/>
      <c r="IAA78" s="160"/>
      <c r="IAB78" s="161"/>
      <c r="IAC78" s="162"/>
      <c r="IAD78" s="163"/>
      <c r="IAE78" s="163"/>
      <c r="IAF78" s="164"/>
      <c r="IAG78" s="164"/>
      <c r="IAH78" s="165"/>
      <c r="IAI78" s="165"/>
      <c r="IAJ78" s="165"/>
      <c r="IAK78" s="113"/>
      <c r="IAO78" s="166"/>
      <c r="IAP78" s="32"/>
      <c r="IAQ78" s="159"/>
      <c r="IAR78" s="160"/>
      <c r="IAS78" s="161"/>
      <c r="IAT78" s="162"/>
      <c r="IAU78" s="163"/>
      <c r="IAV78" s="163"/>
      <c r="IAW78" s="164"/>
      <c r="IAX78" s="164"/>
      <c r="IAY78" s="165"/>
      <c r="IAZ78" s="165"/>
      <c r="IBA78" s="165"/>
      <c r="IBB78" s="113"/>
      <c r="IBF78" s="166"/>
      <c r="IBG78" s="32"/>
      <c r="IBH78" s="159"/>
      <c r="IBI78" s="160"/>
      <c r="IBJ78" s="161"/>
      <c r="IBK78" s="162"/>
      <c r="IBL78" s="163"/>
      <c r="IBM78" s="163"/>
      <c r="IBN78" s="164"/>
      <c r="IBO78" s="164"/>
      <c r="IBP78" s="165"/>
      <c r="IBQ78" s="165"/>
      <c r="IBR78" s="165"/>
      <c r="IBS78" s="113"/>
      <c r="IBW78" s="166"/>
      <c r="IBX78" s="32"/>
      <c r="IBY78" s="159"/>
      <c r="IBZ78" s="160"/>
      <c r="ICA78" s="161"/>
      <c r="ICB78" s="162"/>
      <c r="ICC78" s="163"/>
      <c r="ICD78" s="163"/>
      <c r="ICE78" s="164"/>
      <c r="ICF78" s="164"/>
      <c r="ICG78" s="165"/>
      <c r="ICH78" s="165"/>
      <c r="ICI78" s="165"/>
      <c r="ICJ78" s="113"/>
      <c r="ICN78" s="166"/>
      <c r="ICO78" s="32"/>
      <c r="ICP78" s="159"/>
      <c r="ICQ78" s="160"/>
      <c r="ICR78" s="161"/>
      <c r="ICS78" s="162"/>
      <c r="ICT78" s="163"/>
      <c r="ICU78" s="163"/>
      <c r="ICV78" s="164"/>
      <c r="ICW78" s="164"/>
      <c r="ICX78" s="165"/>
      <c r="ICY78" s="165"/>
      <c r="ICZ78" s="165"/>
      <c r="IDA78" s="113"/>
      <c r="IDE78" s="166"/>
      <c r="IDF78" s="32"/>
      <c r="IDG78" s="159"/>
      <c r="IDH78" s="160"/>
      <c r="IDI78" s="161"/>
      <c r="IDJ78" s="162"/>
      <c r="IDK78" s="163"/>
      <c r="IDL78" s="163"/>
      <c r="IDM78" s="164"/>
      <c r="IDN78" s="164"/>
      <c r="IDO78" s="165"/>
      <c r="IDP78" s="165"/>
      <c r="IDQ78" s="165"/>
      <c r="IDR78" s="113"/>
      <c r="IDV78" s="166"/>
      <c r="IDW78" s="32"/>
      <c r="IDX78" s="159"/>
      <c r="IDY78" s="160"/>
      <c r="IDZ78" s="161"/>
      <c r="IEA78" s="162"/>
      <c r="IEB78" s="163"/>
      <c r="IEC78" s="163"/>
      <c r="IED78" s="164"/>
      <c r="IEE78" s="164"/>
      <c r="IEF78" s="165"/>
      <c r="IEG78" s="165"/>
      <c r="IEH78" s="165"/>
      <c r="IEI78" s="113"/>
      <c r="IEM78" s="166"/>
      <c r="IEN78" s="32"/>
      <c r="IEO78" s="159"/>
      <c r="IEP78" s="160"/>
      <c r="IEQ78" s="161"/>
      <c r="IER78" s="162"/>
      <c r="IES78" s="163"/>
      <c r="IET78" s="163"/>
      <c r="IEU78" s="164"/>
      <c r="IEV78" s="164"/>
      <c r="IEW78" s="165"/>
      <c r="IEX78" s="165"/>
      <c r="IEY78" s="165"/>
      <c r="IEZ78" s="113"/>
      <c r="IFD78" s="166"/>
      <c r="IFE78" s="32"/>
      <c r="IFF78" s="159"/>
      <c r="IFG78" s="160"/>
      <c r="IFH78" s="161"/>
      <c r="IFI78" s="162"/>
      <c r="IFJ78" s="163"/>
      <c r="IFK78" s="163"/>
      <c r="IFL78" s="164"/>
      <c r="IFM78" s="164"/>
      <c r="IFN78" s="165"/>
      <c r="IFO78" s="165"/>
      <c r="IFP78" s="165"/>
      <c r="IFQ78" s="113"/>
      <c r="IFU78" s="166"/>
      <c r="IFV78" s="32"/>
      <c r="IFW78" s="159"/>
      <c r="IFX78" s="160"/>
      <c r="IFY78" s="161"/>
      <c r="IFZ78" s="162"/>
      <c r="IGA78" s="163"/>
      <c r="IGB78" s="163"/>
      <c r="IGC78" s="164"/>
      <c r="IGD78" s="164"/>
      <c r="IGE78" s="165"/>
      <c r="IGF78" s="165"/>
      <c r="IGG78" s="165"/>
      <c r="IGH78" s="113"/>
      <c r="IGL78" s="166"/>
      <c r="IGM78" s="32"/>
      <c r="IGN78" s="159"/>
      <c r="IGO78" s="160"/>
      <c r="IGP78" s="161"/>
      <c r="IGQ78" s="162"/>
      <c r="IGR78" s="163"/>
      <c r="IGS78" s="163"/>
      <c r="IGT78" s="164"/>
      <c r="IGU78" s="164"/>
      <c r="IGV78" s="165"/>
      <c r="IGW78" s="165"/>
      <c r="IGX78" s="165"/>
      <c r="IGY78" s="113"/>
      <c r="IHC78" s="166"/>
      <c r="IHD78" s="32"/>
      <c r="IHE78" s="159"/>
      <c r="IHF78" s="160"/>
      <c r="IHG78" s="161"/>
      <c r="IHH78" s="162"/>
      <c r="IHI78" s="163"/>
      <c r="IHJ78" s="163"/>
      <c r="IHK78" s="164"/>
      <c r="IHL78" s="164"/>
      <c r="IHM78" s="165"/>
      <c r="IHN78" s="165"/>
      <c r="IHO78" s="165"/>
      <c r="IHP78" s="113"/>
      <c r="IHT78" s="166"/>
      <c r="IHU78" s="32"/>
      <c r="IHV78" s="159"/>
      <c r="IHW78" s="160"/>
      <c r="IHX78" s="161"/>
      <c r="IHY78" s="162"/>
      <c r="IHZ78" s="163"/>
      <c r="IIA78" s="163"/>
      <c r="IIB78" s="164"/>
      <c r="IIC78" s="164"/>
      <c r="IID78" s="165"/>
      <c r="IIE78" s="165"/>
      <c r="IIF78" s="165"/>
      <c r="IIG78" s="113"/>
      <c r="IIK78" s="166"/>
      <c r="IIL78" s="32"/>
      <c r="IIM78" s="159"/>
      <c r="IIN78" s="160"/>
      <c r="IIO78" s="161"/>
      <c r="IIP78" s="162"/>
      <c r="IIQ78" s="163"/>
      <c r="IIR78" s="163"/>
      <c r="IIS78" s="164"/>
      <c r="IIT78" s="164"/>
      <c r="IIU78" s="165"/>
      <c r="IIV78" s="165"/>
      <c r="IIW78" s="165"/>
      <c r="IIX78" s="113"/>
      <c r="IJB78" s="166"/>
      <c r="IJC78" s="32"/>
      <c r="IJD78" s="159"/>
      <c r="IJE78" s="160"/>
      <c r="IJF78" s="161"/>
      <c r="IJG78" s="162"/>
      <c r="IJH78" s="163"/>
      <c r="IJI78" s="163"/>
      <c r="IJJ78" s="164"/>
      <c r="IJK78" s="164"/>
      <c r="IJL78" s="165"/>
      <c r="IJM78" s="165"/>
      <c r="IJN78" s="165"/>
      <c r="IJO78" s="113"/>
      <c r="IJS78" s="166"/>
      <c r="IJT78" s="32"/>
      <c r="IJU78" s="159"/>
      <c r="IJV78" s="160"/>
      <c r="IJW78" s="161"/>
      <c r="IJX78" s="162"/>
      <c r="IJY78" s="163"/>
      <c r="IJZ78" s="163"/>
      <c r="IKA78" s="164"/>
      <c r="IKB78" s="164"/>
      <c r="IKC78" s="165"/>
      <c r="IKD78" s="165"/>
      <c r="IKE78" s="165"/>
      <c r="IKF78" s="113"/>
      <c r="IKJ78" s="166"/>
      <c r="IKK78" s="32"/>
      <c r="IKL78" s="159"/>
      <c r="IKM78" s="160"/>
      <c r="IKN78" s="161"/>
      <c r="IKO78" s="162"/>
      <c r="IKP78" s="163"/>
      <c r="IKQ78" s="163"/>
      <c r="IKR78" s="164"/>
      <c r="IKS78" s="164"/>
      <c r="IKT78" s="165"/>
      <c r="IKU78" s="165"/>
      <c r="IKV78" s="165"/>
      <c r="IKW78" s="113"/>
      <c r="ILA78" s="166"/>
      <c r="ILB78" s="32"/>
      <c r="ILC78" s="159"/>
      <c r="ILD78" s="160"/>
      <c r="ILE78" s="161"/>
      <c r="ILF78" s="162"/>
      <c r="ILG78" s="163"/>
      <c r="ILH78" s="163"/>
      <c r="ILI78" s="164"/>
      <c r="ILJ78" s="164"/>
      <c r="ILK78" s="165"/>
      <c r="ILL78" s="165"/>
      <c r="ILM78" s="165"/>
      <c r="ILN78" s="113"/>
      <c r="ILR78" s="166"/>
      <c r="ILS78" s="32"/>
      <c r="ILT78" s="159"/>
      <c r="ILU78" s="160"/>
      <c r="ILV78" s="161"/>
      <c r="ILW78" s="162"/>
      <c r="ILX78" s="163"/>
      <c r="ILY78" s="163"/>
      <c r="ILZ78" s="164"/>
      <c r="IMA78" s="164"/>
      <c r="IMB78" s="165"/>
      <c r="IMC78" s="165"/>
      <c r="IMD78" s="165"/>
      <c r="IME78" s="113"/>
      <c r="IMI78" s="166"/>
      <c r="IMJ78" s="32"/>
      <c r="IMK78" s="159"/>
      <c r="IML78" s="160"/>
      <c r="IMM78" s="161"/>
      <c r="IMN78" s="162"/>
      <c r="IMO78" s="163"/>
      <c r="IMP78" s="163"/>
      <c r="IMQ78" s="164"/>
      <c r="IMR78" s="164"/>
      <c r="IMS78" s="165"/>
      <c r="IMT78" s="165"/>
      <c r="IMU78" s="165"/>
      <c r="IMV78" s="113"/>
      <c r="IMZ78" s="166"/>
      <c r="INA78" s="32"/>
      <c r="INB78" s="159"/>
      <c r="INC78" s="160"/>
      <c r="IND78" s="161"/>
      <c r="INE78" s="162"/>
      <c r="INF78" s="163"/>
      <c r="ING78" s="163"/>
      <c r="INH78" s="164"/>
      <c r="INI78" s="164"/>
      <c r="INJ78" s="165"/>
      <c r="INK78" s="165"/>
      <c r="INL78" s="165"/>
      <c r="INM78" s="113"/>
      <c r="INQ78" s="166"/>
      <c r="INR78" s="32"/>
      <c r="INS78" s="159"/>
      <c r="INT78" s="160"/>
      <c r="INU78" s="161"/>
      <c r="INV78" s="162"/>
      <c r="INW78" s="163"/>
      <c r="INX78" s="163"/>
      <c r="INY78" s="164"/>
      <c r="INZ78" s="164"/>
      <c r="IOA78" s="165"/>
      <c r="IOB78" s="165"/>
      <c r="IOC78" s="165"/>
      <c r="IOD78" s="113"/>
      <c r="IOH78" s="166"/>
      <c r="IOI78" s="32"/>
      <c r="IOJ78" s="159"/>
      <c r="IOK78" s="160"/>
      <c r="IOL78" s="161"/>
      <c r="IOM78" s="162"/>
      <c r="ION78" s="163"/>
      <c r="IOO78" s="163"/>
      <c r="IOP78" s="164"/>
      <c r="IOQ78" s="164"/>
      <c r="IOR78" s="165"/>
      <c r="IOS78" s="165"/>
      <c r="IOT78" s="165"/>
      <c r="IOU78" s="113"/>
      <c r="IOY78" s="166"/>
      <c r="IOZ78" s="32"/>
      <c r="IPA78" s="159"/>
      <c r="IPB78" s="160"/>
      <c r="IPC78" s="161"/>
      <c r="IPD78" s="162"/>
      <c r="IPE78" s="163"/>
      <c r="IPF78" s="163"/>
      <c r="IPG78" s="164"/>
      <c r="IPH78" s="164"/>
      <c r="IPI78" s="165"/>
      <c r="IPJ78" s="165"/>
      <c r="IPK78" s="165"/>
      <c r="IPL78" s="113"/>
      <c r="IPP78" s="166"/>
      <c r="IPQ78" s="32"/>
      <c r="IPR78" s="159"/>
      <c r="IPS78" s="160"/>
      <c r="IPT78" s="161"/>
      <c r="IPU78" s="162"/>
      <c r="IPV78" s="163"/>
      <c r="IPW78" s="163"/>
      <c r="IPX78" s="164"/>
      <c r="IPY78" s="164"/>
      <c r="IPZ78" s="165"/>
      <c r="IQA78" s="165"/>
      <c r="IQB78" s="165"/>
      <c r="IQC78" s="113"/>
      <c r="IQG78" s="166"/>
      <c r="IQH78" s="32"/>
      <c r="IQI78" s="159"/>
      <c r="IQJ78" s="160"/>
      <c r="IQK78" s="161"/>
      <c r="IQL78" s="162"/>
      <c r="IQM78" s="163"/>
      <c r="IQN78" s="163"/>
      <c r="IQO78" s="164"/>
      <c r="IQP78" s="164"/>
      <c r="IQQ78" s="165"/>
      <c r="IQR78" s="165"/>
      <c r="IQS78" s="165"/>
      <c r="IQT78" s="113"/>
      <c r="IQX78" s="166"/>
      <c r="IQY78" s="32"/>
      <c r="IQZ78" s="159"/>
      <c r="IRA78" s="160"/>
      <c r="IRB78" s="161"/>
      <c r="IRC78" s="162"/>
      <c r="IRD78" s="163"/>
      <c r="IRE78" s="163"/>
      <c r="IRF78" s="164"/>
      <c r="IRG78" s="164"/>
      <c r="IRH78" s="165"/>
      <c r="IRI78" s="165"/>
      <c r="IRJ78" s="165"/>
      <c r="IRK78" s="113"/>
      <c r="IRO78" s="166"/>
      <c r="IRP78" s="32"/>
      <c r="IRQ78" s="159"/>
      <c r="IRR78" s="160"/>
      <c r="IRS78" s="161"/>
      <c r="IRT78" s="162"/>
      <c r="IRU78" s="163"/>
      <c r="IRV78" s="163"/>
      <c r="IRW78" s="164"/>
      <c r="IRX78" s="164"/>
      <c r="IRY78" s="165"/>
      <c r="IRZ78" s="165"/>
      <c r="ISA78" s="165"/>
      <c r="ISB78" s="113"/>
      <c r="ISF78" s="166"/>
      <c r="ISG78" s="32"/>
      <c r="ISH78" s="159"/>
      <c r="ISI78" s="160"/>
      <c r="ISJ78" s="161"/>
      <c r="ISK78" s="162"/>
      <c r="ISL78" s="163"/>
      <c r="ISM78" s="163"/>
      <c r="ISN78" s="164"/>
      <c r="ISO78" s="164"/>
      <c r="ISP78" s="165"/>
      <c r="ISQ78" s="165"/>
      <c r="ISR78" s="165"/>
      <c r="ISS78" s="113"/>
      <c r="ISW78" s="166"/>
      <c r="ISX78" s="32"/>
      <c r="ISY78" s="159"/>
      <c r="ISZ78" s="160"/>
      <c r="ITA78" s="161"/>
      <c r="ITB78" s="162"/>
      <c r="ITC78" s="163"/>
      <c r="ITD78" s="163"/>
      <c r="ITE78" s="164"/>
      <c r="ITF78" s="164"/>
      <c r="ITG78" s="165"/>
      <c r="ITH78" s="165"/>
      <c r="ITI78" s="165"/>
      <c r="ITJ78" s="113"/>
      <c r="ITN78" s="166"/>
      <c r="ITO78" s="32"/>
      <c r="ITP78" s="159"/>
      <c r="ITQ78" s="160"/>
      <c r="ITR78" s="161"/>
      <c r="ITS78" s="162"/>
      <c r="ITT78" s="163"/>
      <c r="ITU78" s="163"/>
      <c r="ITV78" s="164"/>
      <c r="ITW78" s="164"/>
      <c r="ITX78" s="165"/>
      <c r="ITY78" s="165"/>
      <c r="ITZ78" s="165"/>
      <c r="IUA78" s="113"/>
      <c r="IUE78" s="166"/>
      <c r="IUF78" s="32"/>
      <c r="IUG78" s="159"/>
      <c r="IUH78" s="160"/>
      <c r="IUI78" s="161"/>
      <c r="IUJ78" s="162"/>
      <c r="IUK78" s="163"/>
      <c r="IUL78" s="163"/>
      <c r="IUM78" s="164"/>
      <c r="IUN78" s="164"/>
      <c r="IUO78" s="165"/>
      <c r="IUP78" s="165"/>
      <c r="IUQ78" s="165"/>
      <c r="IUR78" s="113"/>
      <c r="IUV78" s="166"/>
      <c r="IUW78" s="32"/>
      <c r="IUX78" s="159"/>
      <c r="IUY78" s="160"/>
      <c r="IUZ78" s="161"/>
      <c r="IVA78" s="162"/>
      <c r="IVB78" s="163"/>
      <c r="IVC78" s="163"/>
      <c r="IVD78" s="164"/>
      <c r="IVE78" s="164"/>
      <c r="IVF78" s="165"/>
      <c r="IVG78" s="165"/>
      <c r="IVH78" s="165"/>
      <c r="IVI78" s="113"/>
      <c r="IVM78" s="166"/>
      <c r="IVN78" s="32"/>
      <c r="IVO78" s="159"/>
      <c r="IVP78" s="160"/>
      <c r="IVQ78" s="161"/>
      <c r="IVR78" s="162"/>
      <c r="IVS78" s="163"/>
      <c r="IVT78" s="163"/>
      <c r="IVU78" s="164"/>
      <c r="IVV78" s="164"/>
      <c r="IVW78" s="165"/>
      <c r="IVX78" s="165"/>
      <c r="IVY78" s="165"/>
      <c r="IVZ78" s="113"/>
      <c r="IWD78" s="166"/>
      <c r="IWE78" s="32"/>
      <c r="IWF78" s="159"/>
      <c r="IWG78" s="160"/>
      <c r="IWH78" s="161"/>
      <c r="IWI78" s="162"/>
      <c r="IWJ78" s="163"/>
      <c r="IWK78" s="163"/>
      <c r="IWL78" s="164"/>
      <c r="IWM78" s="164"/>
      <c r="IWN78" s="165"/>
      <c r="IWO78" s="165"/>
      <c r="IWP78" s="165"/>
      <c r="IWQ78" s="113"/>
      <c r="IWU78" s="166"/>
      <c r="IWV78" s="32"/>
      <c r="IWW78" s="159"/>
      <c r="IWX78" s="160"/>
      <c r="IWY78" s="161"/>
      <c r="IWZ78" s="162"/>
      <c r="IXA78" s="163"/>
      <c r="IXB78" s="163"/>
      <c r="IXC78" s="164"/>
      <c r="IXD78" s="164"/>
      <c r="IXE78" s="165"/>
      <c r="IXF78" s="165"/>
      <c r="IXG78" s="165"/>
      <c r="IXH78" s="113"/>
      <c r="IXL78" s="166"/>
      <c r="IXM78" s="32"/>
      <c r="IXN78" s="159"/>
      <c r="IXO78" s="160"/>
      <c r="IXP78" s="161"/>
      <c r="IXQ78" s="162"/>
      <c r="IXR78" s="163"/>
      <c r="IXS78" s="163"/>
      <c r="IXT78" s="164"/>
      <c r="IXU78" s="164"/>
      <c r="IXV78" s="165"/>
      <c r="IXW78" s="165"/>
      <c r="IXX78" s="165"/>
      <c r="IXY78" s="113"/>
      <c r="IYC78" s="166"/>
      <c r="IYD78" s="32"/>
      <c r="IYE78" s="159"/>
      <c r="IYF78" s="160"/>
      <c r="IYG78" s="161"/>
      <c r="IYH78" s="162"/>
      <c r="IYI78" s="163"/>
      <c r="IYJ78" s="163"/>
      <c r="IYK78" s="164"/>
      <c r="IYL78" s="164"/>
      <c r="IYM78" s="165"/>
      <c r="IYN78" s="165"/>
      <c r="IYO78" s="165"/>
      <c r="IYP78" s="113"/>
      <c r="IYT78" s="166"/>
      <c r="IYU78" s="32"/>
      <c r="IYV78" s="159"/>
      <c r="IYW78" s="160"/>
      <c r="IYX78" s="161"/>
      <c r="IYY78" s="162"/>
      <c r="IYZ78" s="163"/>
      <c r="IZA78" s="163"/>
      <c r="IZB78" s="164"/>
      <c r="IZC78" s="164"/>
      <c r="IZD78" s="165"/>
      <c r="IZE78" s="165"/>
      <c r="IZF78" s="165"/>
      <c r="IZG78" s="113"/>
      <c r="IZK78" s="166"/>
      <c r="IZL78" s="32"/>
      <c r="IZM78" s="159"/>
      <c r="IZN78" s="160"/>
      <c r="IZO78" s="161"/>
      <c r="IZP78" s="162"/>
      <c r="IZQ78" s="163"/>
      <c r="IZR78" s="163"/>
      <c r="IZS78" s="164"/>
      <c r="IZT78" s="164"/>
      <c r="IZU78" s="165"/>
      <c r="IZV78" s="165"/>
      <c r="IZW78" s="165"/>
      <c r="IZX78" s="113"/>
      <c r="JAB78" s="166"/>
      <c r="JAC78" s="32"/>
      <c r="JAD78" s="159"/>
      <c r="JAE78" s="160"/>
      <c r="JAF78" s="161"/>
      <c r="JAG78" s="162"/>
      <c r="JAH78" s="163"/>
      <c r="JAI78" s="163"/>
      <c r="JAJ78" s="164"/>
      <c r="JAK78" s="164"/>
      <c r="JAL78" s="165"/>
      <c r="JAM78" s="165"/>
      <c r="JAN78" s="165"/>
      <c r="JAO78" s="113"/>
      <c r="JAS78" s="166"/>
      <c r="JAT78" s="32"/>
      <c r="JAU78" s="159"/>
      <c r="JAV78" s="160"/>
      <c r="JAW78" s="161"/>
      <c r="JAX78" s="162"/>
      <c r="JAY78" s="163"/>
      <c r="JAZ78" s="163"/>
      <c r="JBA78" s="164"/>
      <c r="JBB78" s="164"/>
      <c r="JBC78" s="165"/>
      <c r="JBD78" s="165"/>
      <c r="JBE78" s="165"/>
      <c r="JBF78" s="113"/>
      <c r="JBJ78" s="166"/>
      <c r="JBK78" s="32"/>
      <c r="JBL78" s="159"/>
      <c r="JBM78" s="160"/>
      <c r="JBN78" s="161"/>
      <c r="JBO78" s="162"/>
      <c r="JBP78" s="163"/>
      <c r="JBQ78" s="163"/>
      <c r="JBR78" s="164"/>
      <c r="JBS78" s="164"/>
      <c r="JBT78" s="165"/>
      <c r="JBU78" s="165"/>
      <c r="JBV78" s="165"/>
      <c r="JBW78" s="113"/>
      <c r="JCA78" s="166"/>
      <c r="JCB78" s="32"/>
      <c r="JCC78" s="159"/>
      <c r="JCD78" s="160"/>
      <c r="JCE78" s="161"/>
      <c r="JCF78" s="162"/>
      <c r="JCG78" s="163"/>
      <c r="JCH78" s="163"/>
      <c r="JCI78" s="164"/>
      <c r="JCJ78" s="164"/>
      <c r="JCK78" s="165"/>
      <c r="JCL78" s="165"/>
      <c r="JCM78" s="165"/>
      <c r="JCN78" s="113"/>
      <c r="JCR78" s="166"/>
      <c r="JCS78" s="32"/>
      <c r="JCT78" s="159"/>
      <c r="JCU78" s="160"/>
      <c r="JCV78" s="161"/>
      <c r="JCW78" s="162"/>
      <c r="JCX78" s="163"/>
      <c r="JCY78" s="163"/>
      <c r="JCZ78" s="164"/>
      <c r="JDA78" s="164"/>
      <c r="JDB78" s="165"/>
      <c r="JDC78" s="165"/>
      <c r="JDD78" s="165"/>
      <c r="JDE78" s="113"/>
      <c r="JDI78" s="166"/>
      <c r="JDJ78" s="32"/>
      <c r="JDK78" s="159"/>
      <c r="JDL78" s="160"/>
      <c r="JDM78" s="161"/>
      <c r="JDN78" s="162"/>
      <c r="JDO78" s="163"/>
      <c r="JDP78" s="163"/>
      <c r="JDQ78" s="164"/>
      <c r="JDR78" s="164"/>
      <c r="JDS78" s="165"/>
      <c r="JDT78" s="165"/>
      <c r="JDU78" s="165"/>
      <c r="JDV78" s="113"/>
      <c r="JDZ78" s="166"/>
      <c r="JEA78" s="32"/>
      <c r="JEB78" s="159"/>
      <c r="JEC78" s="160"/>
      <c r="JED78" s="161"/>
      <c r="JEE78" s="162"/>
      <c r="JEF78" s="163"/>
      <c r="JEG78" s="163"/>
      <c r="JEH78" s="164"/>
      <c r="JEI78" s="164"/>
      <c r="JEJ78" s="165"/>
      <c r="JEK78" s="165"/>
      <c r="JEL78" s="165"/>
      <c r="JEM78" s="113"/>
      <c r="JEQ78" s="166"/>
      <c r="JER78" s="32"/>
      <c r="JES78" s="159"/>
      <c r="JET78" s="160"/>
      <c r="JEU78" s="161"/>
      <c r="JEV78" s="162"/>
      <c r="JEW78" s="163"/>
      <c r="JEX78" s="163"/>
      <c r="JEY78" s="164"/>
      <c r="JEZ78" s="164"/>
      <c r="JFA78" s="165"/>
      <c r="JFB78" s="165"/>
      <c r="JFC78" s="165"/>
      <c r="JFD78" s="113"/>
      <c r="JFH78" s="166"/>
      <c r="JFI78" s="32"/>
      <c r="JFJ78" s="159"/>
      <c r="JFK78" s="160"/>
      <c r="JFL78" s="161"/>
      <c r="JFM78" s="162"/>
      <c r="JFN78" s="163"/>
      <c r="JFO78" s="163"/>
      <c r="JFP78" s="164"/>
      <c r="JFQ78" s="164"/>
      <c r="JFR78" s="165"/>
      <c r="JFS78" s="165"/>
      <c r="JFT78" s="165"/>
      <c r="JFU78" s="113"/>
      <c r="JFY78" s="166"/>
      <c r="JFZ78" s="32"/>
      <c r="JGA78" s="159"/>
      <c r="JGB78" s="160"/>
      <c r="JGC78" s="161"/>
      <c r="JGD78" s="162"/>
      <c r="JGE78" s="163"/>
      <c r="JGF78" s="163"/>
      <c r="JGG78" s="164"/>
      <c r="JGH78" s="164"/>
      <c r="JGI78" s="165"/>
      <c r="JGJ78" s="165"/>
      <c r="JGK78" s="165"/>
      <c r="JGL78" s="113"/>
      <c r="JGP78" s="166"/>
      <c r="JGQ78" s="32"/>
      <c r="JGR78" s="159"/>
      <c r="JGS78" s="160"/>
      <c r="JGT78" s="161"/>
      <c r="JGU78" s="162"/>
      <c r="JGV78" s="163"/>
      <c r="JGW78" s="163"/>
      <c r="JGX78" s="164"/>
      <c r="JGY78" s="164"/>
      <c r="JGZ78" s="165"/>
      <c r="JHA78" s="165"/>
      <c r="JHB78" s="165"/>
      <c r="JHC78" s="113"/>
      <c r="JHG78" s="166"/>
      <c r="JHH78" s="32"/>
      <c r="JHI78" s="159"/>
      <c r="JHJ78" s="160"/>
      <c r="JHK78" s="161"/>
      <c r="JHL78" s="162"/>
      <c r="JHM78" s="163"/>
      <c r="JHN78" s="163"/>
      <c r="JHO78" s="164"/>
      <c r="JHP78" s="164"/>
      <c r="JHQ78" s="165"/>
      <c r="JHR78" s="165"/>
      <c r="JHS78" s="165"/>
      <c r="JHT78" s="113"/>
      <c r="JHX78" s="166"/>
      <c r="JHY78" s="32"/>
      <c r="JHZ78" s="159"/>
      <c r="JIA78" s="160"/>
      <c r="JIB78" s="161"/>
      <c r="JIC78" s="162"/>
      <c r="JID78" s="163"/>
      <c r="JIE78" s="163"/>
      <c r="JIF78" s="164"/>
      <c r="JIG78" s="164"/>
      <c r="JIH78" s="165"/>
      <c r="JII78" s="165"/>
      <c r="JIJ78" s="165"/>
      <c r="JIK78" s="113"/>
      <c r="JIO78" s="166"/>
      <c r="JIP78" s="32"/>
      <c r="JIQ78" s="159"/>
      <c r="JIR78" s="160"/>
      <c r="JIS78" s="161"/>
      <c r="JIT78" s="162"/>
      <c r="JIU78" s="163"/>
      <c r="JIV78" s="163"/>
      <c r="JIW78" s="164"/>
      <c r="JIX78" s="164"/>
      <c r="JIY78" s="165"/>
      <c r="JIZ78" s="165"/>
      <c r="JJA78" s="165"/>
      <c r="JJB78" s="113"/>
      <c r="JJF78" s="166"/>
      <c r="JJG78" s="32"/>
      <c r="JJH78" s="159"/>
      <c r="JJI78" s="160"/>
      <c r="JJJ78" s="161"/>
      <c r="JJK78" s="162"/>
      <c r="JJL78" s="163"/>
      <c r="JJM78" s="163"/>
      <c r="JJN78" s="164"/>
      <c r="JJO78" s="164"/>
      <c r="JJP78" s="165"/>
      <c r="JJQ78" s="165"/>
      <c r="JJR78" s="165"/>
      <c r="JJS78" s="113"/>
      <c r="JJW78" s="166"/>
      <c r="JJX78" s="32"/>
      <c r="JJY78" s="159"/>
      <c r="JJZ78" s="160"/>
      <c r="JKA78" s="161"/>
      <c r="JKB78" s="162"/>
      <c r="JKC78" s="163"/>
      <c r="JKD78" s="163"/>
      <c r="JKE78" s="164"/>
      <c r="JKF78" s="164"/>
      <c r="JKG78" s="165"/>
      <c r="JKH78" s="165"/>
      <c r="JKI78" s="165"/>
      <c r="JKJ78" s="113"/>
      <c r="JKN78" s="166"/>
      <c r="JKO78" s="32"/>
      <c r="JKP78" s="159"/>
      <c r="JKQ78" s="160"/>
      <c r="JKR78" s="161"/>
      <c r="JKS78" s="162"/>
      <c r="JKT78" s="163"/>
      <c r="JKU78" s="163"/>
      <c r="JKV78" s="164"/>
      <c r="JKW78" s="164"/>
      <c r="JKX78" s="165"/>
      <c r="JKY78" s="165"/>
      <c r="JKZ78" s="165"/>
      <c r="JLA78" s="113"/>
      <c r="JLE78" s="166"/>
      <c r="JLF78" s="32"/>
      <c r="JLG78" s="159"/>
      <c r="JLH78" s="160"/>
      <c r="JLI78" s="161"/>
      <c r="JLJ78" s="162"/>
      <c r="JLK78" s="163"/>
      <c r="JLL78" s="163"/>
      <c r="JLM78" s="164"/>
      <c r="JLN78" s="164"/>
      <c r="JLO78" s="165"/>
      <c r="JLP78" s="165"/>
      <c r="JLQ78" s="165"/>
      <c r="JLR78" s="113"/>
      <c r="JLV78" s="166"/>
      <c r="JLW78" s="32"/>
      <c r="JLX78" s="159"/>
      <c r="JLY78" s="160"/>
      <c r="JLZ78" s="161"/>
      <c r="JMA78" s="162"/>
      <c r="JMB78" s="163"/>
      <c r="JMC78" s="163"/>
      <c r="JMD78" s="164"/>
      <c r="JME78" s="164"/>
      <c r="JMF78" s="165"/>
      <c r="JMG78" s="165"/>
      <c r="JMH78" s="165"/>
      <c r="JMI78" s="113"/>
      <c r="JMM78" s="166"/>
      <c r="JMN78" s="32"/>
      <c r="JMO78" s="159"/>
      <c r="JMP78" s="160"/>
      <c r="JMQ78" s="161"/>
      <c r="JMR78" s="162"/>
      <c r="JMS78" s="163"/>
      <c r="JMT78" s="163"/>
      <c r="JMU78" s="164"/>
      <c r="JMV78" s="164"/>
      <c r="JMW78" s="165"/>
      <c r="JMX78" s="165"/>
      <c r="JMY78" s="165"/>
      <c r="JMZ78" s="113"/>
      <c r="JND78" s="166"/>
      <c r="JNE78" s="32"/>
      <c r="JNF78" s="159"/>
      <c r="JNG78" s="160"/>
      <c r="JNH78" s="161"/>
      <c r="JNI78" s="162"/>
      <c r="JNJ78" s="163"/>
      <c r="JNK78" s="163"/>
      <c r="JNL78" s="164"/>
      <c r="JNM78" s="164"/>
      <c r="JNN78" s="165"/>
      <c r="JNO78" s="165"/>
      <c r="JNP78" s="165"/>
      <c r="JNQ78" s="113"/>
      <c r="JNU78" s="166"/>
      <c r="JNV78" s="32"/>
      <c r="JNW78" s="159"/>
      <c r="JNX78" s="160"/>
      <c r="JNY78" s="161"/>
      <c r="JNZ78" s="162"/>
      <c r="JOA78" s="163"/>
      <c r="JOB78" s="163"/>
      <c r="JOC78" s="164"/>
      <c r="JOD78" s="164"/>
      <c r="JOE78" s="165"/>
      <c r="JOF78" s="165"/>
      <c r="JOG78" s="165"/>
      <c r="JOH78" s="113"/>
      <c r="JOL78" s="166"/>
      <c r="JOM78" s="32"/>
      <c r="JON78" s="159"/>
      <c r="JOO78" s="160"/>
      <c r="JOP78" s="161"/>
      <c r="JOQ78" s="162"/>
      <c r="JOR78" s="163"/>
      <c r="JOS78" s="163"/>
      <c r="JOT78" s="164"/>
      <c r="JOU78" s="164"/>
      <c r="JOV78" s="165"/>
      <c r="JOW78" s="165"/>
      <c r="JOX78" s="165"/>
      <c r="JOY78" s="113"/>
      <c r="JPC78" s="166"/>
      <c r="JPD78" s="32"/>
      <c r="JPE78" s="159"/>
      <c r="JPF78" s="160"/>
      <c r="JPG78" s="161"/>
      <c r="JPH78" s="162"/>
      <c r="JPI78" s="163"/>
      <c r="JPJ78" s="163"/>
      <c r="JPK78" s="164"/>
      <c r="JPL78" s="164"/>
      <c r="JPM78" s="165"/>
      <c r="JPN78" s="165"/>
      <c r="JPO78" s="165"/>
      <c r="JPP78" s="113"/>
      <c r="JPT78" s="166"/>
      <c r="JPU78" s="32"/>
      <c r="JPV78" s="159"/>
      <c r="JPW78" s="160"/>
      <c r="JPX78" s="161"/>
      <c r="JPY78" s="162"/>
      <c r="JPZ78" s="163"/>
      <c r="JQA78" s="163"/>
      <c r="JQB78" s="164"/>
      <c r="JQC78" s="164"/>
      <c r="JQD78" s="165"/>
      <c r="JQE78" s="165"/>
      <c r="JQF78" s="165"/>
      <c r="JQG78" s="113"/>
      <c r="JQK78" s="166"/>
      <c r="JQL78" s="32"/>
      <c r="JQM78" s="159"/>
      <c r="JQN78" s="160"/>
      <c r="JQO78" s="161"/>
      <c r="JQP78" s="162"/>
      <c r="JQQ78" s="163"/>
      <c r="JQR78" s="163"/>
      <c r="JQS78" s="164"/>
      <c r="JQT78" s="164"/>
      <c r="JQU78" s="165"/>
      <c r="JQV78" s="165"/>
      <c r="JQW78" s="165"/>
      <c r="JQX78" s="113"/>
      <c r="JRB78" s="166"/>
      <c r="JRC78" s="32"/>
      <c r="JRD78" s="159"/>
      <c r="JRE78" s="160"/>
      <c r="JRF78" s="161"/>
      <c r="JRG78" s="162"/>
      <c r="JRH78" s="163"/>
      <c r="JRI78" s="163"/>
      <c r="JRJ78" s="164"/>
      <c r="JRK78" s="164"/>
      <c r="JRL78" s="165"/>
      <c r="JRM78" s="165"/>
      <c r="JRN78" s="165"/>
      <c r="JRO78" s="113"/>
      <c r="JRS78" s="166"/>
      <c r="JRT78" s="32"/>
      <c r="JRU78" s="159"/>
      <c r="JRV78" s="160"/>
      <c r="JRW78" s="161"/>
      <c r="JRX78" s="162"/>
      <c r="JRY78" s="163"/>
      <c r="JRZ78" s="163"/>
      <c r="JSA78" s="164"/>
      <c r="JSB78" s="164"/>
      <c r="JSC78" s="165"/>
      <c r="JSD78" s="165"/>
      <c r="JSE78" s="165"/>
      <c r="JSF78" s="113"/>
      <c r="JSJ78" s="166"/>
      <c r="JSK78" s="32"/>
      <c r="JSL78" s="159"/>
      <c r="JSM78" s="160"/>
      <c r="JSN78" s="161"/>
      <c r="JSO78" s="162"/>
      <c r="JSP78" s="163"/>
      <c r="JSQ78" s="163"/>
      <c r="JSR78" s="164"/>
      <c r="JSS78" s="164"/>
      <c r="JST78" s="165"/>
      <c r="JSU78" s="165"/>
      <c r="JSV78" s="165"/>
      <c r="JSW78" s="113"/>
      <c r="JTA78" s="166"/>
      <c r="JTB78" s="32"/>
      <c r="JTC78" s="159"/>
      <c r="JTD78" s="160"/>
      <c r="JTE78" s="161"/>
      <c r="JTF78" s="162"/>
      <c r="JTG78" s="163"/>
      <c r="JTH78" s="163"/>
      <c r="JTI78" s="164"/>
      <c r="JTJ78" s="164"/>
      <c r="JTK78" s="165"/>
      <c r="JTL78" s="165"/>
      <c r="JTM78" s="165"/>
      <c r="JTN78" s="113"/>
      <c r="JTR78" s="166"/>
      <c r="JTS78" s="32"/>
      <c r="JTT78" s="159"/>
      <c r="JTU78" s="160"/>
      <c r="JTV78" s="161"/>
      <c r="JTW78" s="162"/>
      <c r="JTX78" s="163"/>
      <c r="JTY78" s="163"/>
      <c r="JTZ78" s="164"/>
      <c r="JUA78" s="164"/>
      <c r="JUB78" s="165"/>
      <c r="JUC78" s="165"/>
      <c r="JUD78" s="165"/>
      <c r="JUE78" s="113"/>
      <c r="JUI78" s="166"/>
      <c r="JUJ78" s="32"/>
      <c r="JUK78" s="159"/>
      <c r="JUL78" s="160"/>
      <c r="JUM78" s="161"/>
      <c r="JUN78" s="162"/>
      <c r="JUO78" s="163"/>
      <c r="JUP78" s="163"/>
      <c r="JUQ78" s="164"/>
      <c r="JUR78" s="164"/>
      <c r="JUS78" s="165"/>
      <c r="JUT78" s="165"/>
      <c r="JUU78" s="165"/>
      <c r="JUV78" s="113"/>
      <c r="JUZ78" s="166"/>
      <c r="JVA78" s="32"/>
      <c r="JVB78" s="159"/>
      <c r="JVC78" s="160"/>
      <c r="JVD78" s="161"/>
      <c r="JVE78" s="162"/>
      <c r="JVF78" s="163"/>
      <c r="JVG78" s="163"/>
      <c r="JVH78" s="164"/>
      <c r="JVI78" s="164"/>
      <c r="JVJ78" s="165"/>
      <c r="JVK78" s="165"/>
      <c r="JVL78" s="165"/>
      <c r="JVM78" s="113"/>
      <c r="JVQ78" s="166"/>
      <c r="JVR78" s="32"/>
      <c r="JVS78" s="159"/>
      <c r="JVT78" s="160"/>
      <c r="JVU78" s="161"/>
      <c r="JVV78" s="162"/>
      <c r="JVW78" s="163"/>
      <c r="JVX78" s="163"/>
      <c r="JVY78" s="164"/>
      <c r="JVZ78" s="164"/>
      <c r="JWA78" s="165"/>
      <c r="JWB78" s="165"/>
      <c r="JWC78" s="165"/>
      <c r="JWD78" s="113"/>
      <c r="JWH78" s="166"/>
      <c r="JWI78" s="32"/>
      <c r="JWJ78" s="159"/>
      <c r="JWK78" s="160"/>
      <c r="JWL78" s="161"/>
      <c r="JWM78" s="162"/>
      <c r="JWN78" s="163"/>
      <c r="JWO78" s="163"/>
      <c r="JWP78" s="164"/>
      <c r="JWQ78" s="164"/>
      <c r="JWR78" s="165"/>
      <c r="JWS78" s="165"/>
      <c r="JWT78" s="165"/>
      <c r="JWU78" s="113"/>
      <c r="JWY78" s="166"/>
      <c r="JWZ78" s="32"/>
      <c r="JXA78" s="159"/>
      <c r="JXB78" s="160"/>
      <c r="JXC78" s="161"/>
      <c r="JXD78" s="162"/>
      <c r="JXE78" s="163"/>
      <c r="JXF78" s="163"/>
      <c r="JXG78" s="164"/>
      <c r="JXH78" s="164"/>
      <c r="JXI78" s="165"/>
      <c r="JXJ78" s="165"/>
      <c r="JXK78" s="165"/>
      <c r="JXL78" s="113"/>
      <c r="JXP78" s="166"/>
      <c r="JXQ78" s="32"/>
      <c r="JXR78" s="159"/>
      <c r="JXS78" s="160"/>
      <c r="JXT78" s="161"/>
      <c r="JXU78" s="162"/>
      <c r="JXV78" s="163"/>
      <c r="JXW78" s="163"/>
      <c r="JXX78" s="164"/>
      <c r="JXY78" s="164"/>
      <c r="JXZ78" s="165"/>
      <c r="JYA78" s="165"/>
      <c r="JYB78" s="165"/>
      <c r="JYC78" s="113"/>
      <c r="JYG78" s="166"/>
      <c r="JYH78" s="32"/>
      <c r="JYI78" s="159"/>
      <c r="JYJ78" s="160"/>
      <c r="JYK78" s="161"/>
      <c r="JYL78" s="162"/>
      <c r="JYM78" s="163"/>
      <c r="JYN78" s="163"/>
      <c r="JYO78" s="164"/>
      <c r="JYP78" s="164"/>
      <c r="JYQ78" s="165"/>
      <c r="JYR78" s="165"/>
      <c r="JYS78" s="165"/>
      <c r="JYT78" s="113"/>
      <c r="JYX78" s="166"/>
      <c r="JYY78" s="32"/>
      <c r="JYZ78" s="159"/>
      <c r="JZA78" s="160"/>
      <c r="JZB78" s="161"/>
      <c r="JZC78" s="162"/>
      <c r="JZD78" s="163"/>
      <c r="JZE78" s="163"/>
      <c r="JZF78" s="164"/>
      <c r="JZG78" s="164"/>
      <c r="JZH78" s="165"/>
      <c r="JZI78" s="165"/>
      <c r="JZJ78" s="165"/>
      <c r="JZK78" s="113"/>
      <c r="JZO78" s="166"/>
      <c r="JZP78" s="32"/>
      <c r="JZQ78" s="159"/>
      <c r="JZR78" s="160"/>
      <c r="JZS78" s="161"/>
      <c r="JZT78" s="162"/>
      <c r="JZU78" s="163"/>
      <c r="JZV78" s="163"/>
      <c r="JZW78" s="164"/>
      <c r="JZX78" s="164"/>
      <c r="JZY78" s="165"/>
      <c r="JZZ78" s="165"/>
      <c r="KAA78" s="165"/>
      <c r="KAB78" s="113"/>
      <c r="KAF78" s="166"/>
      <c r="KAG78" s="32"/>
      <c r="KAH78" s="159"/>
      <c r="KAI78" s="160"/>
      <c r="KAJ78" s="161"/>
      <c r="KAK78" s="162"/>
      <c r="KAL78" s="163"/>
      <c r="KAM78" s="163"/>
      <c r="KAN78" s="164"/>
      <c r="KAO78" s="164"/>
      <c r="KAP78" s="165"/>
      <c r="KAQ78" s="165"/>
      <c r="KAR78" s="165"/>
      <c r="KAS78" s="113"/>
      <c r="KAW78" s="166"/>
      <c r="KAX78" s="32"/>
      <c r="KAY78" s="159"/>
      <c r="KAZ78" s="160"/>
      <c r="KBA78" s="161"/>
      <c r="KBB78" s="162"/>
      <c r="KBC78" s="163"/>
      <c r="KBD78" s="163"/>
      <c r="KBE78" s="164"/>
      <c r="KBF78" s="164"/>
      <c r="KBG78" s="165"/>
      <c r="KBH78" s="165"/>
      <c r="KBI78" s="165"/>
      <c r="KBJ78" s="113"/>
      <c r="KBN78" s="166"/>
      <c r="KBO78" s="32"/>
      <c r="KBP78" s="159"/>
      <c r="KBQ78" s="160"/>
      <c r="KBR78" s="161"/>
      <c r="KBS78" s="162"/>
      <c r="KBT78" s="163"/>
      <c r="KBU78" s="163"/>
      <c r="KBV78" s="164"/>
      <c r="KBW78" s="164"/>
      <c r="KBX78" s="165"/>
      <c r="KBY78" s="165"/>
      <c r="KBZ78" s="165"/>
      <c r="KCA78" s="113"/>
      <c r="KCE78" s="166"/>
      <c r="KCF78" s="32"/>
      <c r="KCG78" s="159"/>
      <c r="KCH78" s="160"/>
      <c r="KCI78" s="161"/>
      <c r="KCJ78" s="162"/>
      <c r="KCK78" s="163"/>
      <c r="KCL78" s="163"/>
      <c r="KCM78" s="164"/>
      <c r="KCN78" s="164"/>
      <c r="KCO78" s="165"/>
      <c r="KCP78" s="165"/>
      <c r="KCQ78" s="165"/>
      <c r="KCR78" s="113"/>
      <c r="KCV78" s="166"/>
      <c r="KCW78" s="32"/>
      <c r="KCX78" s="159"/>
      <c r="KCY78" s="160"/>
      <c r="KCZ78" s="161"/>
      <c r="KDA78" s="162"/>
      <c r="KDB78" s="163"/>
      <c r="KDC78" s="163"/>
      <c r="KDD78" s="164"/>
      <c r="KDE78" s="164"/>
      <c r="KDF78" s="165"/>
      <c r="KDG78" s="165"/>
      <c r="KDH78" s="165"/>
      <c r="KDI78" s="113"/>
      <c r="KDM78" s="166"/>
      <c r="KDN78" s="32"/>
      <c r="KDO78" s="159"/>
      <c r="KDP78" s="160"/>
      <c r="KDQ78" s="161"/>
      <c r="KDR78" s="162"/>
      <c r="KDS78" s="163"/>
      <c r="KDT78" s="163"/>
      <c r="KDU78" s="164"/>
      <c r="KDV78" s="164"/>
      <c r="KDW78" s="165"/>
      <c r="KDX78" s="165"/>
      <c r="KDY78" s="165"/>
      <c r="KDZ78" s="113"/>
      <c r="KED78" s="166"/>
      <c r="KEE78" s="32"/>
      <c r="KEF78" s="159"/>
      <c r="KEG78" s="160"/>
      <c r="KEH78" s="161"/>
      <c r="KEI78" s="162"/>
      <c r="KEJ78" s="163"/>
      <c r="KEK78" s="163"/>
      <c r="KEL78" s="164"/>
      <c r="KEM78" s="164"/>
      <c r="KEN78" s="165"/>
      <c r="KEO78" s="165"/>
      <c r="KEP78" s="165"/>
      <c r="KEQ78" s="113"/>
      <c r="KEU78" s="166"/>
      <c r="KEV78" s="32"/>
      <c r="KEW78" s="159"/>
      <c r="KEX78" s="160"/>
      <c r="KEY78" s="161"/>
      <c r="KEZ78" s="162"/>
      <c r="KFA78" s="163"/>
      <c r="KFB78" s="163"/>
      <c r="KFC78" s="164"/>
      <c r="KFD78" s="164"/>
      <c r="KFE78" s="165"/>
      <c r="KFF78" s="165"/>
      <c r="KFG78" s="165"/>
      <c r="KFH78" s="113"/>
      <c r="KFL78" s="166"/>
      <c r="KFM78" s="32"/>
      <c r="KFN78" s="159"/>
      <c r="KFO78" s="160"/>
      <c r="KFP78" s="161"/>
      <c r="KFQ78" s="162"/>
      <c r="KFR78" s="163"/>
      <c r="KFS78" s="163"/>
      <c r="KFT78" s="164"/>
      <c r="KFU78" s="164"/>
      <c r="KFV78" s="165"/>
      <c r="KFW78" s="165"/>
      <c r="KFX78" s="165"/>
      <c r="KFY78" s="113"/>
      <c r="KGC78" s="166"/>
      <c r="KGD78" s="32"/>
      <c r="KGE78" s="159"/>
      <c r="KGF78" s="160"/>
      <c r="KGG78" s="161"/>
      <c r="KGH78" s="162"/>
      <c r="KGI78" s="163"/>
      <c r="KGJ78" s="163"/>
      <c r="KGK78" s="164"/>
      <c r="KGL78" s="164"/>
      <c r="KGM78" s="165"/>
      <c r="KGN78" s="165"/>
      <c r="KGO78" s="165"/>
      <c r="KGP78" s="113"/>
      <c r="KGT78" s="166"/>
      <c r="KGU78" s="32"/>
      <c r="KGV78" s="159"/>
      <c r="KGW78" s="160"/>
      <c r="KGX78" s="161"/>
      <c r="KGY78" s="162"/>
      <c r="KGZ78" s="163"/>
      <c r="KHA78" s="163"/>
      <c r="KHB78" s="164"/>
      <c r="KHC78" s="164"/>
      <c r="KHD78" s="165"/>
      <c r="KHE78" s="165"/>
      <c r="KHF78" s="165"/>
      <c r="KHG78" s="113"/>
      <c r="KHK78" s="166"/>
      <c r="KHL78" s="32"/>
      <c r="KHM78" s="159"/>
      <c r="KHN78" s="160"/>
      <c r="KHO78" s="161"/>
      <c r="KHP78" s="162"/>
      <c r="KHQ78" s="163"/>
      <c r="KHR78" s="163"/>
      <c r="KHS78" s="164"/>
      <c r="KHT78" s="164"/>
      <c r="KHU78" s="165"/>
      <c r="KHV78" s="165"/>
      <c r="KHW78" s="165"/>
      <c r="KHX78" s="113"/>
      <c r="KIB78" s="166"/>
      <c r="KIC78" s="32"/>
      <c r="KID78" s="159"/>
      <c r="KIE78" s="160"/>
      <c r="KIF78" s="161"/>
      <c r="KIG78" s="162"/>
      <c r="KIH78" s="163"/>
      <c r="KII78" s="163"/>
      <c r="KIJ78" s="164"/>
      <c r="KIK78" s="164"/>
      <c r="KIL78" s="165"/>
      <c r="KIM78" s="165"/>
      <c r="KIN78" s="165"/>
      <c r="KIO78" s="113"/>
      <c r="KIS78" s="166"/>
      <c r="KIT78" s="32"/>
      <c r="KIU78" s="159"/>
      <c r="KIV78" s="160"/>
      <c r="KIW78" s="161"/>
      <c r="KIX78" s="162"/>
      <c r="KIY78" s="163"/>
      <c r="KIZ78" s="163"/>
      <c r="KJA78" s="164"/>
      <c r="KJB78" s="164"/>
      <c r="KJC78" s="165"/>
      <c r="KJD78" s="165"/>
      <c r="KJE78" s="165"/>
      <c r="KJF78" s="113"/>
      <c r="KJJ78" s="166"/>
      <c r="KJK78" s="32"/>
      <c r="KJL78" s="159"/>
      <c r="KJM78" s="160"/>
      <c r="KJN78" s="161"/>
      <c r="KJO78" s="162"/>
      <c r="KJP78" s="163"/>
      <c r="KJQ78" s="163"/>
      <c r="KJR78" s="164"/>
      <c r="KJS78" s="164"/>
      <c r="KJT78" s="165"/>
      <c r="KJU78" s="165"/>
      <c r="KJV78" s="165"/>
      <c r="KJW78" s="113"/>
      <c r="KKA78" s="166"/>
      <c r="KKB78" s="32"/>
      <c r="KKC78" s="159"/>
      <c r="KKD78" s="160"/>
      <c r="KKE78" s="161"/>
      <c r="KKF78" s="162"/>
      <c r="KKG78" s="163"/>
      <c r="KKH78" s="163"/>
      <c r="KKI78" s="164"/>
      <c r="KKJ78" s="164"/>
      <c r="KKK78" s="165"/>
      <c r="KKL78" s="165"/>
      <c r="KKM78" s="165"/>
      <c r="KKN78" s="113"/>
      <c r="KKR78" s="166"/>
      <c r="KKS78" s="32"/>
      <c r="KKT78" s="159"/>
      <c r="KKU78" s="160"/>
      <c r="KKV78" s="161"/>
      <c r="KKW78" s="162"/>
      <c r="KKX78" s="163"/>
      <c r="KKY78" s="163"/>
      <c r="KKZ78" s="164"/>
      <c r="KLA78" s="164"/>
      <c r="KLB78" s="165"/>
      <c r="KLC78" s="165"/>
      <c r="KLD78" s="165"/>
      <c r="KLE78" s="113"/>
      <c r="KLI78" s="166"/>
      <c r="KLJ78" s="32"/>
      <c r="KLK78" s="159"/>
      <c r="KLL78" s="160"/>
      <c r="KLM78" s="161"/>
      <c r="KLN78" s="162"/>
      <c r="KLO78" s="163"/>
      <c r="KLP78" s="163"/>
      <c r="KLQ78" s="164"/>
      <c r="KLR78" s="164"/>
      <c r="KLS78" s="165"/>
      <c r="KLT78" s="165"/>
      <c r="KLU78" s="165"/>
      <c r="KLV78" s="113"/>
      <c r="KLZ78" s="166"/>
      <c r="KMA78" s="32"/>
      <c r="KMB78" s="159"/>
      <c r="KMC78" s="160"/>
      <c r="KMD78" s="161"/>
      <c r="KME78" s="162"/>
      <c r="KMF78" s="163"/>
      <c r="KMG78" s="163"/>
      <c r="KMH78" s="164"/>
      <c r="KMI78" s="164"/>
      <c r="KMJ78" s="165"/>
      <c r="KMK78" s="165"/>
      <c r="KML78" s="165"/>
      <c r="KMM78" s="113"/>
      <c r="KMQ78" s="166"/>
      <c r="KMR78" s="32"/>
      <c r="KMS78" s="159"/>
      <c r="KMT78" s="160"/>
      <c r="KMU78" s="161"/>
      <c r="KMV78" s="162"/>
      <c r="KMW78" s="163"/>
      <c r="KMX78" s="163"/>
      <c r="KMY78" s="164"/>
      <c r="KMZ78" s="164"/>
      <c r="KNA78" s="165"/>
      <c r="KNB78" s="165"/>
      <c r="KNC78" s="165"/>
      <c r="KND78" s="113"/>
      <c r="KNH78" s="166"/>
      <c r="KNI78" s="32"/>
      <c r="KNJ78" s="159"/>
      <c r="KNK78" s="160"/>
      <c r="KNL78" s="161"/>
      <c r="KNM78" s="162"/>
      <c r="KNN78" s="163"/>
      <c r="KNO78" s="163"/>
      <c r="KNP78" s="164"/>
      <c r="KNQ78" s="164"/>
      <c r="KNR78" s="165"/>
      <c r="KNS78" s="165"/>
      <c r="KNT78" s="165"/>
      <c r="KNU78" s="113"/>
      <c r="KNY78" s="166"/>
      <c r="KNZ78" s="32"/>
      <c r="KOA78" s="159"/>
      <c r="KOB78" s="160"/>
      <c r="KOC78" s="161"/>
      <c r="KOD78" s="162"/>
      <c r="KOE78" s="163"/>
      <c r="KOF78" s="163"/>
      <c r="KOG78" s="164"/>
      <c r="KOH78" s="164"/>
      <c r="KOI78" s="165"/>
      <c r="KOJ78" s="165"/>
      <c r="KOK78" s="165"/>
      <c r="KOL78" s="113"/>
      <c r="KOP78" s="166"/>
      <c r="KOQ78" s="32"/>
      <c r="KOR78" s="159"/>
      <c r="KOS78" s="160"/>
      <c r="KOT78" s="161"/>
      <c r="KOU78" s="162"/>
      <c r="KOV78" s="163"/>
      <c r="KOW78" s="163"/>
      <c r="KOX78" s="164"/>
      <c r="KOY78" s="164"/>
      <c r="KOZ78" s="165"/>
      <c r="KPA78" s="165"/>
      <c r="KPB78" s="165"/>
      <c r="KPC78" s="113"/>
      <c r="KPG78" s="166"/>
      <c r="KPH78" s="32"/>
      <c r="KPI78" s="159"/>
      <c r="KPJ78" s="160"/>
      <c r="KPK78" s="161"/>
      <c r="KPL78" s="162"/>
      <c r="KPM78" s="163"/>
      <c r="KPN78" s="163"/>
      <c r="KPO78" s="164"/>
      <c r="KPP78" s="164"/>
      <c r="KPQ78" s="165"/>
      <c r="KPR78" s="165"/>
      <c r="KPS78" s="165"/>
      <c r="KPT78" s="113"/>
      <c r="KPX78" s="166"/>
      <c r="KPY78" s="32"/>
      <c r="KPZ78" s="159"/>
      <c r="KQA78" s="160"/>
      <c r="KQB78" s="161"/>
      <c r="KQC78" s="162"/>
      <c r="KQD78" s="163"/>
      <c r="KQE78" s="163"/>
      <c r="KQF78" s="164"/>
      <c r="KQG78" s="164"/>
      <c r="KQH78" s="165"/>
      <c r="KQI78" s="165"/>
      <c r="KQJ78" s="165"/>
      <c r="KQK78" s="113"/>
      <c r="KQO78" s="166"/>
      <c r="KQP78" s="32"/>
      <c r="KQQ78" s="159"/>
      <c r="KQR78" s="160"/>
      <c r="KQS78" s="161"/>
      <c r="KQT78" s="162"/>
      <c r="KQU78" s="163"/>
      <c r="KQV78" s="163"/>
      <c r="KQW78" s="164"/>
      <c r="KQX78" s="164"/>
      <c r="KQY78" s="165"/>
      <c r="KQZ78" s="165"/>
      <c r="KRA78" s="165"/>
      <c r="KRB78" s="113"/>
      <c r="KRF78" s="166"/>
      <c r="KRG78" s="32"/>
      <c r="KRH78" s="159"/>
      <c r="KRI78" s="160"/>
      <c r="KRJ78" s="161"/>
      <c r="KRK78" s="162"/>
      <c r="KRL78" s="163"/>
      <c r="KRM78" s="163"/>
      <c r="KRN78" s="164"/>
      <c r="KRO78" s="164"/>
      <c r="KRP78" s="165"/>
      <c r="KRQ78" s="165"/>
      <c r="KRR78" s="165"/>
      <c r="KRS78" s="113"/>
      <c r="KRW78" s="166"/>
      <c r="KRX78" s="32"/>
      <c r="KRY78" s="159"/>
      <c r="KRZ78" s="160"/>
      <c r="KSA78" s="161"/>
      <c r="KSB78" s="162"/>
      <c r="KSC78" s="163"/>
      <c r="KSD78" s="163"/>
      <c r="KSE78" s="164"/>
      <c r="KSF78" s="164"/>
      <c r="KSG78" s="165"/>
      <c r="KSH78" s="165"/>
      <c r="KSI78" s="165"/>
      <c r="KSJ78" s="113"/>
      <c r="KSN78" s="166"/>
      <c r="KSO78" s="32"/>
      <c r="KSP78" s="159"/>
      <c r="KSQ78" s="160"/>
      <c r="KSR78" s="161"/>
      <c r="KSS78" s="162"/>
      <c r="KST78" s="163"/>
      <c r="KSU78" s="163"/>
      <c r="KSV78" s="164"/>
      <c r="KSW78" s="164"/>
      <c r="KSX78" s="165"/>
      <c r="KSY78" s="165"/>
      <c r="KSZ78" s="165"/>
      <c r="KTA78" s="113"/>
      <c r="KTE78" s="166"/>
      <c r="KTF78" s="32"/>
      <c r="KTG78" s="159"/>
      <c r="KTH78" s="160"/>
      <c r="KTI78" s="161"/>
      <c r="KTJ78" s="162"/>
      <c r="KTK78" s="163"/>
      <c r="KTL78" s="163"/>
      <c r="KTM78" s="164"/>
      <c r="KTN78" s="164"/>
      <c r="KTO78" s="165"/>
      <c r="KTP78" s="165"/>
      <c r="KTQ78" s="165"/>
      <c r="KTR78" s="113"/>
      <c r="KTV78" s="166"/>
      <c r="KTW78" s="32"/>
      <c r="KTX78" s="159"/>
      <c r="KTY78" s="160"/>
      <c r="KTZ78" s="161"/>
      <c r="KUA78" s="162"/>
      <c r="KUB78" s="163"/>
      <c r="KUC78" s="163"/>
      <c r="KUD78" s="164"/>
      <c r="KUE78" s="164"/>
      <c r="KUF78" s="165"/>
      <c r="KUG78" s="165"/>
      <c r="KUH78" s="165"/>
      <c r="KUI78" s="113"/>
      <c r="KUM78" s="166"/>
      <c r="KUN78" s="32"/>
      <c r="KUO78" s="159"/>
      <c r="KUP78" s="160"/>
      <c r="KUQ78" s="161"/>
      <c r="KUR78" s="162"/>
      <c r="KUS78" s="163"/>
      <c r="KUT78" s="163"/>
      <c r="KUU78" s="164"/>
      <c r="KUV78" s="164"/>
      <c r="KUW78" s="165"/>
      <c r="KUX78" s="165"/>
      <c r="KUY78" s="165"/>
      <c r="KUZ78" s="113"/>
      <c r="KVD78" s="166"/>
      <c r="KVE78" s="32"/>
      <c r="KVF78" s="159"/>
      <c r="KVG78" s="160"/>
      <c r="KVH78" s="161"/>
      <c r="KVI78" s="162"/>
      <c r="KVJ78" s="163"/>
      <c r="KVK78" s="163"/>
      <c r="KVL78" s="164"/>
      <c r="KVM78" s="164"/>
      <c r="KVN78" s="165"/>
      <c r="KVO78" s="165"/>
      <c r="KVP78" s="165"/>
      <c r="KVQ78" s="113"/>
      <c r="KVU78" s="166"/>
      <c r="KVV78" s="32"/>
      <c r="KVW78" s="159"/>
      <c r="KVX78" s="160"/>
      <c r="KVY78" s="161"/>
      <c r="KVZ78" s="162"/>
      <c r="KWA78" s="163"/>
      <c r="KWB78" s="163"/>
      <c r="KWC78" s="164"/>
      <c r="KWD78" s="164"/>
      <c r="KWE78" s="165"/>
      <c r="KWF78" s="165"/>
      <c r="KWG78" s="165"/>
      <c r="KWH78" s="113"/>
      <c r="KWL78" s="166"/>
      <c r="KWM78" s="32"/>
      <c r="KWN78" s="159"/>
      <c r="KWO78" s="160"/>
      <c r="KWP78" s="161"/>
      <c r="KWQ78" s="162"/>
      <c r="KWR78" s="163"/>
      <c r="KWS78" s="163"/>
      <c r="KWT78" s="164"/>
      <c r="KWU78" s="164"/>
      <c r="KWV78" s="165"/>
      <c r="KWW78" s="165"/>
      <c r="KWX78" s="165"/>
      <c r="KWY78" s="113"/>
      <c r="KXC78" s="166"/>
      <c r="KXD78" s="32"/>
      <c r="KXE78" s="159"/>
      <c r="KXF78" s="160"/>
      <c r="KXG78" s="161"/>
      <c r="KXH78" s="162"/>
      <c r="KXI78" s="163"/>
      <c r="KXJ78" s="163"/>
      <c r="KXK78" s="164"/>
      <c r="KXL78" s="164"/>
      <c r="KXM78" s="165"/>
      <c r="KXN78" s="165"/>
      <c r="KXO78" s="165"/>
      <c r="KXP78" s="113"/>
      <c r="KXT78" s="166"/>
      <c r="KXU78" s="32"/>
      <c r="KXV78" s="159"/>
      <c r="KXW78" s="160"/>
      <c r="KXX78" s="161"/>
      <c r="KXY78" s="162"/>
      <c r="KXZ78" s="163"/>
      <c r="KYA78" s="163"/>
      <c r="KYB78" s="164"/>
      <c r="KYC78" s="164"/>
      <c r="KYD78" s="165"/>
      <c r="KYE78" s="165"/>
      <c r="KYF78" s="165"/>
      <c r="KYG78" s="113"/>
      <c r="KYK78" s="166"/>
      <c r="KYL78" s="32"/>
      <c r="KYM78" s="159"/>
      <c r="KYN78" s="160"/>
      <c r="KYO78" s="161"/>
      <c r="KYP78" s="162"/>
      <c r="KYQ78" s="163"/>
      <c r="KYR78" s="163"/>
      <c r="KYS78" s="164"/>
      <c r="KYT78" s="164"/>
      <c r="KYU78" s="165"/>
      <c r="KYV78" s="165"/>
      <c r="KYW78" s="165"/>
      <c r="KYX78" s="113"/>
      <c r="KZB78" s="166"/>
      <c r="KZC78" s="32"/>
      <c r="KZD78" s="159"/>
      <c r="KZE78" s="160"/>
      <c r="KZF78" s="161"/>
      <c r="KZG78" s="162"/>
      <c r="KZH78" s="163"/>
      <c r="KZI78" s="163"/>
      <c r="KZJ78" s="164"/>
      <c r="KZK78" s="164"/>
      <c r="KZL78" s="165"/>
      <c r="KZM78" s="165"/>
      <c r="KZN78" s="165"/>
      <c r="KZO78" s="113"/>
      <c r="KZS78" s="166"/>
      <c r="KZT78" s="32"/>
      <c r="KZU78" s="159"/>
      <c r="KZV78" s="160"/>
      <c r="KZW78" s="161"/>
      <c r="KZX78" s="162"/>
      <c r="KZY78" s="163"/>
      <c r="KZZ78" s="163"/>
      <c r="LAA78" s="164"/>
      <c r="LAB78" s="164"/>
      <c r="LAC78" s="165"/>
      <c r="LAD78" s="165"/>
      <c r="LAE78" s="165"/>
      <c r="LAF78" s="113"/>
      <c r="LAJ78" s="166"/>
      <c r="LAK78" s="32"/>
      <c r="LAL78" s="159"/>
      <c r="LAM78" s="160"/>
      <c r="LAN78" s="161"/>
      <c r="LAO78" s="162"/>
      <c r="LAP78" s="163"/>
      <c r="LAQ78" s="163"/>
      <c r="LAR78" s="164"/>
      <c r="LAS78" s="164"/>
      <c r="LAT78" s="165"/>
      <c r="LAU78" s="165"/>
      <c r="LAV78" s="165"/>
      <c r="LAW78" s="113"/>
      <c r="LBA78" s="166"/>
      <c r="LBB78" s="32"/>
      <c r="LBC78" s="159"/>
      <c r="LBD78" s="160"/>
      <c r="LBE78" s="161"/>
      <c r="LBF78" s="162"/>
      <c r="LBG78" s="163"/>
      <c r="LBH78" s="163"/>
      <c r="LBI78" s="164"/>
      <c r="LBJ78" s="164"/>
      <c r="LBK78" s="165"/>
      <c r="LBL78" s="165"/>
      <c r="LBM78" s="165"/>
      <c r="LBN78" s="113"/>
      <c r="LBR78" s="166"/>
      <c r="LBS78" s="32"/>
      <c r="LBT78" s="159"/>
      <c r="LBU78" s="160"/>
      <c r="LBV78" s="161"/>
      <c r="LBW78" s="162"/>
      <c r="LBX78" s="163"/>
      <c r="LBY78" s="163"/>
      <c r="LBZ78" s="164"/>
      <c r="LCA78" s="164"/>
      <c r="LCB78" s="165"/>
      <c r="LCC78" s="165"/>
      <c r="LCD78" s="165"/>
      <c r="LCE78" s="113"/>
      <c r="LCI78" s="166"/>
      <c r="LCJ78" s="32"/>
      <c r="LCK78" s="159"/>
      <c r="LCL78" s="160"/>
      <c r="LCM78" s="161"/>
      <c r="LCN78" s="162"/>
      <c r="LCO78" s="163"/>
      <c r="LCP78" s="163"/>
      <c r="LCQ78" s="164"/>
      <c r="LCR78" s="164"/>
      <c r="LCS78" s="165"/>
      <c r="LCT78" s="165"/>
      <c r="LCU78" s="165"/>
      <c r="LCV78" s="113"/>
      <c r="LCZ78" s="166"/>
      <c r="LDA78" s="32"/>
      <c r="LDB78" s="159"/>
      <c r="LDC78" s="160"/>
      <c r="LDD78" s="161"/>
      <c r="LDE78" s="162"/>
      <c r="LDF78" s="163"/>
      <c r="LDG78" s="163"/>
      <c r="LDH78" s="164"/>
      <c r="LDI78" s="164"/>
      <c r="LDJ78" s="165"/>
      <c r="LDK78" s="165"/>
      <c r="LDL78" s="165"/>
      <c r="LDM78" s="113"/>
      <c r="LDQ78" s="166"/>
      <c r="LDR78" s="32"/>
      <c r="LDS78" s="159"/>
      <c r="LDT78" s="160"/>
      <c r="LDU78" s="161"/>
      <c r="LDV78" s="162"/>
      <c r="LDW78" s="163"/>
      <c r="LDX78" s="163"/>
      <c r="LDY78" s="164"/>
      <c r="LDZ78" s="164"/>
      <c r="LEA78" s="165"/>
      <c r="LEB78" s="165"/>
      <c r="LEC78" s="165"/>
      <c r="LED78" s="113"/>
      <c r="LEH78" s="166"/>
      <c r="LEI78" s="32"/>
      <c r="LEJ78" s="159"/>
      <c r="LEK78" s="160"/>
      <c r="LEL78" s="161"/>
      <c r="LEM78" s="162"/>
      <c r="LEN78" s="163"/>
      <c r="LEO78" s="163"/>
      <c r="LEP78" s="164"/>
      <c r="LEQ78" s="164"/>
      <c r="LER78" s="165"/>
      <c r="LES78" s="165"/>
      <c r="LET78" s="165"/>
      <c r="LEU78" s="113"/>
      <c r="LEY78" s="166"/>
      <c r="LEZ78" s="32"/>
      <c r="LFA78" s="159"/>
      <c r="LFB78" s="160"/>
      <c r="LFC78" s="161"/>
      <c r="LFD78" s="162"/>
      <c r="LFE78" s="163"/>
      <c r="LFF78" s="163"/>
      <c r="LFG78" s="164"/>
      <c r="LFH78" s="164"/>
      <c r="LFI78" s="165"/>
      <c r="LFJ78" s="165"/>
      <c r="LFK78" s="165"/>
      <c r="LFL78" s="113"/>
      <c r="LFP78" s="166"/>
      <c r="LFQ78" s="32"/>
      <c r="LFR78" s="159"/>
      <c r="LFS78" s="160"/>
      <c r="LFT78" s="161"/>
      <c r="LFU78" s="162"/>
      <c r="LFV78" s="163"/>
      <c r="LFW78" s="163"/>
      <c r="LFX78" s="164"/>
      <c r="LFY78" s="164"/>
      <c r="LFZ78" s="165"/>
      <c r="LGA78" s="165"/>
      <c r="LGB78" s="165"/>
      <c r="LGC78" s="113"/>
      <c r="LGG78" s="166"/>
      <c r="LGH78" s="32"/>
      <c r="LGI78" s="159"/>
      <c r="LGJ78" s="160"/>
      <c r="LGK78" s="161"/>
      <c r="LGL78" s="162"/>
      <c r="LGM78" s="163"/>
      <c r="LGN78" s="163"/>
      <c r="LGO78" s="164"/>
      <c r="LGP78" s="164"/>
      <c r="LGQ78" s="165"/>
      <c r="LGR78" s="165"/>
      <c r="LGS78" s="165"/>
      <c r="LGT78" s="113"/>
      <c r="LGX78" s="166"/>
      <c r="LGY78" s="32"/>
      <c r="LGZ78" s="159"/>
      <c r="LHA78" s="160"/>
      <c r="LHB78" s="161"/>
      <c r="LHC78" s="162"/>
      <c r="LHD78" s="163"/>
      <c r="LHE78" s="163"/>
      <c r="LHF78" s="164"/>
      <c r="LHG78" s="164"/>
      <c r="LHH78" s="165"/>
      <c r="LHI78" s="165"/>
      <c r="LHJ78" s="165"/>
      <c r="LHK78" s="113"/>
      <c r="LHO78" s="166"/>
      <c r="LHP78" s="32"/>
      <c r="LHQ78" s="159"/>
      <c r="LHR78" s="160"/>
      <c r="LHS78" s="161"/>
      <c r="LHT78" s="162"/>
      <c r="LHU78" s="163"/>
      <c r="LHV78" s="163"/>
      <c r="LHW78" s="164"/>
      <c r="LHX78" s="164"/>
      <c r="LHY78" s="165"/>
      <c r="LHZ78" s="165"/>
      <c r="LIA78" s="165"/>
      <c r="LIB78" s="113"/>
      <c r="LIF78" s="166"/>
      <c r="LIG78" s="32"/>
      <c r="LIH78" s="159"/>
      <c r="LII78" s="160"/>
      <c r="LIJ78" s="161"/>
      <c r="LIK78" s="162"/>
      <c r="LIL78" s="163"/>
      <c r="LIM78" s="163"/>
      <c r="LIN78" s="164"/>
      <c r="LIO78" s="164"/>
      <c r="LIP78" s="165"/>
      <c r="LIQ78" s="165"/>
      <c r="LIR78" s="165"/>
      <c r="LIS78" s="113"/>
      <c r="LIW78" s="166"/>
      <c r="LIX78" s="32"/>
      <c r="LIY78" s="159"/>
      <c r="LIZ78" s="160"/>
      <c r="LJA78" s="161"/>
      <c r="LJB78" s="162"/>
      <c r="LJC78" s="163"/>
      <c r="LJD78" s="163"/>
      <c r="LJE78" s="164"/>
      <c r="LJF78" s="164"/>
      <c r="LJG78" s="165"/>
      <c r="LJH78" s="165"/>
      <c r="LJI78" s="165"/>
      <c r="LJJ78" s="113"/>
      <c r="LJN78" s="166"/>
      <c r="LJO78" s="32"/>
      <c r="LJP78" s="159"/>
      <c r="LJQ78" s="160"/>
      <c r="LJR78" s="161"/>
      <c r="LJS78" s="162"/>
      <c r="LJT78" s="163"/>
      <c r="LJU78" s="163"/>
      <c r="LJV78" s="164"/>
      <c r="LJW78" s="164"/>
      <c r="LJX78" s="165"/>
      <c r="LJY78" s="165"/>
      <c r="LJZ78" s="165"/>
      <c r="LKA78" s="113"/>
      <c r="LKE78" s="166"/>
      <c r="LKF78" s="32"/>
      <c r="LKG78" s="159"/>
      <c r="LKH78" s="160"/>
      <c r="LKI78" s="161"/>
      <c r="LKJ78" s="162"/>
      <c r="LKK78" s="163"/>
      <c r="LKL78" s="163"/>
      <c r="LKM78" s="164"/>
      <c r="LKN78" s="164"/>
      <c r="LKO78" s="165"/>
      <c r="LKP78" s="165"/>
      <c r="LKQ78" s="165"/>
      <c r="LKR78" s="113"/>
      <c r="LKV78" s="166"/>
      <c r="LKW78" s="32"/>
      <c r="LKX78" s="159"/>
      <c r="LKY78" s="160"/>
      <c r="LKZ78" s="161"/>
      <c r="LLA78" s="162"/>
      <c r="LLB78" s="163"/>
      <c r="LLC78" s="163"/>
      <c r="LLD78" s="164"/>
      <c r="LLE78" s="164"/>
      <c r="LLF78" s="165"/>
      <c r="LLG78" s="165"/>
      <c r="LLH78" s="165"/>
      <c r="LLI78" s="113"/>
      <c r="LLM78" s="166"/>
      <c r="LLN78" s="32"/>
      <c r="LLO78" s="159"/>
      <c r="LLP78" s="160"/>
      <c r="LLQ78" s="161"/>
      <c r="LLR78" s="162"/>
      <c r="LLS78" s="163"/>
      <c r="LLT78" s="163"/>
      <c r="LLU78" s="164"/>
      <c r="LLV78" s="164"/>
      <c r="LLW78" s="165"/>
      <c r="LLX78" s="165"/>
      <c r="LLY78" s="165"/>
      <c r="LLZ78" s="113"/>
      <c r="LMD78" s="166"/>
      <c r="LME78" s="32"/>
      <c r="LMF78" s="159"/>
      <c r="LMG78" s="160"/>
      <c r="LMH78" s="161"/>
      <c r="LMI78" s="162"/>
      <c r="LMJ78" s="163"/>
      <c r="LMK78" s="163"/>
      <c r="LML78" s="164"/>
      <c r="LMM78" s="164"/>
      <c r="LMN78" s="165"/>
      <c r="LMO78" s="165"/>
      <c r="LMP78" s="165"/>
      <c r="LMQ78" s="113"/>
      <c r="LMU78" s="166"/>
      <c r="LMV78" s="32"/>
      <c r="LMW78" s="159"/>
      <c r="LMX78" s="160"/>
      <c r="LMY78" s="161"/>
      <c r="LMZ78" s="162"/>
      <c r="LNA78" s="163"/>
      <c r="LNB78" s="163"/>
      <c r="LNC78" s="164"/>
      <c r="LND78" s="164"/>
      <c r="LNE78" s="165"/>
      <c r="LNF78" s="165"/>
      <c r="LNG78" s="165"/>
      <c r="LNH78" s="113"/>
      <c r="LNL78" s="166"/>
      <c r="LNM78" s="32"/>
      <c r="LNN78" s="159"/>
      <c r="LNO78" s="160"/>
      <c r="LNP78" s="161"/>
      <c r="LNQ78" s="162"/>
      <c r="LNR78" s="163"/>
      <c r="LNS78" s="163"/>
      <c r="LNT78" s="164"/>
      <c r="LNU78" s="164"/>
      <c r="LNV78" s="165"/>
      <c r="LNW78" s="165"/>
      <c r="LNX78" s="165"/>
      <c r="LNY78" s="113"/>
      <c r="LOC78" s="166"/>
      <c r="LOD78" s="32"/>
      <c r="LOE78" s="159"/>
      <c r="LOF78" s="160"/>
      <c r="LOG78" s="161"/>
      <c r="LOH78" s="162"/>
      <c r="LOI78" s="163"/>
      <c r="LOJ78" s="163"/>
      <c r="LOK78" s="164"/>
      <c r="LOL78" s="164"/>
      <c r="LOM78" s="165"/>
      <c r="LON78" s="165"/>
      <c r="LOO78" s="165"/>
      <c r="LOP78" s="113"/>
      <c r="LOT78" s="166"/>
      <c r="LOU78" s="32"/>
      <c r="LOV78" s="159"/>
      <c r="LOW78" s="160"/>
      <c r="LOX78" s="161"/>
      <c r="LOY78" s="162"/>
      <c r="LOZ78" s="163"/>
      <c r="LPA78" s="163"/>
      <c r="LPB78" s="164"/>
      <c r="LPC78" s="164"/>
      <c r="LPD78" s="165"/>
      <c r="LPE78" s="165"/>
      <c r="LPF78" s="165"/>
      <c r="LPG78" s="113"/>
      <c r="LPK78" s="166"/>
      <c r="LPL78" s="32"/>
      <c r="LPM78" s="159"/>
      <c r="LPN78" s="160"/>
      <c r="LPO78" s="161"/>
      <c r="LPP78" s="162"/>
      <c r="LPQ78" s="163"/>
      <c r="LPR78" s="163"/>
      <c r="LPS78" s="164"/>
      <c r="LPT78" s="164"/>
      <c r="LPU78" s="165"/>
      <c r="LPV78" s="165"/>
      <c r="LPW78" s="165"/>
      <c r="LPX78" s="113"/>
      <c r="LQB78" s="166"/>
      <c r="LQC78" s="32"/>
      <c r="LQD78" s="159"/>
      <c r="LQE78" s="160"/>
      <c r="LQF78" s="161"/>
      <c r="LQG78" s="162"/>
      <c r="LQH78" s="163"/>
      <c r="LQI78" s="163"/>
      <c r="LQJ78" s="164"/>
      <c r="LQK78" s="164"/>
      <c r="LQL78" s="165"/>
      <c r="LQM78" s="165"/>
      <c r="LQN78" s="165"/>
      <c r="LQO78" s="113"/>
      <c r="LQS78" s="166"/>
      <c r="LQT78" s="32"/>
      <c r="LQU78" s="159"/>
      <c r="LQV78" s="160"/>
      <c r="LQW78" s="161"/>
      <c r="LQX78" s="162"/>
      <c r="LQY78" s="163"/>
      <c r="LQZ78" s="163"/>
      <c r="LRA78" s="164"/>
      <c r="LRB78" s="164"/>
      <c r="LRC78" s="165"/>
      <c r="LRD78" s="165"/>
      <c r="LRE78" s="165"/>
      <c r="LRF78" s="113"/>
      <c r="LRJ78" s="166"/>
      <c r="LRK78" s="32"/>
      <c r="LRL78" s="159"/>
      <c r="LRM78" s="160"/>
      <c r="LRN78" s="161"/>
      <c r="LRO78" s="162"/>
      <c r="LRP78" s="163"/>
      <c r="LRQ78" s="163"/>
      <c r="LRR78" s="164"/>
      <c r="LRS78" s="164"/>
      <c r="LRT78" s="165"/>
      <c r="LRU78" s="165"/>
      <c r="LRV78" s="165"/>
      <c r="LRW78" s="113"/>
      <c r="LSA78" s="166"/>
      <c r="LSB78" s="32"/>
      <c r="LSC78" s="159"/>
      <c r="LSD78" s="160"/>
      <c r="LSE78" s="161"/>
      <c r="LSF78" s="162"/>
      <c r="LSG78" s="163"/>
      <c r="LSH78" s="163"/>
      <c r="LSI78" s="164"/>
      <c r="LSJ78" s="164"/>
      <c r="LSK78" s="165"/>
      <c r="LSL78" s="165"/>
      <c r="LSM78" s="165"/>
      <c r="LSN78" s="113"/>
      <c r="LSR78" s="166"/>
      <c r="LSS78" s="32"/>
      <c r="LST78" s="159"/>
      <c r="LSU78" s="160"/>
      <c r="LSV78" s="161"/>
      <c r="LSW78" s="162"/>
      <c r="LSX78" s="163"/>
      <c r="LSY78" s="163"/>
      <c r="LSZ78" s="164"/>
      <c r="LTA78" s="164"/>
      <c r="LTB78" s="165"/>
      <c r="LTC78" s="165"/>
      <c r="LTD78" s="165"/>
      <c r="LTE78" s="113"/>
      <c r="LTI78" s="166"/>
      <c r="LTJ78" s="32"/>
      <c r="LTK78" s="159"/>
      <c r="LTL78" s="160"/>
      <c r="LTM78" s="161"/>
      <c r="LTN78" s="162"/>
      <c r="LTO78" s="163"/>
      <c r="LTP78" s="163"/>
      <c r="LTQ78" s="164"/>
      <c r="LTR78" s="164"/>
      <c r="LTS78" s="165"/>
      <c r="LTT78" s="165"/>
      <c r="LTU78" s="165"/>
      <c r="LTV78" s="113"/>
      <c r="LTZ78" s="166"/>
      <c r="LUA78" s="32"/>
      <c r="LUB78" s="159"/>
      <c r="LUC78" s="160"/>
      <c r="LUD78" s="161"/>
      <c r="LUE78" s="162"/>
      <c r="LUF78" s="163"/>
      <c r="LUG78" s="163"/>
      <c r="LUH78" s="164"/>
      <c r="LUI78" s="164"/>
      <c r="LUJ78" s="165"/>
      <c r="LUK78" s="165"/>
      <c r="LUL78" s="165"/>
      <c r="LUM78" s="113"/>
      <c r="LUQ78" s="166"/>
      <c r="LUR78" s="32"/>
      <c r="LUS78" s="159"/>
      <c r="LUT78" s="160"/>
      <c r="LUU78" s="161"/>
      <c r="LUV78" s="162"/>
      <c r="LUW78" s="163"/>
      <c r="LUX78" s="163"/>
      <c r="LUY78" s="164"/>
      <c r="LUZ78" s="164"/>
      <c r="LVA78" s="165"/>
      <c r="LVB78" s="165"/>
      <c r="LVC78" s="165"/>
      <c r="LVD78" s="113"/>
      <c r="LVH78" s="166"/>
      <c r="LVI78" s="32"/>
      <c r="LVJ78" s="159"/>
      <c r="LVK78" s="160"/>
      <c r="LVL78" s="161"/>
      <c r="LVM78" s="162"/>
      <c r="LVN78" s="163"/>
      <c r="LVO78" s="163"/>
      <c r="LVP78" s="164"/>
      <c r="LVQ78" s="164"/>
      <c r="LVR78" s="165"/>
      <c r="LVS78" s="165"/>
      <c r="LVT78" s="165"/>
      <c r="LVU78" s="113"/>
      <c r="LVY78" s="166"/>
      <c r="LVZ78" s="32"/>
      <c r="LWA78" s="159"/>
      <c r="LWB78" s="160"/>
      <c r="LWC78" s="161"/>
      <c r="LWD78" s="162"/>
      <c r="LWE78" s="163"/>
      <c r="LWF78" s="163"/>
      <c r="LWG78" s="164"/>
      <c r="LWH78" s="164"/>
      <c r="LWI78" s="165"/>
      <c r="LWJ78" s="165"/>
      <c r="LWK78" s="165"/>
      <c r="LWL78" s="113"/>
      <c r="LWP78" s="166"/>
      <c r="LWQ78" s="32"/>
      <c r="LWR78" s="159"/>
      <c r="LWS78" s="160"/>
      <c r="LWT78" s="161"/>
      <c r="LWU78" s="162"/>
      <c r="LWV78" s="163"/>
      <c r="LWW78" s="163"/>
      <c r="LWX78" s="164"/>
      <c r="LWY78" s="164"/>
      <c r="LWZ78" s="165"/>
      <c r="LXA78" s="165"/>
      <c r="LXB78" s="165"/>
      <c r="LXC78" s="113"/>
      <c r="LXG78" s="166"/>
      <c r="LXH78" s="32"/>
      <c r="LXI78" s="159"/>
      <c r="LXJ78" s="160"/>
      <c r="LXK78" s="161"/>
      <c r="LXL78" s="162"/>
      <c r="LXM78" s="163"/>
      <c r="LXN78" s="163"/>
      <c r="LXO78" s="164"/>
      <c r="LXP78" s="164"/>
      <c r="LXQ78" s="165"/>
      <c r="LXR78" s="165"/>
      <c r="LXS78" s="165"/>
      <c r="LXT78" s="113"/>
      <c r="LXX78" s="166"/>
      <c r="LXY78" s="32"/>
      <c r="LXZ78" s="159"/>
      <c r="LYA78" s="160"/>
      <c r="LYB78" s="161"/>
      <c r="LYC78" s="162"/>
      <c r="LYD78" s="163"/>
      <c r="LYE78" s="163"/>
      <c r="LYF78" s="164"/>
      <c r="LYG78" s="164"/>
      <c r="LYH78" s="165"/>
      <c r="LYI78" s="165"/>
      <c r="LYJ78" s="165"/>
      <c r="LYK78" s="113"/>
      <c r="LYO78" s="166"/>
      <c r="LYP78" s="32"/>
      <c r="LYQ78" s="159"/>
      <c r="LYR78" s="160"/>
      <c r="LYS78" s="161"/>
      <c r="LYT78" s="162"/>
      <c r="LYU78" s="163"/>
      <c r="LYV78" s="163"/>
      <c r="LYW78" s="164"/>
      <c r="LYX78" s="164"/>
      <c r="LYY78" s="165"/>
      <c r="LYZ78" s="165"/>
      <c r="LZA78" s="165"/>
      <c r="LZB78" s="113"/>
      <c r="LZF78" s="166"/>
      <c r="LZG78" s="32"/>
      <c r="LZH78" s="159"/>
      <c r="LZI78" s="160"/>
      <c r="LZJ78" s="161"/>
      <c r="LZK78" s="162"/>
      <c r="LZL78" s="163"/>
      <c r="LZM78" s="163"/>
      <c r="LZN78" s="164"/>
      <c r="LZO78" s="164"/>
      <c r="LZP78" s="165"/>
      <c r="LZQ78" s="165"/>
      <c r="LZR78" s="165"/>
      <c r="LZS78" s="113"/>
      <c r="LZW78" s="166"/>
      <c r="LZX78" s="32"/>
      <c r="LZY78" s="159"/>
      <c r="LZZ78" s="160"/>
      <c r="MAA78" s="161"/>
      <c r="MAB78" s="162"/>
      <c r="MAC78" s="163"/>
      <c r="MAD78" s="163"/>
      <c r="MAE78" s="164"/>
      <c r="MAF78" s="164"/>
      <c r="MAG78" s="165"/>
      <c r="MAH78" s="165"/>
      <c r="MAI78" s="165"/>
      <c r="MAJ78" s="113"/>
      <c r="MAN78" s="166"/>
      <c r="MAO78" s="32"/>
      <c r="MAP78" s="159"/>
      <c r="MAQ78" s="160"/>
      <c r="MAR78" s="161"/>
      <c r="MAS78" s="162"/>
      <c r="MAT78" s="163"/>
      <c r="MAU78" s="163"/>
      <c r="MAV78" s="164"/>
      <c r="MAW78" s="164"/>
      <c r="MAX78" s="165"/>
      <c r="MAY78" s="165"/>
      <c r="MAZ78" s="165"/>
      <c r="MBA78" s="113"/>
      <c r="MBE78" s="166"/>
      <c r="MBF78" s="32"/>
      <c r="MBG78" s="159"/>
      <c r="MBH78" s="160"/>
      <c r="MBI78" s="161"/>
      <c r="MBJ78" s="162"/>
      <c r="MBK78" s="163"/>
      <c r="MBL78" s="163"/>
      <c r="MBM78" s="164"/>
      <c r="MBN78" s="164"/>
      <c r="MBO78" s="165"/>
      <c r="MBP78" s="165"/>
      <c r="MBQ78" s="165"/>
      <c r="MBR78" s="113"/>
      <c r="MBV78" s="166"/>
      <c r="MBW78" s="32"/>
      <c r="MBX78" s="159"/>
      <c r="MBY78" s="160"/>
      <c r="MBZ78" s="161"/>
      <c r="MCA78" s="162"/>
      <c r="MCB78" s="163"/>
      <c r="MCC78" s="163"/>
      <c r="MCD78" s="164"/>
      <c r="MCE78" s="164"/>
      <c r="MCF78" s="165"/>
      <c r="MCG78" s="165"/>
      <c r="MCH78" s="165"/>
      <c r="MCI78" s="113"/>
      <c r="MCM78" s="166"/>
      <c r="MCN78" s="32"/>
      <c r="MCO78" s="159"/>
      <c r="MCP78" s="160"/>
      <c r="MCQ78" s="161"/>
      <c r="MCR78" s="162"/>
      <c r="MCS78" s="163"/>
      <c r="MCT78" s="163"/>
      <c r="MCU78" s="164"/>
      <c r="MCV78" s="164"/>
      <c r="MCW78" s="165"/>
      <c r="MCX78" s="165"/>
      <c r="MCY78" s="165"/>
      <c r="MCZ78" s="113"/>
      <c r="MDD78" s="166"/>
      <c r="MDE78" s="32"/>
      <c r="MDF78" s="159"/>
      <c r="MDG78" s="160"/>
      <c r="MDH78" s="161"/>
      <c r="MDI78" s="162"/>
      <c r="MDJ78" s="163"/>
      <c r="MDK78" s="163"/>
      <c r="MDL78" s="164"/>
      <c r="MDM78" s="164"/>
      <c r="MDN78" s="165"/>
      <c r="MDO78" s="165"/>
      <c r="MDP78" s="165"/>
      <c r="MDQ78" s="113"/>
      <c r="MDU78" s="166"/>
      <c r="MDV78" s="32"/>
      <c r="MDW78" s="159"/>
      <c r="MDX78" s="160"/>
      <c r="MDY78" s="161"/>
      <c r="MDZ78" s="162"/>
      <c r="MEA78" s="163"/>
      <c r="MEB78" s="163"/>
      <c r="MEC78" s="164"/>
      <c r="MED78" s="164"/>
      <c r="MEE78" s="165"/>
      <c r="MEF78" s="165"/>
      <c r="MEG78" s="165"/>
      <c r="MEH78" s="113"/>
      <c r="MEL78" s="166"/>
      <c r="MEM78" s="32"/>
      <c r="MEN78" s="159"/>
      <c r="MEO78" s="160"/>
      <c r="MEP78" s="161"/>
      <c r="MEQ78" s="162"/>
      <c r="MER78" s="163"/>
      <c r="MES78" s="163"/>
      <c r="MET78" s="164"/>
      <c r="MEU78" s="164"/>
      <c r="MEV78" s="165"/>
      <c r="MEW78" s="165"/>
      <c r="MEX78" s="165"/>
      <c r="MEY78" s="113"/>
      <c r="MFC78" s="166"/>
      <c r="MFD78" s="32"/>
      <c r="MFE78" s="159"/>
      <c r="MFF78" s="160"/>
      <c r="MFG78" s="161"/>
      <c r="MFH78" s="162"/>
      <c r="MFI78" s="163"/>
      <c r="MFJ78" s="163"/>
      <c r="MFK78" s="164"/>
      <c r="MFL78" s="164"/>
      <c r="MFM78" s="165"/>
      <c r="MFN78" s="165"/>
      <c r="MFO78" s="165"/>
      <c r="MFP78" s="113"/>
      <c r="MFT78" s="166"/>
      <c r="MFU78" s="32"/>
      <c r="MFV78" s="159"/>
      <c r="MFW78" s="160"/>
      <c r="MFX78" s="161"/>
      <c r="MFY78" s="162"/>
      <c r="MFZ78" s="163"/>
      <c r="MGA78" s="163"/>
      <c r="MGB78" s="164"/>
      <c r="MGC78" s="164"/>
      <c r="MGD78" s="165"/>
      <c r="MGE78" s="165"/>
      <c r="MGF78" s="165"/>
      <c r="MGG78" s="113"/>
      <c r="MGK78" s="166"/>
      <c r="MGL78" s="32"/>
      <c r="MGM78" s="159"/>
      <c r="MGN78" s="160"/>
      <c r="MGO78" s="161"/>
      <c r="MGP78" s="162"/>
      <c r="MGQ78" s="163"/>
      <c r="MGR78" s="163"/>
      <c r="MGS78" s="164"/>
      <c r="MGT78" s="164"/>
      <c r="MGU78" s="165"/>
      <c r="MGV78" s="165"/>
      <c r="MGW78" s="165"/>
      <c r="MGX78" s="113"/>
      <c r="MHB78" s="166"/>
      <c r="MHC78" s="32"/>
      <c r="MHD78" s="159"/>
      <c r="MHE78" s="160"/>
      <c r="MHF78" s="161"/>
      <c r="MHG78" s="162"/>
      <c r="MHH78" s="163"/>
      <c r="MHI78" s="163"/>
      <c r="MHJ78" s="164"/>
      <c r="MHK78" s="164"/>
      <c r="MHL78" s="165"/>
      <c r="MHM78" s="165"/>
      <c r="MHN78" s="165"/>
      <c r="MHO78" s="113"/>
      <c r="MHS78" s="166"/>
      <c r="MHT78" s="32"/>
      <c r="MHU78" s="159"/>
      <c r="MHV78" s="160"/>
      <c r="MHW78" s="161"/>
      <c r="MHX78" s="162"/>
      <c r="MHY78" s="163"/>
      <c r="MHZ78" s="163"/>
      <c r="MIA78" s="164"/>
      <c r="MIB78" s="164"/>
      <c r="MIC78" s="165"/>
      <c r="MID78" s="165"/>
      <c r="MIE78" s="165"/>
      <c r="MIF78" s="113"/>
      <c r="MIJ78" s="166"/>
      <c r="MIK78" s="32"/>
      <c r="MIL78" s="159"/>
      <c r="MIM78" s="160"/>
      <c r="MIN78" s="161"/>
      <c r="MIO78" s="162"/>
      <c r="MIP78" s="163"/>
      <c r="MIQ78" s="163"/>
      <c r="MIR78" s="164"/>
      <c r="MIS78" s="164"/>
      <c r="MIT78" s="165"/>
      <c r="MIU78" s="165"/>
      <c r="MIV78" s="165"/>
      <c r="MIW78" s="113"/>
      <c r="MJA78" s="166"/>
      <c r="MJB78" s="32"/>
      <c r="MJC78" s="159"/>
      <c r="MJD78" s="160"/>
      <c r="MJE78" s="161"/>
      <c r="MJF78" s="162"/>
      <c r="MJG78" s="163"/>
      <c r="MJH78" s="163"/>
      <c r="MJI78" s="164"/>
      <c r="MJJ78" s="164"/>
      <c r="MJK78" s="165"/>
      <c r="MJL78" s="165"/>
      <c r="MJM78" s="165"/>
      <c r="MJN78" s="113"/>
      <c r="MJR78" s="166"/>
      <c r="MJS78" s="32"/>
      <c r="MJT78" s="159"/>
      <c r="MJU78" s="160"/>
      <c r="MJV78" s="161"/>
      <c r="MJW78" s="162"/>
      <c r="MJX78" s="163"/>
      <c r="MJY78" s="163"/>
      <c r="MJZ78" s="164"/>
      <c r="MKA78" s="164"/>
      <c r="MKB78" s="165"/>
      <c r="MKC78" s="165"/>
      <c r="MKD78" s="165"/>
      <c r="MKE78" s="113"/>
      <c r="MKI78" s="166"/>
      <c r="MKJ78" s="32"/>
      <c r="MKK78" s="159"/>
      <c r="MKL78" s="160"/>
      <c r="MKM78" s="161"/>
      <c r="MKN78" s="162"/>
      <c r="MKO78" s="163"/>
      <c r="MKP78" s="163"/>
      <c r="MKQ78" s="164"/>
      <c r="MKR78" s="164"/>
      <c r="MKS78" s="165"/>
      <c r="MKT78" s="165"/>
      <c r="MKU78" s="165"/>
      <c r="MKV78" s="113"/>
      <c r="MKZ78" s="166"/>
      <c r="MLA78" s="32"/>
      <c r="MLB78" s="159"/>
      <c r="MLC78" s="160"/>
      <c r="MLD78" s="161"/>
      <c r="MLE78" s="162"/>
      <c r="MLF78" s="163"/>
      <c r="MLG78" s="163"/>
      <c r="MLH78" s="164"/>
      <c r="MLI78" s="164"/>
      <c r="MLJ78" s="165"/>
      <c r="MLK78" s="165"/>
      <c r="MLL78" s="165"/>
      <c r="MLM78" s="113"/>
      <c r="MLQ78" s="166"/>
      <c r="MLR78" s="32"/>
      <c r="MLS78" s="159"/>
      <c r="MLT78" s="160"/>
      <c r="MLU78" s="161"/>
      <c r="MLV78" s="162"/>
      <c r="MLW78" s="163"/>
      <c r="MLX78" s="163"/>
      <c r="MLY78" s="164"/>
      <c r="MLZ78" s="164"/>
      <c r="MMA78" s="165"/>
      <c r="MMB78" s="165"/>
      <c r="MMC78" s="165"/>
      <c r="MMD78" s="113"/>
      <c r="MMH78" s="166"/>
      <c r="MMI78" s="32"/>
      <c r="MMJ78" s="159"/>
      <c r="MMK78" s="160"/>
      <c r="MML78" s="161"/>
      <c r="MMM78" s="162"/>
      <c r="MMN78" s="163"/>
      <c r="MMO78" s="163"/>
      <c r="MMP78" s="164"/>
      <c r="MMQ78" s="164"/>
      <c r="MMR78" s="165"/>
      <c r="MMS78" s="165"/>
      <c r="MMT78" s="165"/>
      <c r="MMU78" s="113"/>
      <c r="MMY78" s="166"/>
      <c r="MMZ78" s="32"/>
      <c r="MNA78" s="159"/>
      <c r="MNB78" s="160"/>
      <c r="MNC78" s="161"/>
      <c r="MND78" s="162"/>
      <c r="MNE78" s="163"/>
      <c r="MNF78" s="163"/>
      <c r="MNG78" s="164"/>
      <c r="MNH78" s="164"/>
      <c r="MNI78" s="165"/>
      <c r="MNJ78" s="165"/>
      <c r="MNK78" s="165"/>
      <c r="MNL78" s="113"/>
      <c r="MNP78" s="166"/>
      <c r="MNQ78" s="32"/>
      <c r="MNR78" s="159"/>
      <c r="MNS78" s="160"/>
      <c r="MNT78" s="161"/>
      <c r="MNU78" s="162"/>
      <c r="MNV78" s="163"/>
      <c r="MNW78" s="163"/>
      <c r="MNX78" s="164"/>
      <c r="MNY78" s="164"/>
      <c r="MNZ78" s="165"/>
      <c r="MOA78" s="165"/>
      <c r="MOB78" s="165"/>
      <c r="MOC78" s="113"/>
      <c r="MOG78" s="166"/>
      <c r="MOH78" s="32"/>
      <c r="MOI78" s="159"/>
      <c r="MOJ78" s="160"/>
      <c r="MOK78" s="161"/>
      <c r="MOL78" s="162"/>
      <c r="MOM78" s="163"/>
      <c r="MON78" s="163"/>
      <c r="MOO78" s="164"/>
      <c r="MOP78" s="164"/>
      <c r="MOQ78" s="165"/>
      <c r="MOR78" s="165"/>
      <c r="MOS78" s="165"/>
      <c r="MOT78" s="113"/>
      <c r="MOX78" s="166"/>
      <c r="MOY78" s="32"/>
      <c r="MOZ78" s="159"/>
      <c r="MPA78" s="160"/>
      <c r="MPB78" s="161"/>
      <c r="MPC78" s="162"/>
      <c r="MPD78" s="163"/>
      <c r="MPE78" s="163"/>
      <c r="MPF78" s="164"/>
      <c r="MPG78" s="164"/>
      <c r="MPH78" s="165"/>
      <c r="MPI78" s="165"/>
      <c r="MPJ78" s="165"/>
      <c r="MPK78" s="113"/>
      <c r="MPO78" s="166"/>
      <c r="MPP78" s="32"/>
      <c r="MPQ78" s="159"/>
      <c r="MPR78" s="160"/>
      <c r="MPS78" s="161"/>
      <c r="MPT78" s="162"/>
      <c r="MPU78" s="163"/>
      <c r="MPV78" s="163"/>
      <c r="MPW78" s="164"/>
      <c r="MPX78" s="164"/>
      <c r="MPY78" s="165"/>
      <c r="MPZ78" s="165"/>
      <c r="MQA78" s="165"/>
      <c r="MQB78" s="113"/>
      <c r="MQF78" s="166"/>
      <c r="MQG78" s="32"/>
      <c r="MQH78" s="159"/>
      <c r="MQI78" s="160"/>
      <c r="MQJ78" s="161"/>
      <c r="MQK78" s="162"/>
      <c r="MQL78" s="163"/>
      <c r="MQM78" s="163"/>
      <c r="MQN78" s="164"/>
      <c r="MQO78" s="164"/>
      <c r="MQP78" s="165"/>
      <c r="MQQ78" s="165"/>
      <c r="MQR78" s="165"/>
      <c r="MQS78" s="113"/>
      <c r="MQW78" s="166"/>
      <c r="MQX78" s="32"/>
      <c r="MQY78" s="159"/>
      <c r="MQZ78" s="160"/>
      <c r="MRA78" s="161"/>
      <c r="MRB78" s="162"/>
      <c r="MRC78" s="163"/>
      <c r="MRD78" s="163"/>
      <c r="MRE78" s="164"/>
      <c r="MRF78" s="164"/>
      <c r="MRG78" s="165"/>
      <c r="MRH78" s="165"/>
      <c r="MRI78" s="165"/>
      <c r="MRJ78" s="113"/>
      <c r="MRN78" s="166"/>
      <c r="MRO78" s="32"/>
      <c r="MRP78" s="159"/>
      <c r="MRQ78" s="160"/>
      <c r="MRR78" s="161"/>
      <c r="MRS78" s="162"/>
      <c r="MRT78" s="163"/>
      <c r="MRU78" s="163"/>
      <c r="MRV78" s="164"/>
      <c r="MRW78" s="164"/>
      <c r="MRX78" s="165"/>
      <c r="MRY78" s="165"/>
      <c r="MRZ78" s="165"/>
      <c r="MSA78" s="113"/>
      <c r="MSE78" s="166"/>
      <c r="MSF78" s="32"/>
      <c r="MSG78" s="159"/>
      <c r="MSH78" s="160"/>
      <c r="MSI78" s="161"/>
      <c r="MSJ78" s="162"/>
      <c r="MSK78" s="163"/>
      <c r="MSL78" s="163"/>
      <c r="MSM78" s="164"/>
      <c r="MSN78" s="164"/>
      <c r="MSO78" s="165"/>
      <c r="MSP78" s="165"/>
      <c r="MSQ78" s="165"/>
      <c r="MSR78" s="113"/>
      <c r="MSV78" s="166"/>
      <c r="MSW78" s="32"/>
      <c r="MSX78" s="159"/>
      <c r="MSY78" s="160"/>
      <c r="MSZ78" s="161"/>
      <c r="MTA78" s="162"/>
      <c r="MTB78" s="163"/>
      <c r="MTC78" s="163"/>
      <c r="MTD78" s="164"/>
      <c r="MTE78" s="164"/>
      <c r="MTF78" s="165"/>
      <c r="MTG78" s="165"/>
      <c r="MTH78" s="165"/>
      <c r="MTI78" s="113"/>
      <c r="MTM78" s="166"/>
      <c r="MTN78" s="32"/>
      <c r="MTO78" s="159"/>
      <c r="MTP78" s="160"/>
      <c r="MTQ78" s="161"/>
      <c r="MTR78" s="162"/>
      <c r="MTS78" s="163"/>
      <c r="MTT78" s="163"/>
      <c r="MTU78" s="164"/>
      <c r="MTV78" s="164"/>
      <c r="MTW78" s="165"/>
      <c r="MTX78" s="165"/>
      <c r="MTY78" s="165"/>
      <c r="MTZ78" s="113"/>
      <c r="MUD78" s="166"/>
      <c r="MUE78" s="32"/>
      <c r="MUF78" s="159"/>
      <c r="MUG78" s="160"/>
      <c r="MUH78" s="161"/>
      <c r="MUI78" s="162"/>
      <c r="MUJ78" s="163"/>
      <c r="MUK78" s="163"/>
      <c r="MUL78" s="164"/>
      <c r="MUM78" s="164"/>
      <c r="MUN78" s="165"/>
      <c r="MUO78" s="165"/>
      <c r="MUP78" s="165"/>
      <c r="MUQ78" s="113"/>
      <c r="MUU78" s="166"/>
      <c r="MUV78" s="32"/>
      <c r="MUW78" s="159"/>
      <c r="MUX78" s="160"/>
      <c r="MUY78" s="161"/>
      <c r="MUZ78" s="162"/>
      <c r="MVA78" s="163"/>
      <c r="MVB78" s="163"/>
      <c r="MVC78" s="164"/>
      <c r="MVD78" s="164"/>
      <c r="MVE78" s="165"/>
      <c r="MVF78" s="165"/>
      <c r="MVG78" s="165"/>
      <c r="MVH78" s="113"/>
      <c r="MVL78" s="166"/>
      <c r="MVM78" s="32"/>
      <c r="MVN78" s="159"/>
      <c r="MVO78" s="160"/>
      <c r="MVP78" s="161"/>
      <c r="MVQ78" s="162"/>
      <c r="MVR78" s="163"/>
      <c r="MVS78" s="163"/>
      <c r="MVT78" s="164"/>
      <c r="MVU78" s="164"/>
      <c r="MVV78" s="165"/>
      <c r="MVW78" s="165"/>
      <c r="MVX78" s="165"/>
      <c r="MVY78" s="113"/>
      <c r="MWC78" s="166"/>
      <c r="MWD78" s="32"/>
      <c r="MWE78" s="159"/>
      <c r="MWF78" s="160"/>
      <c r="MWG78" s="161"/>
      <c r="MWH78" s="162"/>
      <c r="MWI78" s="163"/>
      <c r="MWJ78" s="163"/>
      <c r="MWK78" s="164"/>
      <c r="MWL78" s="164"/>
      <c r="MWM78" s="165"/>
      <c r="MWN78" s="165"/>
      <c r="MWO78" s="165"/>
      <c r="MWP78" s="113"/>
      <c r="MWT78" s="166"/>
      <c r="MWU78" s="32"/>
      <c r="MWV78" s="159"/>
      <c r="MWW78" s="160"/>
      <c r="MWX78" s="161"/>
      <c r="MWY78" s="162"/>
      <c r="MWZ78" s="163"/>
      <c r="MXA78" s="163"/>
      <c r="MXB78" s="164"/>
      <c r="MXC78" s="164"/>
      <c r="MXD78" s="165"/>
      <c r="MXE78" s="165"/>
      <c r="MXF78" s="165"/>
      <c r="MXG78" s="113"/>
      <c r="MXK78" s="166"/>
      <c r="MXL78" s="32"/>
      <c r="MXM78" s="159"/>
      <c r="MXN78" s="160"/>
      <c r="MXO78" s="161"/>
      <c r="MXP78" s="162"/>
      <c r="MXQ78" s="163"/>
      <c r="MXR78" s="163"/>
      <c r="MXS78" s="164"/>
      <c r="MXT78" s="164"/>
      <c r="MXU78" s="165"/>
      <c r="MXV78" s="165"/>
      <c r="MXW78" s="165"/>
      <c r="MXX78" s="113"/>
      <c r="MYB78" s="166"/>
      <c r="MYC78" s="32"/>
      <c r="MYD78" s="159"/>
      <c r="MYE78" s="160"/>
      <c r="MYF78" s="161"/>
      <c r="MYG78" s="162"/>
      <c r="MYH78" s="163"/>
      <c r="MYI78" s="163"/>
      <c r="MYJ78" s="164"/>
      <c r="MYK78" s="164"/>
      <c r="MYL78" s="165"/>
      <c r="MYM78" s="165"/>
      <c r="MYN78" s="165"/>
      <c r="MYO78" s="113"/>
      <c r="MYS78" s="166"/>
      <c r="MYT78" s="32"/>
      <c r="MYU78" s="159"/>
      <c r="MYV78" s="160"/>
      <c r="MYW78" s="161"/>
      <c r="MYX78" s="162"/>
      <c r="MYY78" s="163"/>
      <c r="MYZ78" s="163"/>
      <c r="MZA78" s="164"/>
      <c r="MZB78" s="164"/>
      <c r="MZC78" s="165"/>
      <c r="MZD78" s="165"/>
      <c r="MZE78" s="165"/>
      <c r="MZF78" s="113"/>
      <c r="MZJ78" s="166"/>
      <c r="MZK78" s="32"/>
      <c r="MZL78" s="159"/>
      <c r="MZM78" s="160"/>
      <c r="MZN78" s="161"/>
      <c r="MZO78" s="162"/>
      <c r="MZP78" s="163"/>
      <c r="MZQ78" s="163"/>
      <c r="MZR78" s="164"/>
      <c r="MZS78" s="164"/>
      <c r="MZT78" s="165"/>
      <c r="MZU78" s="165"/>
      <c r="MZV78" s="165"/>
      <c r="MZW78" s="113"/>
      <c r="NAA78" s="166"/>
      <c r="NAB78" s="32"/>
      <c r="NAC78" s="159"/>
      <c r="NAD78" s="160"/>
      <c r="NAE78" s="161"/>
      <c r="NAF78" s="162"/>
      <c r="NAG78" s="163"/>
      <c r="NAH78" s="163"/>
      <c r="NAI78" s="164"/>
      <c r="NAJ78" s="164"/>
      <c r="NAK78" s="165"/>
      <c r="NAL78" s="165"/>
      <c r="NAM78" s="165"/>
      <c r="NAN78" s="113"/>
      <c r="NAR78" s="166"/>
      <c r="NAS78" s="32"/>
      <c r="NAT78" s="159"/>
      <c r="NAU78" s="160"/>
      <c r="NAV78" s="161"/>
      <c r="NAW78" s="162"/>
      <c r="NAX78" s="163"/>
      <c r="NAY78" s="163"/>
      <c r="NAZ78" s="164"/>
      <c r="NBA78" s="164"/>
      <c r="NBB78" s="165"/>
      <c r="NBC78" s="165"/>
      <c r="NBD78" s="165"/>
      <c r="NBE78" s="113"/>
      <c r="NBI78" s="166"/>
      <c r="NBJ78" s="32"/>
      <c r="NBK78" s="159"/>
      <c r="NBL78" s="160"/>
      <c r="NBM78" s="161"/>
      <c r="NBN78" s="162"/>
      <c r="NBO78" s="163"/>
      <c r="NBP78" s="163"/>
      <c r="NBQ78" s="164"/>
      <c r="NBR78" s="164"/>
      <c r="NBS78" s="165"/>
      <c r="NBT78" s="165"/>
      <c r="NBU78" s="165"/>
      <c r="NBV78" s="113"/>
      <c r="NBZ78" s="166"/>
      <c r="NCA78" s="32"/>
      <c r="NCB78" s="159"/>
      <c r="NCC78" s="160"/>
      <c r="NCD78" s="161"/>
      <c r="NCE78" s="162"/>
      <c r="NCF78" s="163"/>
      <c r="NCG78" s="163"/>
      <c r="NCH78" s="164"/>
      <c r="NCI78" s="164"/>
      <c r="NCJ78" s="165"/>
      <c r="NCK78" s="165"/>
      <c r="NCL78" s="165"/>
      <c r="NCM78" s="113"/>
      <c r="NCQ78" s="166"/>
      <c r="NCR78" s="32"/>
      <c r="NCS78" s="159"/>
      <c r="NCT78" s="160"/>
      <c r="NCU78" s="161"/>
      <c r="NCV78" s="162"/>
      <c r="NCW78" s="163"/>
      <c r="NCX78" s="163"/>
      <c r="NCY78" s="164"/>
      <c r="NCZ78" s="164"/>
      <c r="NDA78" s="165"/>
      <c r="NDB78" s="165"/>
      <c r="NDC78" s="165"/>
      <c r="NDD78" s="113"/>
      <c r="NDH78" s="166"/>
      <c r="NDI78" s="32"/>
      <c r="NDJ78" s="159"/>
      <c r="NDK78" s="160"/>
      <c r="NDL78" s="161"/>
      <c r="NDM78" s="162"/>
      <c r="NDN78" s="163"/>
      <c r="NDO78" s="163"/>
      <c r="NDP78" s="164"/>
      <c r="NDQ78" s="164"/>
      <c r="NDR78" s="165"/>
      <c r="NDS78" s="165"/>
      <c r="NDT78" s="165"/>
      <c r="NDU78" s="113"/>
      <c r="NDY78" s="166"/>
      <c r="NDZ78" s="32"/>
      <c r="NEA78" s="159"/>
      <c r="NEB78" s="160"/>
      <c r="NEC78" s="161"/>
      <c r="NED78" s="162"/>
      <c r="NEE78" s="163"/>
      <c r="NEF78" s="163"/>
      <c r="NEG78" s="164"/>
      <c r="NEH78" s="164"/>
      <c r="NEI78" s="165"/>
      <c r="NEJ78" s="165"/>
      <c r="NEK78" s="165"/>
      <c r="NEL78" s="113"/>
      <c r="NEP78" s="166"/>
      <c r="NEQ78" s="32"/>
      <c r="NER78" s="159"/>
      <c r="NES78" s="160"/>
      <c r="NET78" s="161"/>
      <c r="NEU78" s="162"/>
      <c r="NEV78" s="163"/>
      <c r="NEW78" s="163"/>
      <c r="NEX78" s="164"/>
      <c r="NEY78" s="164"/>
      <c r="NEZ78" s="165"/>
      <c r="NFA78" s="165"/>
      <c r="NFB78" s="165"/>
      <c r="NFC78" s="113"/>
      <c r="NFG78" s="166"/>
      <c r="NFH78" s="32"/>
      <c r="NFI78" s="159"/>
      <c r="NFJ78" s="160"/>
      <c r="NFK78" s="161"/>
      <c r="NFL78" s="162"/>
      <c r="NFM78" s="163"/>
      <c r="NFN78" s="163"/>
      <c r="NFO78" s="164"/>
      <c r="NFP78" s="164"/>
      <c r="NFQ78" s="165"/>
      <c r="NFR78" s="165"/>
      <c r="NFS78" s="165"/>
      <c r="NFT78" s="113"/>
      <c r="NFX78" s="166"/>
      <c r="NFY78" s="32"/>
      <c r="NFZ78" s="159"/>
      <c r="NGA78" s="160"/>
      <c r="NGB78" s="161"/>
      <c r="NGC78" s="162"/>
      <c r="NGD78" s="163"/>
      <c r="NGE78" s="163"/>
      <c r="NGF78" s="164"/>
      <c r="NGG78" s="164"/>
      <c r="NGH78" s="165"/>
      <c r="NGI78" s="165"/>
      <c r="NGJ78" s="165"/>
      <c r="NGK78" s="113"/>
      <c r="NGO78" s="166"/>
      <c r="NGP78" s="32"/>
      <c r="NGQ78" s="159"/>
      <c r="NGR78" s="160"/>
      <c r="NGS78" s="161"/>
      <c r="NGT78" s="162"/>
      <c r="NGU78" s="163"/>
      <c r="NGV78" s="163"/>
      <c r="NGW78" s="164"/>
      <c r="NGX78" s="164"/>
      <c r="NGY78" s="165"/>
      <c r="NGZ78" s="165"/>
      <c r="NHA78" s="165"/>
      <c r="NHB78" s="113"/>
      <c r="NHF78" s="166"/>
      <c r="NHG78" s="32"/>
      <c r="NHH78" s="159"/>
      <c r="NHI78" s="160"/>
      <c r="NHJ78" s="161"/>
      <c r="NHK78" s="162"/>
      <c r="NHL78" s="163"/>
      <c r="NHM78" s="163"/>
      <c r="NHN78" s="164"/>
      <c r="NHO78" s="164"/>
      <c r="NHP78" s="165"/>
      <c r="NHQ78" s="165"/>
      <c r="NHR78" s="165"/>
      <c r="NHS78" s="113"/>
      <c r="NHW78" s="166"/>
      <c r="NHX78" s="32"/>
      <c r="NHY78" s="159"/>
      <c r="NHZ78" s="160"/>
      <c r="NIA78" s="161"/>
      <c r="NIB78" s="162"/>
      <c r="NIC78" s="163"/>
      <c r="NID78" s="163"/>
      <c r="NIE78" s="164"/>
      <c r="NIF78" s="164"/>
      <c r="NIG78" s="165"/>
      <c r="NIH78" s="165"/>
      <c r="NII78" s="165"/>
      <c r="NIJ78" s="113"/>
      <c r="NIN78" s="166"/>
      <c r="NIO78" s="32"/>
      <c r="NIP78" s="159"/>
      <c r="NIQ78" s="160"/>
      <c r="NIR78" s="161"/>
      <c r="NIS78" s="162"/>
      <c r="NIT78" s="163"/>
      <c r="NIU78" s="163"/>
      <c r="NIV78" s="164"/>
      <c r="NIW78" s="164"/>
      <c r="NIX78" s="165"/>
      <c r="NIY78" s="165"/>
      <c r="NIZ78" s="165"/>
      <c r="NJA78" s="113"/>
      <c r="NJE78" s="166"/>
      <c r="NJF78" s="32"/>
      <c r="NJG78" s="159"/>
      <c r="NJH78" s="160"/>
      <c r="NJI78" s="161"/>
      <c r="NJJ78" s="162"/>
      <c r="NJK78" s="163"/>
      <c r="NJL78" s="163"/>
      <c r="NJM78" s="164"/>
      <c r="NJN78" s="164"/>
      <c r="NJO78" s="165"/>
      <c r="NJP78" s="165"/>
      <c r="NJQ78" s="165"/>
      <c r="NJR78" s="113"/>
      <c r="NJV78" s="166"/>
      <c r="NJW78" s="32"/>
      <c r="NJX78" s="159"/>
      <c r="NJY78" s="160"/>
      <c r="NJZ78" s="161"/>
      <c r="NKA78" s="162"/>
      <c r="NKB78" s="163"/>
      <c r="NKC78" s="163"/>
      <c r="NKD78" s="164"/>
      <c r="NKE78" s="164"/>
      <c r="NKF78" s="165"/>
      <c r="NKG78" s="165"/>
      <c r="NKH78" s="165"/>
      <c r="NKI78" s="113"/>
      <c r="NKM78" s="166"/>
      <c r="NKN78" s="32"/>
      <c r="NKO78" s="159"/>
      <c r="NKP78" s="160"/>
      <c r="NKQ78" s="161"/>
      <c r="NKR78" s="162"/>
      <c r="NKS78" s="163"/>
      <c r="NKT78" s="163"/>
      <c r="NKU78" s="164"/>
      <c r="NKV78" s="164"/>
      <c r="NKW78" s="165"/>
      <c r="NKX78" s="165"/>
      <c r="NKY78" s="165"/>
      <c r="NKZ78" s="113"/>
      <c r="NLD78" s="166"/>
      <c r="NLE78" s="32"/>
      <c r="NLF78" s="159"/>
      <c r="NLG78" s="160"/>
      <c r="NLH78" s="161"/>
      <c r="NLI78" s="162"/>
      <c r="NLJ78" s="163"/>
      <c r="NLK78" s="163"/>
      <c r="NLL78" s="164"/>
      <c r="NLM78" s="164"/>
      <c r="NLN78" s="165"/>
      <c r="NLO78" s="165"/>
      <c r="NLP78" s="165"/>
      <c r="NLQ78" s="113"/>
      <c r="NLU78" s="166"/>
      <c r="NLV78" s="32"/>
      <c r="NLW78" s="159"/>
      <c r="NLX78" s="160"/>
      <c r="NLY78" s="161"/>
      <c r="NLZ78" s="162"/>
      <c r="NMA78" s="163"/>
      <c r="NMB78" s="163"/>
      <c r="NMC78" s="164"/>
      <c r="NMD78" s="164"/>
      <c r="NME78" s="165"/>
      <c r="NMF78" s="165"/>
      <c r="NMG78" s="165"/>
      <c r="NMH78" s="113"/>
      <c r="NML78" s="166"/>
      <c r="NMM78" s="32"/>
      <c r="NMN78" s="159"/>
      <c r="NMO78" s="160"/>
      <c r="NMP78" s="161"/>
      <c r="NMQ78" s="162"/>
      <c r="NMR78" s="163"/>
      <c r="NMS78" s="163"/>
      <c r="NMT78" s="164"/>
      <c r="NMU78" s="164"/>
      <c r="NMV78" s="165"/>
      <c r="NMW78" s="165"/>
      <c r="NMX78" s="165"/>
      <c r="NMY78" s="113"/>
      <c r="NNC78" s="166"/>
      <c r="NND78" s="32"/>
      <c r="NNE78" s="159"/>
      <c r="NNF78" s="160"/>
      <c r="NNG78" s="161"/>
      <c r="NNH78" s="162"/>
      <c r="NNI78" s="163"/>
      <c r="NNJ78" s="163"/>
      <c r="NNK78" s="164"/>
      <c r="NNL78" s="164"/>
      <c r="NNM78" s="165"/>
      <c r="NNN78" s="165"/>
      <c r="NNO78" s="165"/>
      <c r="NNP78" s="113"/>
      <c r="NNT78" s="166"/>
      <c r="NNU78" s="32"/>
      <c r="NNV78" s="159"/>
      <c r="NNW78" s="160"/>
      <c r="NNX78" s="161"/>
      <c r="NNY78" s="162"/>
      <c r="NNZ78" s="163"/>
      <c r="NOA78" s="163"/>
      <c r="NOB78" s="164"/>
      <c r="NOC78" s="164"/>
      <c r="NOD78" s="165"/>
      <c r="NOE78" s="165"/>
      <c r="NOF78" s="165"/>
      <c r="NOG78" s="113"/>
      <c r="NOK78" s="166"/>
      <c r="NOL78" s="32"/>
      <c r="NOM78" s="159"/>
      <c r="NON78" s="160"/>
      <c r="NOO78" s="161"/>
      <c r="NOP78" s="162"/>
      <c r="NOQ78" s="163"/>
      <c r="NOR78" s="163"/>
      <c r="NOS78" s="164"/>
      <c r="NOT78" s="164"/>
      <c r="NOU78" s="165"/>
      <c r="NOV78" s="165"/>
      <c r="NOW78" s="165"/>
      <c r="NOX78" s="113"/>
      <c r="NPB78" s="166"/>
      <c r="NPC78" s="32"/>
      <c r="NPD78" s="159"/>
      <c r="NPE78" s="160"/>
      <c r="NPF78" s="161"/>
      <c r="NPG78" s="162"/>
      <c r="NPH78" s="163"/>
      <c r="NPI78" s="163"/>
      <c r="NPJ78" s="164"/>
      <c r="NPK78" s="164"/>
      <c r="NPL78" s="165"/>
      <c r="NPM78" s="165"/>
      <c r="NPN78" s="165"/>
      <c r="NPO78" s="113"/>
      <c r="NPS78" s="166"/>
      <c r="NPT78" s="32"/>
      <c r="NPU78" s="159"/>
      <c r="NPV78" s="160"/>
      <c r="NPW78" s="161"/>
      <c r="NPX78" s="162"/>
      <c r="NPY78" s="163"/>
      <c r="NPZ78" s="163"/>
      <c r="NQA78" s="164"/>
      <c r="NQB78" s="164"/>
      <c r="NQC78" s="165"/>
      <c r="NQD78" s="165"/>
      <c r="NQE78" s="165"/>
      <c r="NQF78" s="113"/>
      <c r="NQJ78" s="166"/>
      <c r="NQK78" s="32"/>
      <c r="NQL78" s="159"/>
      <c r="NQM78" s="160"/>
      <c r="NQN78" s="161"/>
      <c r="NQO78" s="162"/>
      <c r="NQP78" s="163"/>
      <c r="NQQ78" s="163"/>
      <c r="NQR78" s="164"/>
      <c r="NQS78" s="164"/>
      <c r="NQT78" s="165"/>
      <c r="NQU78" s="165"/>
      <c r="NQV78" s="165"/>
      <c r="NQW78" s="113"/>
      <c r="NRA78" s="166"/>
      <c r="NRB78" s="32"/>
      <c r="NRC78" s="159"/>
      <c r="NRD78" s="160"/>
      <c r="NRE78" s="161"/>
      <c r="NRF78" s="162"/>
      <c r="NRG78" s="163"/>
      <c r="NRH78" s="163"/>
      <c r="NRI78" s="164"/>
      <c r="NRJ78" s="164"/>
      <c r="NRK78" s="165"/>
      <c r="NRL78" s="165"/>
      <c r="NRM78" s="165"/>
      <c r="NRN78" s="113"/>
      <c r="NRR78" s="166"/>
      <c r="NRS78" s="32"/>
      <c r="NRT78" s="159"/>
      <c r="NRU78" s="160"/>
      <c r="NRV78" s="161"/>
      <c r="NRW78" s="162"/>
      <c r="NRX78" s="163"/>
      <c r="NRY78" s="163"/>
      <c r="NRZ78" s="164"/>
      <c r="NSA78" s="164"/>
      <c r="NSB78" s="165"/>
      <c r="NSC78" s="165"/>
      <c r="NSD78" s="165"/>
      <c r="NSE78" s="113"/>
      <c r="NSI78" s="166"/>
      <c r="NSJ78" s="32"/>
      <c r="NSK78" s="159"/>
      <c r="NSL78" s="160"/>
      <c r="NSM78" s="161"/>
      <c r="NSN78" s="162"/>
      <c r="NSO78" s="163"/>
      <c r="NSP78" s="163"/>
      <c r="NSQ78" s="164"/>
      <c r="NSR78" s="164"/>
      <c r="NSS78" s="165"/>
      <c r="NST78" s="165"/>
      <c r="NSU78" s="165"/>
      <c r="NSV78" s="113"/>
      <c r="NSZ78" s="166"/>
      <c r="NTA78" s="32"/>
      <c r="NTB78" s="159"/>
      <c r="NTC78" s="160"/>
      <c r="NTD78" s="161"/>
      <c r="NTE78" s="162"/>
      <c r="NTF78" s="163"/>
      <c r="NTG78" s="163"/>
      <c r="NTH78" s="164"/>
      <c r="NTI78" s="164"/>
      <c r="NTJ78" s="165"/>
      <c r="NTK78" s="165"/>
      <c r="NTL78" s="165"/>
      <c r="NTM78" s="113"/>
      <c r="NTQ78" s="166"/>
      <c r="NTR78" s="32"/>
      <c r="NTS78" s="159"/>
      <c r="NTT78" s="160"/>
      <c r="NTU78" s="161"/>
      <c r="NTV78" s="162"/>
      <c r="NTW78" s="163"/>
      <c r="NTX78" s="163"/>
      <c r="NTY78" s="164"/>
      <c r="NTZ78" s="164"/>
      <c r="NUA78" s="165"/>
      <c r="NUB78" s="165"/>
      <c r="NUC78" s="165"/>
      <c r="NUD78" s="113"/>
      <c r="NUH78" s="166"/>
      <c r="NUI78" s="32"/>
      <c r="NUJ78" s="159"/>
      <c r="NUK78" s="160"/>
      <c r="NUL78" s="161"/>
      <c r="NUM78" s="162"/>
      <c r="NUN78" s="163"/>
      <c r="NUO78" s="163"/>
      <c r="NUP78" s="164"/>
      <c r="NUQ78" s="164"/>
      <c r="NUR78" s="165"/>
      <c r="NUS78" s="165"/>
      <c r="NUT78" s="165"/>
      <c r="NUU78" s="113"/>
      <c r="NUY78" s="166"/>
      <c r="NUZ78" s="32"/>
      <c r="NVA78" s="159"/>
      <c r="NVB78" s="160"/>
      <c r="NVC78" s="161"/>
      <c r="NVD78" s="162"/>
      <c r="NVE78" s="163"/>
      <c r="NVF78" s="163"/>
      <c r="NVG78" s="164"/>
      <c r="NVH78" s="164"/>
      <c r="NVI78" s="165"/>
      <c r="NVJ78" s="165"/>
      <c r="NVK78" s="165"/>
      <c r="NVL78" s="113"/>
      <c r="NVP78" s="166"/>
      <c r="NVQ78" s="32"/>
      <c r="NVR78" s="159"/>
      <c r="NVS78" s="160"/>
      <c r="NVT78" s="161"/>
      <c r="NVU78" s="162"/>
      <c r="NVV78" s="163"/>
      <c r="NVW78" s="163"/>
      <c r="NVX78" s="164"/>
      <c r="NVY78" s="164"/>
      <c r="NVZ78" s="165"/>
      <c r="NWA78" s="165"/>
      <c r="NWB78" s="165"/>
      <c r="NWC78" s="113"/>
      <c r="NWG78" s="166"/>
      <c r="NWH78" s="32"/>
      <c r="NWI78" s="159"/>
      <c r="NWJ78" s="160"/>
      <c r="NWK78" s="161"/>
      <c r="NWL78" s="162"/>
      <c r="NWM78" s="163"/>
      <c r="NWN78" s="163"/>
      <c r="NWO78" s="164"/>
      <c r="NWP78" s="164"/>
      <c r="NWQ78" s="165"/>
      <c r="NWR78" s="165"/>
      <c r="NWS78" s="165"/>
      <c r="NWT78" s="113"/>
      <c r="NWX78" s="166"/>
      <c r="NWY78" s="32"/>
      <c r="NWZ78" s="159"/>
      <c r="NXA78" s="160"/>
      <c r="NXB78" s="161"/>
      <c r="NXC78" s="162"/>
      <c r="NXD78" s="163"/>
      <c r="NXE78" s="163"/>
      <c r="NXF78" s="164"/>
      <c r="NXG78" s="164"/>
      <c r="NXH78" s="165"/>
      <c r="NXI78" s="165"/>
      <c r="NXJ78" s="165"/>
      <c r="NXK78" s="113"/>
      <c r="NXO78" s="166"/>
      <c r="NXP78" s="32"/>
      <c r="NXQ78" s="159"/>
      <c r="NXR78" s="160"/>
      <c r="NXS78" s="161"/>
      <c r="NXT78" s="162"/>
      <c r="NXU78" s="163"/>
      <c r="NXV78" s="163"/>
      <c r="NXW78" s="164"/>
      <c r="NXX78" s="164"/>
      <c r="NXY78" s="165"/>
      <c r="NXZ78" s="165"/>
      <c r="NYA78" s="165"/>
      <c r="NYB78" s="113"/>
      <c r="NYF78" s="166"/>
      <c r="NYG78" s="32"/>
      <c r="NYH78" s="159"/>
      <c r="NYI78" s="160"/>
      <c r="NYJ78" s="161"/>
      <c r="NYK78" s="162"/>
      <c r="NYL78" s="163"/>
      <c r="NYM78" s="163"/>
      <c r="NYN78" s="164"/>
      <c r="NYO78" s="164"/>
      <c r="NYP78" s="165"/>
      <c r="NYQ78" s="165"/>
      <c r="NYR78" s="165"/>
      <c r="NYS78" s="113"/>
      <c r="NYW78" s="166"/>
      <c r="NYX78" s="32"/>
      <c r="NYY78" s="159"/>
      <c r="NYZ78" s="160"/>
      <c r="NZA78" s="161"/>
      <c r="NZB78" s="162"/>
      <c r="NZC78" s="163"/>
      <c r="NZD78" s="163"/>
      <c r="NZE78" s="164"/>
      <c r="NZF78" s="164"/>
      <c r="NZG78" s="165"/>
      <c r="NZH78" s="165"/>
      <c r="NZI78" s="165"/>
      <c r="NZJ78" s="113"/>
      <c r="NZN78" s="166"/>
      <c r="NZO78" s="32"/>
      <c r="NZP78" s="159"/>
      <c r="NZQ78" s="160"/>
      <c r="NZR78" s="161"/>
      <c r="NZS78" s="162"/>
      <c r="NZT78" s="163"/>
      <c r="NZU78" s="163"/>
      <c r="NZV78" s="164"/>
      <c r="NZW78" s="164"/>
      <c r="NZX78" s="165"/>
      <c r="NZY78" s="165"/>
      <c r="NZZ78" s="165"/>
      <c r="OAA78" s="113"/>
      <c r="OAE78" s="166"/>
      <c r="OAF78" s="32"/>
      <c r="OAG78" s="159"/>
      <c r="OAH78" s="160"/>
      <c r="OAI78" s="161"/>
      <c r="OAJ78" s="162"/>
      <c r="OAK78" s="163"/>
      <c r="OAL78" s="163"/>
      <c r="OAM78" s="164"/>
      <c r="OAN78" s="164"/>
      <c r="OAO78" s="165"/>
      <c r="OAP78" s="165"/>
      <c r="OAQ78" s="165"/>
      <c r="OAR78" s="113"/>
      <c r="OAV78" s="166"/>
      <c r="OAW78" s="32"/>
      <c r="OAX78" s="159"/>
      <c r="OAY78" s="160"/>
      <c r="OAZ78" s="161"/>
      <c r="OBA78" s="162"/>
      <c r="OBB78" s="163"/>
      <c r="OBC78" s="163"/>
      <c r="OBD78" s="164"/>
      <c r="OBE78" s="164"/>
      <c r="OBF78" s="165"/>
      <c r="OBG78" s="165"/>
      <c r="OBH78" s="165"/>
      <c r="OBI78" s="113"/>
      <c r="OBM78" s="166"/>
      <c r="OBN78" s="32"/>
      <c r="OBO78" s="159"/>
      <c r="OBP78" s="160"/>
      <c r="OBQ78" s="161"/>
      <c r="OBR78" s="162"/>
      <c r="OBS78" s="163"/>
      <c r="OBT78" s="163"/>
      <c r="OBU78" s="164"/>
      <c r="OBV78" s="164"/>
      <c r="OBW78" s="165"/>
      <c r="OBX78" s="165"/>
      <c r="OBY78" s="165"/>
      <c r="OBZ78" s="113"/>
      <c r="OCD78" s="166"/>
      <c r="OCE78" s="32"/>
      <c r="OCF78" s="159"/>
      <c r="OCG78" s="160"/>
      <c r="OCH78" s="161"/>
      <c r="OCI78" s="162"/>
      <c r="OCJ78" s="163"/>
      <c r="OCK78" s="163"/>
      <c r="OCL78" s="164"/>
      <c r="OCM78" s="164"/>
      <c r="OCN78" s="165"/>
      <c r="OCO78" s="165"/>
      <c r="OCP78" s="165"/>
      <c r="OCQ78" s="113"/>
      <c r="OCU78" s="166"/>
      <c r="OCV78" s="32"/>
      <c r="OCW78" s="159"/>
      <c r="OCX78" s="160"/>
      <c r="OCY78" s="161"/>
      <c r="OCZ78" s="162"/>
      <c r="ODA78" s="163"/>
      <c r="ODB78" s="163"/>
      <c r="ODC78" s="164"/>
      <c r="ODD78" s="164"/>
      <c r="ODE78" s="165"/>
      <c r="ODF78" s="165"/>
      <c r="ODG78" s="165"/>
      <c r="ODH78" s="113"/>
      <c r="ODL78" s="166"/>
      <c r="ODM78" s="32"/>
      <c r="ODN78" s="159"/>
      <c r="ODO78" s="160"/>
      <c r="ODP78" s="161"/>
      <c r="ODQ78" s="162"/>
      <c r="ODR78" s="163"/>
      <c r="ODS78" s="163"/>
      <c r="ODT78" s="164"/>
      <c r="ODU78" s="164"/>
      <c r="ODV78" s="165"/>
      <c r="ODW78" s="165"/>
      <c r="ODX78" s="165"/>
      <c r="ODY78" s="113"/>
      <c r="OEC78" s="166"/>
      <c r="OED78" s="32"/>
      <c r="OEE78" s="159"/>
      <c r="OEF78" s="160"/>
      <c r="OEG78" s="161"/>
      <c r="OEH78" s="162"/>
      <c r="OEI78" s="163"/>
      <c r="OEJ78" s="163"/>
      <c r="OEK78" s="164"/>
      <c r="OEL78" s="164"/>
      <c r="OEM78" s="165"/>
      <c r="OEN78" s="165"/>
      <c r="OEO78" s="165"/>
      <c r="OEP78" s="113"/>
      <c r="OET78" s="166"/>
      <c r="OEU78" s="32"/>
      <c r="OEV78" s="159"/>
      <c r="OEW78" s="160"/>
      <c r="OEX78" s="161"/>
      <c r="OEY78" s="162"/>
      <c r="OEZ78" s="163"/>
      <c r="OFA78" s="163"/>
      <c r="OFB78" s="164"/>
      <c r="OFC78" s="164"/>
      <c r="OFD78" s="165"/>
      <c r="OFE78" s="165"/>
      <c r="OFF78" s="165"/>
      <c r="OFG78" s="113"/>
      <c r="OFK78" s="166"/>
      <c r="OFL78" s="32"/>
      <c r="OFM78" s="159"/>
      <c r="OFN78" s="160"/>
      <c r="OFO78" s="161"/>
      <c r="OFP78" s="162"/>
      <c r="OFQ78" s="163"/>
      <c r="OFR78" s="163"/>
      <c r="OFS78" s="164"/>
      <c r="OFT78" s="164"/>
      <c r="OFU78" s="165"/>
      <c r="OFV78" s="165"/>
      <c r="OFW78" s="165"/>
      <c r="OFX78" s="113"/>
      <c r="OGB78" s="166"/>
      <c r="OGC78" s="32"/>
      <c r="OGD78" s="159"/>
      <c r="OGE78" s="160"/>
      <c r="OGF78" s="161"/>
      <c r="OGG78" s="162"/>
      <c r="OGH78" s="163"/>
      <c r="OGI78" s="163"/>
      <c r="OGJ78" s="164"/>
      <c r="OGK78" s="164"/>
      <c r="OGL78" s="165"/>
      <c r="OGM78" s="165"/>
      <c r="OGN78" s="165"/>
      <c r="OGO78" s="113"/>
      <c r="OGS78" s="166"/>
      <c r="OGT78" s="32"/>
      <c r="OGU78" s="159"/>
      <c r="OGV78" s="160"/>
      <c r="OGW78" s="161"/>
      <c r="OGX78" s="162"/>
      <c r="OGY78" s="163"/>
      <c r="OGZ78" s="163"/>
      <c r="OHA78" s="164"/>
      <c r="OHB78" s="164"/>
      <c r="OHC78" s="165"/>
      <c r="OHD78" s="165"/>
      <c r="OHE78" s="165"/>
      <c r="OHF78" s="113"/>
      <c r="OHJ78" s="166"/>
      <c r="OHK78" s="32"/>
      <c r="OHL78" s="159"/>
      <c r="OHM78" s="160"/>
      <c r="OHN78" s="161"/>
      <c r="OHO78" s="162"/>
      <c r="OHP78" s="163"/>
      <c r="OHQ78" s="163"/>
      <c r="OHR78" s="164"/>
      <c r="OHS78" s="164"/>
      <c r="OHT78" s="165"/>
      <c r="OHU78" s="165"/>
      <c r="OHV78" s="165"/>
      <c r="OHW78" s="113"/>
      <c r="OIA78" s="166"/>
      <c r="OIB78" s="32"/>
      <c r="OIC78" s="159"/>
      <c r="OID78" s="160"/>
      <c r="OIE78" s="161"/>
      <c r="OIF78" s="162"/>
      <c r="OIG78" s="163"/>
      <c r="OIH78" s="163"/>
      <c r="OII78" s="164"/>
      <c r="OIJ78" s="164"/>
      <c r="OIK78" s="165"/>
      <c r="OIL78" s="165"/>
      <c r="OIM78" s="165"/>
      <c r="OIN78" s="113"/>
      <c r="OIR78" s="166"/>
      <c r="OIS78" s="32"/>
      <c r="OIT78" s="159"/>
      <c r="OIU78" s="160"/>
      <c r="OIV78" s="161"/>
      <c r="OIW78" s="162"/>
      <c r="OIX78" s="163"/>
      <c r="OIY78" s="163"/>
      <c r="OIZ78" s="164"/>
      <c r="OJA78" s="164"/>
      <c r="OJB78" s="165"/>
      <c r="OJC78" s="165"/>
      <c r="OJD78" s="165"/>
      <c r="OJE78" s="113"/>
      <c r="OJI78" s="166"/>
      <c r="OJJ78" s="32"/>
      <c r="OJK78" s="159"/>
      <c r="OJL78" s="160"/>
      <c r="OJM78" s="161"/>
      <c r="OJN78" s="162"/>
      <c r="OJO78" s="163"/>
      <c r="OJP78" s="163"/>
      <c r="OJQ78" s="164"/>
      <c r="OJR78" s="164"/>
      <c r="OJS78" s="165"/>
      <c r="OJT78" s="165"/>
      <c r="OJU78" s="165"/>
      <c r="OJV78" s="113"/>
      <c r="OJZ78" s="166"/>
      <c r="OKA78" s="32"/>
      <c r="OKB78" s="159"/>
      <c r="OKC78" s="160"/>
      <c r="OKD78" s="161"/>
      <c r="OKE78" s="162"/>
      <c r="OKF78" s="163"/>
      <c r="OKG78" s="163"/>
      <c r="OKH78" s="164"/>
      <c r="OKI78" s="164"/>
      <c r="OKJ78" s="165"/>
      <c r="OKK78" s="165"/>
      <c r="OKL78" s="165"/>
      <c r="OKM78" s="113"/>
      <c r="OKQ78" s="166"/>
      <c r="OKR78" s="32"/>
      <c r="OKS78" s="159"/>
      <c r="OKT78" s="160"/>
      <c r="OKU78" s="161"/>
      <c r="OKV78" s="162"/>
      <c r="OKW78" s="163"/>
      <c r="OKX78" s="163"/>
      <c r="OKY78" s="164"/>
      <c r="OKZ78" s="164"/>
      <c r="OLA78" s="165"/>
      <c r="OLB78" s="165"/>
      <c r="OLC78" s="165"/>
      <c r="OLD78" s="113"/>
      <c r="OLH78" s="166"/>
      <c r="OLI78" s="32"/>
      <c r="OLJ78" s="159"/>
      <c r="OLK78" s="160"/>
      <c r="OLL78" s="161"/>
      <c r="OLM78" s="162"/>
      <c r="OLN78" s="163"/>
      <c r="OLO78" s="163"/>
      <c r="OLP78" s="164"/>
      <c r="OLQ78" s="164"/>
      <c r="OLR78" s="165"/>
      <c r="OLS78" s="165"/>
      <c r="OLT78" s="165"/>
      <c r="OLU78" s="113"/>
      <c r="OLY78" s="166"/>
      <c r="OLZ78" s="32"/>
      <c r="OMA78" s="159"/>
      <c r="OMB78" s="160"/>
      <c r="OMC78" s="161"/>
      <c r="OMD78" s="162"/>
      <c r="OME78" s="163"/>
      <c r="OMF78" s="163"/>
      <c r="OMG78" s="164"/>
      <c r="OMH78" s="164"/>
      <c r="OMI78" s="165"/>
      <c r="OMJ78" s="165"/>
      <c r="OMK78" s="165"/>
      <c r="OML78" s="113"/>
      <c r="OMP78" s="166"/>
      <c r="OMQ78" s="32"/>
      <c r="OMR78" s="159"/>
      <c r="OMS78" s="160"/>
      <c r="OMT78" s="161"/>
      <c r="OMU78" s="162"/>
      <c r="OMV78" s="163"/>
      <c r="OMW78" s="163"/>
      <c r="OMX78" s="164"/>
      <c r="OMY78" s="164"/>
      <c r="OMZ78" s="165"/>
      <c r="ONA78" s="165"/>
      <c r="ONB78" s="165"/>
      <c r="ONC78" s="113"/>
      <c r="ONG78" s="166"/>
      <c r="ONH78" s="32"/>
      <c r="ONI78" s="159"/>
      <c r="ONJ78" s="160"/>
      <c r="ONK78" s="161"/>
      <c r="ONL78" s="162"/>
      <c r="ONM78" s="163"/>
      <c r="ONN78" s="163"/>
      <c r="ONO78" s="164"/>
      <c r="ONP78" s="164"/>
      <c r="ONQ78" s="165"/>
      <c r="ONR78" s="165"/>
      <c r="ONS78" s="165"/>
      <c r="ONT78" s="113"/>
      <c r="ONX78" s="166"/>
      <c r="ONY78" s="32"/>
      <c r="ONZ78" s="159"/>
      <c r="OOA78" s="160"/>
      <c r="OOB78" s="161"/>
      <c r="OOC78" s="162"/>
      <c r="OOD78" s="163"/>
      <c r="OOE78" s="163"/>
      <c r="OOF78" s="164"/>
      <c r="OOG78" s="164"/>
      <c r="OOH78" s="165"/>
      <c r="OOI78" s="165"/>
      <c r="OOJ78" s="165"/>
      <c r="OOK78" s="113"/>
      <c r="OOO78" s="166"/>
      <c r="OOP78" s="32"/>
      <c r="OOQ78" s="159"/>
      <c r="OOR78" s="160"/>
      <c r="OOS78" s="161"/>
      <c r="OOT78" s="162"/>
      <c r="OOU78" s="163"/>
      <c r="OOV78" s="163"/>
      <c r="OOW78" s="164"/>
      <c r="OOX78" s="164"/>
      <c r="OOY78" s="165"/>
      <c r="OOZ78" s="165"/>
      <c r="OPA78" s="165"/>
      <c r="OPB78" s="113"/>
      <c r="OPF78" s="166"/>
      <c r="OPG78" s="32"/>
      <c r="OPH78" s="159"/>
      <c r="OPI78" s="160"/>
      <c r="OPJ78" s="161"/>
      <c r="OPK78" s="162"/>
      <c r="OPL78" s="163"/>
      <c r="OPM78" s="163"/>
      <c r="OPN78" s="164"/>
      <c r="OPO78" s="164"/>
      <c r="OPP78" s="165"/>
      <c r="OPQ78" s="165"/>
      <c r="OPR78" s="165"/>
      <c r="OPS78" s="113"/>
      <c r="OPW78" s="166"/>
      <c r="OPX78" s="32"/>
      <c r="OPY78" s="159"/>
      <c r="OPZ78" s="160"/>
      <c r="OQA78" s="161"/>
      <c r="OQB78" s="162"/>
      <c r="OQC78" s="163"/>
      <c r="OQD78" s="163"/>
      <c r="OQE78" s="164"/>
      <c r="OQF78" s="164"/>
      <c r="OQG78" s="165"/>
      <c r="OQH78" s="165"/>
      <c r="OQI78" s="165"/>
      <c r="OQJ78" s="113"/>
      <c r="OQN78" s="166"/>
      <c r="OQO78" s="32"/>
      <c r="OQP78" s="159"/>
      <c r="OQQ78" s="160"/>
      <c r="OQR78" s="161"/>
      <c r="OQS78" s="162"/>
      <c r="OQT78" s="163"/>
      <c r="OQU78" s="163"/>
      <c r="OQV78" s="164"/>
      <c r="OQW78" s="164"/>
      <c r="OQX78" s="165"/>
      <c r="OQY78" s="165"/>
      <c r="OQZ78" s="165"/>
      <c r="ORA78" s="113"/>
      <c r="ORE78" s="166"/>
      <c r="ORF78" s="32"/>
      <c r="ORG78" s="159"/>
      <c r="ORH78" s="160"/>
      <c r="ORI78" s="161"/>
      <c r="ORJ78" s="162"/>
      <c r="ORK78" s="163"/>
      <c r="ORL78" s="163"/>
      <c r="ORM78" s="164"/>
      <c r="ORN78" s="164"/>
      <c r="ORO78" s="165"/>
      <c r="ORP78" s="165"/>
      <c r="ORQ78" s="165"/>
      <c r="ORR78" s="113"/>
      <c r="ORV78" s="166"/>
      <c r="ORW78" s="32"/>
      <c r="ORX78" s="159"/>
      <c r="ORY78" s="160"/>
      <c r="ORZ78" s="161"/>
      <c r="OSA78" s="162"/>
      <c r="OSB78" s="163"/>
      <c r="OSC78" s="163"/>
      <c r="OSD78" s="164"/>
      <c r="OSE78" s="164"/>
      <c r="OSF78" s="165"/>
      <c r="OSG78" s="165"/>
      <c r="OSH78" s="165"/>
      <c r="OSI78" s="113"/>
      <c r="OSM78" s="166"/>
      <c r="OSN78" s="32"/>
      <c r="OSO78" s="159"/>
      <c r="OSP78" s="160"/>
      <c r="OSQ78" s="161"/>
      <c r="OSR78" s="162"/>
      <c r="OSS78" s="163"/>
      <c r="OST78" s="163"/>
      <c r="OSU78" s="164"/>
      <c r="OSV78" s="164"/>
      <c r="OSW78" s="165"/>
      <c r="OSX78" s="165"/>
      <c r="OSY78" s="165"/>
      <c r="OSZ78" s="113"/>
      <c r="OTD78" s="166"/>
      <c r="OTE78" s="32"/>
      <c r="OTF78" s="159"/>
      <c r="OTG78" s="160"/>
      <c r="OTH78" s="161"/>
      <c r="OTI78" s="162"/>
      <c r="OTJ78" s="163"/>
      <c r="OTK78" s="163"/>
      <c r="OTL78" s="164"/>
      <c r="OTM78" s="164"/>
      <c r="OTN78" s="165"/>
      <c r="OTO78" s="165"/>
      <c r="OTP78" s="165"/>
      <c r="OTQ78" s="113"/>
      <c r="OTU78" s="166"/>
      <c r="OTV78" s="32"/>
      <c r="OTW78" s="159"/>
      <c r="OTX78" s="160"/>
      <c r="OTY78" s="161"/>
      <c r="OTZ78" s="162"/>
      <c r="OUA78" s="163"/>
      <c r="OUB78" s="163"/>
      <c r="OUC78" s="164"/>
      <c r="OUD78" s="164"/>
      <c r="OUE78" s="165"/>
      <c r="OUF78" s="165"/>
      <c r="OUG78" s="165"/>
      <c r="OUH78" s="113"/>
      <c r="OUL78" s="166"/>
      <c r="OUM78" s="32"/>
      <c r="OUN78" s="159"/>
      <c r="OUO78" s="160"/>
      <c r="OUP78" s="161"/>
      <c r="OUQ78" s="162"/>
      <c r="OUR78" s="163"/>
      <c r="OUS78" s="163"/>
      <c r="OUT78" s="164"/>
      <c r="OUU78" s="164"/>
      <c r="OUV78" s="165"/>
      <c r="OUW78" s="165"/>
      <c r="OUX78" s="165"/>
      <c r="OUY78" s="113"/>
      <c r="OVC78" s="166"/>
      <c r="OVD78" s="32"/>
      <c r="OVE78" s="159"/>
      <c r="OVF78" s="160"/>
      <c r="OVG78" s="161"/>
      <c r="OVH78" s="162"/>
      <c r="OVI78" s="163"/>
      <c r="OVJ78" s="163"/>
      <c r="OVK78" s="164"/>
      <c r="OVL78" s="164"/>
      <c r="OVM78" s="165"/>
      <c r="OVN78" s="165"/>
      <c r="OVO78" s="165"/>
      <c r="OVP78" s="113"/>
      <c r="OVT78" s="166"/>
      <c r="OVU78" s="32"/>
      <c r="OVV78" s="159"/>
      <c r="OVW78" s="160"/>
      <c r="OVX78" s="161"/>
      <c r="OVY78" s="162"/>
      <c r="OVZ78" s="163"/>
      <c r="OWA78" s="163"/>
      <c r="OWB78" s="164"/>
      <c r="OWC78" s="164"/>
      <c r="OWD78" s="165"/>
      <c r="OWE78" s="165"/>
      <c r="OWF78" s="165"/>
      <c r="OWG78" s="113"/>
      <c r="OWK78" s="166"/>
      <c r="OWL78" s="32"/>
      <c r="OWM78" s="159"/>
      <c r="OWN78" s="160"/>
      <c r="OWO78" s="161"/>
      <c r="OWP78" s="162"/>
      <c r="OWQ78" s="163"/>
      <c r="OWR78" s="163"/>
      <c r="OWS78" s="164"/>
      <c r="OWT78" s="164"/>
      <c r="OWU78" s="165"/>
      <c r="OWV78" s="165"/>
      <c r="OWW78" s="165"/>
      <c r="OWX78" s="113"/>
      <c r="OXB78" s="166"/>
      <c r="OXC78" s="32"/>
      <c r="OXD78" s="159"/>
      <c r="OXE78" s="160"/>
      <c r="OXF78" s="161"/>
      <c r="OXG78" s="162"/>
      <c r="OXH78" s="163"/>
      <c r="OXI78" s="163"/>
      <c r="OXJ78" s="164"/>
      <c r="OXK78" s="164"/>
      <c r="OXL78" s="165"/>
      <c r="OXM78" s="165"/>
      <c r="OXN78" s="165"/>
      <c r="OXO78" s="113"/>
      <c r="OXS78" s="166"/>
      <c r="OXT78" s="32"/>
      <c r="OXU78" s="159"/>
      <c r="OXV78" s="160"/>
      <c r="OXW78" s="161"/>
      <c r="OXX78" s="162"/>
      <c r="OXY78" s="163"/>
      <c r="OXZ78" s="163"/>
      <c r="OYA78" s="164"/>
      <c r="OYB78" s="164"/>
      <c r="OYC78" s="165"/>
      <c r="OYD78" s="165"/>
      <c r="OYE78" s="165"/>
      <c r="OYF78" s="113"/>
      <c r="OYJ78" s="166"/>
      <c r="OYK78" s="32"/>
      <c r="OYL78" s="159"/>
      <c r="OYM78" s="160"/>
      <c r="OYN78" s="161"/>
      <c r="OYO78" s="162"/>
      <c r="OYP78" s="163"/>
      <c r="OYQ78" s="163"/>
      <c r="OYR78" s="164"/>
      <c r="OYS78" s="164"/>
      <c r="OYT78" s="165"/>
      <c r="OYU78" s="165"/>
      <c r="OYV78" s="165"/>
      <c r="OYW78" s="113"/>
      <c r="OZA78" s="166"/>
      <c r="OZB78" s="32"/>
      <c r="OZC78" s="159"/>
      <c r="OZD78" s="160"/>
      <c r="OZE78" s="161"/>
      <c r="OZF78" s="162"/>
      <c r="OZG78" s="163"/>
      <c r="OZH78" s="163"/>
      <c r="OZI78" s="164"/>
      <c r="OZJ78" s="164"/>
      <c r="OZK78" s="165"/>
      <c r="OZL78" s="165"/>
      <c r="OZM78" s="165"/>
      <c r="OZN78" s="113"/>
      <c r="OZR78" s="166"/>
      <c r="OZS78" s="32"/>
      <c r="OZT78" s="159"/>
      <c r="OZU78" s="160"/>
      <c r="OZV78" s="161"/>
      <c r="OZW78" s="162"/>
      <c r="OZX78" s="163"/>
      <c r="OZY78" s="163"/>
      <c r="OZZ78" s="164"/>
      <c r="PAA78" s="164"/>
      <c r="PAB78" s="165"/>
      <c r="PAC78" s="165"/>
      <c r="PAD78" s="165"/>
      <c r="PAE78" s="113"/>
      <c r="PAI78" s="166"/>
      <c r="PAJ78" s="32"/>
      <c r="PAK78" s="159"/>
      <c r="PAL78" s="160"/>
      <c r="PAM78" s="161"/>
      <c r="PAN78" s="162"/>
      <c r="PAO78" s="163"/>
      <c r="PAP78" s="163"/>
      <c r="PAQ78" s="164"/>
      <c r="PAR78" s="164"/>
      <c r="PAS78" s="165"/>
      <c r="PAT78" s="165"/>
      <c r="PAU78" s="165"/>
      <c r="PAV78" s="113"/>
      <c r="PAZ78" s="166"/>
      <c r="PBA78" s="32"/>
      <c r="PBB78" s="159"/>
      <c r="PBC78" s="160"/>
      <c r="PBD78" s="161"/>
      <c r="PBE78" s="162"/>
      <c r="PBF78" s="163"/>
      <c r="PBG78" s="163"/>
      <c r="PBH78" s="164"/>
      <c r="PBI78" s="164"/>
      <c r="PBJ78" s="165"/>
      <c r="PBK78" s="165"/>
      <c r="PBL78" s="165"/>
      <c r="PBM78" s="113"/>
      <c r="PBQ78" s="166"/>
      <c r="PBR78" s="32"/>
      <c r="PBS78" s="159"/>
      <c r="PBT78" s="160"/>
      <c r="PBU78" s="161"/>
      <c r="PBV78" s="162"/>
      <c r="PBW78" s="163"/>
      <c r="PBX78" s="163"/>
      <c r="PBY78" s="164"/>
      <c r="PBZ78" s="164"/>
      <c r="PCA78" s="165"/>
      <c r="PCB78" s="165"/>
      <c r="PCC78" s="165"/>
      <c r="PCD78" s="113"/>
      <c r="PCH78" s="166"/>
      <c r="PCI78" s="32"/>
      <c r="PCJ78" s="159"/>
      <c r="PCK78" s="160"/>
      <c r="PCL78" s="161"/>
      <c r="PCM78" s="162"/>
      <c r="PCN78" s="163"/>
      <c r="PCO78" s="163"/>
      <c r="PCP78" s="164"/>
      <c r="PCQ78" s="164"/>
      <c r="PCR78" s="165"/>
      <c r="PCS78" s="165"/>
      <c r="PCT78" s="165"/>
      <c r="PCU78" s="113"/>
      <c r="PCY78" s="166"/>
      <c r="PCZ78" s="32"/>
      <c r="PDA78" s="159"/>
      <c r="PDB78" s="160"/>
      <c r="PDC78" s="161"/>
      <c r="PDD78" s="162"/>
      <c r="PDE78" s="163"/>
      <c r="PDF78" s="163"/>
      <c r="PDG78" s="164"/>
      <c r="PDH78" s="164"/>
      <c r="PDI78" s="165"/>
      <c r="PDJ78" s="165"/>
      <c r="PDK78" s="165"/>
      <c r="PDL78" s="113"/>
      <c r="PDP78" s="166"/>
      <c r="PDQ78" s="32"/>
      <c r="PDR78" s="159"/>
      <c r="PDS78" s="160"/>
      <c r="PDT78" s="161"/>
      <c r="PDU78" s="162"/>
      <c r="PDV78" s="163"/>
      <c r="PDW78" s="163"/>
      <c r="PDX78" s="164"/>
      <c r="PDY78" s="164"/>
      <c r="PDZ78" s="165"/>
      <c r="PEA78" s="165"/>
      <c r="PEB78" s="165"/>
      <c r="PEC78" s="113"/>
      <c r="PEG78" s="166"/>
      <c r="PEH78" s="32"/>
      <c r="PEI78" s="159"/>
      <c r="PEJ78" s="160"/>
      <c r="PEK78" s="161"/>
      <c r="PEL78" s="162"/>
      <c r="PEM78" s="163"/>
      <c r="PEN78" s="163"/>
      <c r="PEO78" s="164"/>
      <c r="PEP78" s="164"/>
      <c r="PEQ78" s="165"/>
      <c r="PER78" s="165"/>
      <c r="PES78" s="165"/>
      <c r="PET78" s="113"/>
      <c r="PEX78" s="166"/>
      <c r="PEY78" s="32"/>
      <c r="PEZ78" s="159"/>
      <c r="PFA78" s="160"/>
      <c r="PFB78" s="161"/>
      <c r="PFC78" s="162"/>
      <c r="PFD78" s="163"/>
      <c r="PFE78" s="163"/>
      <c r="PFF78" s="164"/>
      <c r="PFG78" s="164"/>
      <c r="PFH78" s="165"/>
      <c r="PFI78" s="165"/>
      <c r="PFJ78" s="165"/>
      <c r="PFK78" s="113"/>
      <c r="PFO78" s="166"/>
      <c r="PFP78" s="32"/>
      <c r="PFQ78" s="159"/>
      <c r="PFR78" s="160"/>
      <c r="PFS78" s="161"/>
      <c r="PFT78" s="162"/>
      <c r="PFU78" s="163"/>
      <c r="PFV78" s="163"/>
      <c r="PFW78" s="164"/>
      <c r="PFX78" s="164"/>
      <c r="PFY78" s="165"/>
      <c r="PFZ78" s="165"/>
      <c r="PGA78" s="165"/>
      <c r="PGB78" s="113"/>
      <c r="PGF78" s="166"/>
      <c r="PGG78" s="32"/>
      <c r="PGH78" s="159"/>
      <c r="PGI78" s="160"/>
      <c r="PGJ78" s="161"/>
      <c r="PGK78" s="162"/>
      <c r="PGL78" s="163"/>
      <c r="PGM78" s="163"/>
      <c r="PGN78" s="164"/>
      <c r="PGO78" s="164"/>
      <c r="PGP78" s="165"/>
      <c r="PGQ78" s="165"/>
      <c r="PGR78" s="165"/>
      <c r="PGS78" s="113"/>
      <c r="PGW78" s="166"/>
      <c r="PGX78" s="32"/>
      <c r="PGY78" s="159"/>
      <c r="PGZ78" s="160"/>
      <c r="PHA78" s="161"/>
      <c r="PHB78" s="162"/>
      <c r="PHC78" s="163"/>
      <c r="PHD78" s="163"/>
      <c r="PHE78" s="164"/>
      <c r="PHF78" s="164"/>
      <c r="PHG78" s="165"/>
      <c r="PHH78" s="165"/>
      <c r="PHI78" s="165"/>
      <c r="PHJ78" s="113"/>
      <c r="PHN78" s="166"/>
      <c r="PHO78" s="32"/>
      <c r="PHP78" s="159"/>
      <c r="PHQ78" s="160"/>
      <c r="PHR78" s="161"/>
      <c r="PHS78" s="162"/>
      <c r="PHT78" s="163"/>
      <c r="PHU78" s="163"/>
      <c r="PHV78" s="164"/>
      <c r="PHW78" s="164"/>
      <c r="PHX78" s="165"/>
      <c r="PHY78" s="165"/>
      <c r="PHZ78" s="165"/>
      <c r="PIA78" s="113"/>
      <c r="PIE78" s="166"/>
      <c r="PIF78" s="32"/>
      <c r="PIG78" s="159"/>
      <c r="PIH78" s="160"/>
      <c r="PII78" s="161"/>
      <c r="PIJ78" s="162"/>
      <c r="PIK78" s="163"/>
      <c r="PIL78" s="163"/>
      <c r="PIM78" s="164"/>
      <c r="PIN78" s="164"/>
      <c r="PIO78" s="165"/>
      <c r="PIP78" s="165"/>
      <c r="PIQ78" s="165"/>
      <c r="PIR78" s="113"/>
      <c r="PIV78" s="166"/>
      <c r="PIW78" s="32"/>
      <c r="PIX78" s="159"/>
      <c r="PIY78" s="160"/>
      <c r="PIZ78" s="161"/>
      <c r="PJA78" s="162"/>
      <c r="PJB78" s="163"/>
      <c r="PJC78" s="163"/>
      <c r="PJD78" s="164"/>
      <c r="PJE78" s="164"/>
      <c r="PJF78" s="165"/>
      <c r="PJG78" s="165"/>
      <c r="PJH78" s="165"/>
      <c r="PJI78" s="113"/>
      <c r="PJM78" s="166"/>
      <c r="PJN78" s="32"/>
      <c r="PJO78" s="159"/>
      <c r="PJP78" s="160"/>
      <c r="PJQ78" s="161"/>
      <c r="PJR78" s="162"/>
      <c r="PJS78" s="163"/>
      <c r="PJT78" s="163"/>
      <c r="PJU78" s="164"/>
      <c r="PJV78" s="164"/>
      <c r="PJW78" s="165"/>
      <c r="PJX78" s="165"/>
      <c r="PJY78" s="165"/>
      <c r="PJZ78" s="113"/>
      <c r="PKD78" s="166"/>
      <c r="PKE78" s="32"/>
      <c r="PKF78" s="159"/>
      <c r="PKG78" s="160"/>
      <c r="PKH78" s="161"/>
      <c r="PKI78" s="162"/>
      <c r="PKJ78" s="163"/>
      <c r="PKK78" s="163"/>
      <c r="PKL78" s="164"/>
      <c r="PKM78" s="164"/>
      <c r="PKN78" s="165"/>
      <c r="PKO78" s="165"/>
      <c r="PKP78" s="165"/>
      <c r="PKQ78" s="113"/>
      <c r="PKU78" s="166"/>
      <c r="PKV78" s="32"/>
      <c r="PKW78" s="159"/>
      <c r="PKX78" s="160"/>
      <c r="PKY78" s="161"/>
      <c r="PKZ78" s="162"/>
      <c r="PLA78" s="163"/>
      <c r="PLB78" s="163"/>
      <c r="PLC78" s="164"/>
      <c r="PLD78" s="164"/>
      <c r="PLE78" s="165"/>
      <c r="PLF78" s="165"/>
      <c r="PLG78" s="165"/>
      <c r="PLH78" s="113"/>
      <c r="PLL78" s="166"/>
      <c r="PLM78" s="32"/>
      <c r="PLN78" s="159"/>
      <c r="PLO78" s="160"/>
      <c r="PLP78" s="161"/>
      <c r="PLQ78" s="162"/>
      <c r="PLR78" s="163"/>
      <c r="PLS78" s="163"/>
      <c r="PLT78" s="164"/>
      <c r="PLU78" s="164"/>
      <c r="PLV78" s="165"/>
      <c r="PLW78" s="165"/>
      <c r="PLX78" s="165"/>
      <c r="PLY78" s="113"/>
      <c r="PMC78" s="166"/>
      <c r="PMD78" s="32"/>
      <c r="PME78" s="159"/>
      <c r="PMF78" s="160"/>
      <c r="PMG78" s="161"/>
      <c r="PMH78" s="162"/>
      <c r="PMI78" s="163"/>
      <c r="PMJ78" s="163"/>
      <c r="PMK78" s="164"/>
      <c r="PML78" s="164"/>
      <c r="PMM78" s="165"/>
      <c r="PMN78" s="165"/>
      <c r="PMO78" s="165"/>
      <c r="PMP78" s="113"/>
      <c r="PMT78" s="166"/>
      <c r="PMU78" s="32"/>
      <c r="PMV78" s="159"/>
      <c r="PMW78" s="160"/>
      <c r="PMX78" s="161"/>
      <c r="PMY78" s="162"/>
      <c r="PMZ78" s="163"/>
      <c r="PNA78" s="163"/>
      <c r="PNB78" s="164"/>
      <c r="PNC78" s="164"/>
      <c r="PND78" s="165"/>
      <c r="PNE78" s="165"/>
      <c r="PNF78" s="165"/>
      <c r="PNG78" s="113"/>
      <c r="PNK78" s="166"/>
      <c r="PNL78" s="32"/>
      <c r="PNM78" s="159"/>
      <c r="PNN78" s="160"/>
      <c r="PNO78" s="161"/>
      <c r="PNP78" s="162"/>
      <c r="PNQ78" s="163"/>
      <c r="PNR78" s="163"/>
      <c r="PNS78" s="164"/>
      <c r="PNT78" s="164"/>
      <c r="PNU78" s="165"/>
      <c r="PNV78" s="165"/>
      <c r="PNW78" s="165"/>
      <c r="PNX78" s="113"/>
      <c r="POB78" s="166"/>
      <c r="POC78" s="32"/>
      <c r="POD78" s="159"/>
      <c r="POE78" s="160"/>
      <c r="POF78" s="161"/>
      <c r="POG78" s="162"/>
      <c r="POH78" s="163"/>
      <c r="POI78" s="163"/>
      <c r="POJ78" s="164"/>
      <c r="POK78" s="164"/>
      <c r="POL78" s="165"/>
      <c r="POM78" s="165"/>
      <c r="PON78" s="165"/>
      <c r="POO78" s="113"/>
      <c r="POS78" s="166"/>
      <c r="POT78" s="32"/>
      <c r="POU78" s="159"/>
      <c r="POV78" s="160"/>
      <c r="POW78" s="161"/>
      <c r="POX78" s="162"/>
      <c r="POY78" s="163"/>
      <c r="POZ78" s="163"/>
      <c r="PPA78" s="164"/>
      <c r="PPB78" s="164"/>
      <c r="PPC78" s="165"/>
      <c r="PPD78" s="165"/>
      <c r="PPE78" s="165"/>
      <c r="PPF78" s="113"/>
      <c r="PPJ78" s="166"/>
      <c r="PPK78" s="32"/>
      <c r="PPL78" s="159"/>
      <c r="PPM78" s="160"/>
      <c r="PPN78" s="161"/>
      <c r="PPO78" s="162"/>
      <c r="PPP78" s="163"/>
      <c r="PPQ78" s="163"/>
      <c r="PPR78" s="164"/>
      <c r="PPS78" s="164"/>
      <c r="PPT78" s="165"/>
      <c r="PPU78" s="165"/>
      <c r="PPV78" s="165"/>
      <c r="PPW78" s="113"/>
      <c r="PQA78" s="166"/>
      <c r="PQB78" s="32"/>
      <c r="PQC78" s="159"/>
      <c r="PQD78" s="160"/>
      <c r="PQE78" s="161"/>
      <c r="PQF78" s="162"/>
      <c r="PQG78" s="163"/>
      <c r="PQH78" s="163"/>
      <c r="PQI78" s="164"/>
      <c r="PQJ78" s="164"/>
      <c r="PQK78" s="165"/>
      <c r="PQL78" s="165"/>
      <c r="PQM78" s="165"/>
      <c r="PQN78" s="113"/>
      <c r="PQR78" s="166"/>
      <c r="PQS78" s="32"/>
      <c r="PQT78" s="159"/>
      <c r="PQU78" s="160"/>
      <c r="PQV78" s="161"/>
      <c r="PQW78" s="162"/>
      <c r="PQX78" s="163"/>
      <c r="PQY78" s="163"/>
      <c r="PQZ78" s="164"/>
      <c r="PRA78" s="164"/>
      <c r="PRB78" s="165"/>
      <c r="PRC78" s="165"/>
      <c r="PRD78" s="165"/>
      <c r="PRE78" s="113"/>
      <c r="PRI78" s="166"/>
      <c r="PRJ78" s="32"/>
      <c r="PRK78" s="159"/>
      <c r="PRL78" s="160"/>
      <c r="PRM78" s="161"/>
      <c r="PRN78" s="162"/>
      <c r="PRO78" s="163"/>
      <c r="PRP78" s="163"/>
      <c r="PRQ78" s="164"/>
      <c r="PRR78" s="164"/>
      <c r="PRS78" s="165"/>
      <c r="PRT78" s="165"/>
      <c r="PRU78" s="165"/>
      <c r="PRV78" s="113"/>
      <c r="PRZ78" s="166"/>
      <c r="PSA78" s="32"/>
      <c r="PSB78" s="159"/>
      <c r="PSC78" s="160"/>
      <c r="PSD78" s="161"/>
      <c r="PSE78" s="162"/>
      <c r="PSF78" s="163"/>
      <c r="PSG78" s="163"/>
      <c r="PSH78" s="164"/>
      <c r="PSI78" s="164"/>
      <c r="PSJ78" s="165"/>
      <c r="PSK78" s="165"/>
      <c r="PSL78" s="165"/>
      <c r="PSM78" s="113"/>
      <c r="PSQ78" s="166"/>
      <c r="PSR78" s="32"/>
      <c r="PSS78" s="159"/>
      <c r="PST78" s="160"/>
      <c r="PSU78" s="161"/>
      <c r="PSV78" s="162"/>
      <c r="PSW78" s="163"/>
      <c r="PSX78" s="163"/>
      <c r="PSY78" s="164"/>
      <c r="PSZ78" s="164"/>
      <c r="PTA78" s="165"/>
      <c r="PTB78" s="165"/>
      <c r="PTC78" s="165"/>
      <c r="PTD78" s="113"/>
      <c r="PTH78" s="166"/>
      <c r="PTI78" s="32"/>
      <c r="PTJ78" s="159"/>
      <c r="PTK78" s="160"/>
      <c r="PTL78" s="161"/>
      <c r="PTM78" s="162"/>
      <c r="PTN78" s="163"/>
      <c r="PTO78" s="163"/>
      <c r="PTP78" s="164"/>
      <c r="PTQ78" s="164"/>
      <c r="PTR78" s="165"/>
      <c r="PTS78" s="165"/>
      <c r="PTT78" s="165"/>
      <c r="PTU78" s="113"/>
      <c r="PTY78" s="166"/>
      <c r="PTZ78" s="32"/>
      <c r="PUA78" s="159"/>
      <c r="PUB78" s="160"/>
      <c r="PUC78" s="161"/>
      <c r="PUD78" s="162"/>
      <c r="PUE78" s="163"/>
      <c r="PUF78" s="163"/>
      <c r="PUG78" s="164"/>
      <c r="PUH78" s="164"/>
      <c r="PUI78" s="165"/>
      <c r="PUJ78" s="165"/>
      <c r="PUK78" s="165"/>
      <c r="PUL78" s="113"/>
      <c r="PUP78" s="166"/>
      <c r="PUQ78" s="32"/>
      <c r="PUR78" s="159"/>
      <c r="PUS78" s="160"/>
      <c r="PUT78" s="161"/>
      <c r="PUU78" s="162"/>
      <c r="PUV78" s="163"/>
      <c r="PUW78" s="163"/>
      <c r="PUX78" s="164"/>
      <c r="PUY78" s="164"/>
      <c r="PUZ78" s="165"/>
      <c r="PVA78" s="165"/>
      <c r="PVB78" s="165"/>
      <c r="PVC78" s="113"/>
      <c r="PVG78" s="166"/>
      <c r="PVH78" s="32"/>
      <c r="PVI78" s="159"/>
      <c r="PVJ78" s="160"/>
      <c r="PVK78" s="161"/>
      <c r="PVL78" s="162"/>
      <c r="PVM78" s="163"/>
      <c r="PVN78" s="163"/>
      <c r="PVO78" s="164"/>
      <c r="PVP78" s="164"/>
      <c r="PVQ78" s="165"/>
      <c r="PVR78" s="165"/>
      <c r="PVS78" s="165"/>
      <c r="PVT78" s="113"/>
      <c r="PVX78" s="166"/>
      <c r="PVY78" s="32"/>
      <c r="PVZ78" s="159"/>
      <c r="PWA78" s="160"/>
      <c r="PWB78" s="161"/>
      <c r="PWC78" s="162"/>
      <c r="PWD78" s="163"/>
      <c r="PWE78" s="163"/>
      <c r="PWF78" s="164"/>
      <c r="PWG78" s="164"/>
      <c r="PWH78" s="165"/>
      <c r="PWI78" s="165"/>
      <c r="PWJ78" s="165"/>
      <c r="PWK78" s="113"/>
      <c r="PWO78" s="166"/>
      <c r="PWP78" s="32"/>
      <c r="PWQ78" s="159"/>
      <c r="PWR78" s="160"/>
      <c r="PWS78" s="161"/>
      <c r="PWT78" s="162"/>
      <c r="PWU78" s="163"/>
      <c r="PWV78" s="163"/>
      <c r="PWW78" s="164"/>
      <c r="PWX78" s="164"/>
      <c r="PWY78" s="165"/>
      <c r="PWZ78" s="165"/>
      <c r="PXA78" s="165"/>
      <c r="PXB78" s="113"/>
      <c r="PXF78" s="166"/>
      <c r="PXG78" s="32"/>
      <c r="PXH78" s="159"/>
      <c r="PXI78" s="160"/>
      <c r="PXJ78" s="161"/>
      <c r="PXK78" s="162"/>
      <c r="PXL78" s="163"/>
      <c r="PXM78" s="163"/>
      <c r="PXN78" s="164"/>
      <c r="PXO78" s="164"/>
      <c r="PXP78" s="165"/>
      <c r="PXQ78" s="165"/>
      <c r="PXR78" s="165"/>
      <c r="PXS78" s="113"/>
      <c r="PXW78" s="166"/>
      <c r="PXX78" s="32"/>
      <c r="PXY78" s="159"/>
      <c r="PXZ78" s="160"/>
      <c r="PYA78" s="161"/>
      <c r="PYB78" s="162"/>
      <c r="PYC78" s="163"/>
      <c r="PYD78" s="163"/>
      <c r="PYE78" s="164"/>
      <c r="PYF78" s="164"/>
      <c r="PYG78" s="165"/>
      <c r="PYH78" s="165"/>
      <c r="PYI78" s="165"/>
      <c r="PYJ78" s="113"/>
      <c r="PYN78" s="166"/>
      <c r="PYO78" s="32"/>
      <c r="PYP78" s="159"/>
      <c r="PYQ78" s="160"/>
      <c r="PYR78" s="161"/>
      <c r="PYS78" s="162"/>
      <c r="PYT78" s="163"/>
      <c r="PYU78" s="163"/>
      <c r="PYV78" s="164"/>
      <c r="PYW78" s="164"/>
      <c r="PYX78" s="165"/>
      <c r="PYY78" s="165"/>
      <c r="PYZ78" s="165"/>
      <c r="PZA78" s="113"/>
      <c r="PZE78" s="166"/>
      <c r="PZF78" s="32"/>
      <c r="PZG78" s="159"/>
      <c r="PZH78" s="160"/>
      <c r="PZI78" s="161"/>
      <c r="PZJ78" s="162"/>
      <c r="PZK78" s="163"/>
      <c r="PZL78" s="163"/>
      <c r="PZM78" s="164"/>
      <c r="PZN78" s="164"/>
      <c r="PZO78" s="165"/>
      <c r="PZP78" s="165"/>
      <c r="PZQ78" s="165"/>
      <c r="PZR78" s="113"/>
      <c r="PZV78" s="166"/>
      <c r="PZW78" s="32"/>
      <c r="PZX78" s="159"/>
      <c r="PZY78" s="160"/>
      <c r="PZZ78" s="161"/>
      <c r="QAA78" s="162"/>
      <c r="QAB78" s="163"/>
      <c r="QAC78" s="163"/>
      <c r="QAD78" s="164"/>
      <c r="QAE78" s="164"/>
      <c r="QAF78" s="165"/>
      <c r="QAG78" s="165"/>
      <c r="QAH78" s="165"/>
      <c r="QAI78" s="113"/>
      <c r="QAM78" s="166"/>
      <c r="QAN78" s="32"/>
      <c r="QAO78" s="159"/>
      <c r="QAP78" s="160"/>
      <c r="QAQ78" s="161"/>
      <c r="QAR78" s="162"/>
      <c r="QAS78" s="163"/>
      <c r="QAT78" s="163"/>
      <c r="QAU78" s="164"/>
      <c r="QAV78" s="164"/>
      <c r="QAW78" s="165"/>
      <c r="QAX78" s="165"/>
      <c r="QAY78" s="165"/>
      <c r="QAZ78" s="113"/>
      <c r="QBD78" s="166"/>
      <c r="QBE78" s="32"/>
      <c r="QBF78" s="159"/>
      <c r="QBG78" s="160"/>
      <c r="QBH78" s="161"/>
      <c r="QBI78" s="162"/>
      <c r="QBJ78" s="163"/>
      <c r="QBK78" s="163"/>
      <c r="QBL78" s="164"/>
      <c r="QBM78" s="164"/>
      <c r="QBN78" s="165"/>
      <c r="QBO78" s="165"/>
      <c r="QBP78" s="165"/>
      <c r="QBQ78" s="113"/>
      <c r="QBU78" s="166"/>
      <c r="QBV78" s="32"/>
      <c r="QBW78" s="159"/>
      <c r="QBX78" s="160"/>
      <c r="QBY78" s="161"/>
      <c r="QBZ78" s="162"/>
      <c r="QCA78" s="163"/>
      <c r="QCB78" s="163"/>
      <c r="QCC78" s="164"/>
      <c r="QCD78" s="164"/>
      <c r="QCE78" s="165"/>
      <c r="QCF78" s="165"/>
      <c r="QCG78" s="165"/>
      <c r="QCH78" s="113"/>
      <c r="QCL78" s="166"/>
      <c r="QCM78" s="32"/>
      <c r="QCN78" s="159"/>
      <c r="QCO78" s="160"/>
      <c r="QCP78" s="161"/>
      <c r="QCQ78" s="162"/>
      <c r="QCR78" s="163"/>
      <c r="QCS78" s="163"/>
      <c r="QCT78" s="164"/>
      <c r="QCU78" s="164"/>
      <c r="QCV78" s="165"/>
      <c r="QCW78" s="165"/>
      <c r="QCX78" s="165"/>
      <c r="QCY78" s="113"/>
      <c r="QDC78" s="166"/>
      <c r="QDD78" s="32"/>
      <c r="QDE78" s="159"/>
      <c r="QDF78" s="160"/>
      <c r="QDG78" s="161"/>
      <c r="QDH78" s="162"/>
      <c r="QDI78" s="163"/>
      <c r="QDJ78" s="163"/>
      <c r="QDK78" s="164"/>
      <c r="QDL78" s="164"/>
      <c r="QDM78" s="165"/>
      <c r="QDN78" s="165"/>
      <c r="QDO78" s="165"/>
      <c r="QDP78" s="113"/>
      <c r="QDT78" s="166"/>
      <c r="QDU78" s="32"/>
      <c r="QDV78" s="159"/>
      <c r="QDW78" s="160"/>
      <c r="QDX78" s="161"/>
      <c r="QDY78" s="162"/>
      <c r="QDZ78" s="163"/>
      <c r="QEA78" s="163"/>
      <c r="QEB78" s="164"/>
      <c r="QEC78" s="164"/>
      <c r="QED78" s="165"/>
      <c r="QEE78" s="165"/>
      <c r="QEF78" s="165"/>
      <c r="QEG78" s="113"/>
      <c r="QEK78" s="166"/>
      <c r="QEL78" s="32"/>
      <c r="QEM78" s="159"/>
      <c r="QEN78" s="160"/>
      <c r="QEO78" s="161"/>
      <c r="QEP78" s="162"/>
      <c r="QEQ78" s="163"/>
      <c r="QER78" s="163"/>
      <c r="QES78" s="164"/>
      <c r="QET78" s="164"/>
      <c r="QEU78" s="165"/>
      <c r="QEV78" s="165"/>
      <c r="QEW78" s="165"/>
      <c r="QEX78" s="113"/>
      <c r="QFB78" s="166"/>
      <c r="QFC78" s="32"/>
      <c r="QFD78" s="159"/>
      <c r="QFE78" s="160"/>
      <c r="QFF78" s="161"/>
      <c r="QFG78" s="162"/>
      <c r="QFH78" s="163"/>
      <c r="QFI78" s="163"/>
      <c r="QFJ78" s="164"/>
      <c r="QFK78" s="164"/>
      <c r="QFL78" s="165"/>
      <c r="QFM78" s="165"/>
      <c r="QFN78" s="165"/>
      <c r="QFO78" s="113"/>
      <c r="QFS78" s="166"/>
      <c r="QFT78" s="32"/>
      <c r="QFU78" s="159"/>
      <c r="QFV78" s="160"/>
      <c r="QFW78" s="161"/>
      <c r="QFX78" s="162"/>
      <c r="QFY78" s="163"/>
      <c r="QFZ78" s="163"/>
      <c r="QGA78" s="164"/>
      <c r="QGB78" s="164"/>
      <c r="QGC78" s="165"/>
      <c r="QGD78" s="165"/>
      <c r="QGE78" s="165"/>
      <c r="QGF78" s="113"/>
      <c r="QGJ78" s="166"/>
      <c r="QGK78" s="32"/>
      <c r="QGL78" s="159"/>
      <c r="QGM78" s="160"/>
      <c r="QGN78" s="161"/>
      <c r="QGO78" s="162"/>
      <c r="QGP78" s="163"/>
      <c r="QGQ78" s="163"/>
      <c r="QGR78" s="164"/>
      <c r="QGS78" s="164"/>
      <c r="QGT78" s="165"/>
      <c r="QGU78" s="165"/>
      <c r="QGV78" s="165"/>
      <c r="QGW78" s="113"/>
      <c r="QHA78" s="166"/>
      <c r="QHB78" s="32"/>
      <c r="QHC78" s="159"/>
      <c r="QHD78" s="160"/>
      <c r="QHE78" s="161"/>
      <c r="QHF78" s="162"/>
      <c r="QHG78" s="163"/>
      <c r="QHH78" s="163"/>
      <c r="QHI78" s="164"/>
      <c r="QHJ78" s="164"/>
      <c r="QHK78" s="165"/>
      <c r="QHL78" s="165"/>
      <c r="QHM78" s="165"/>
      <c r="QHN78" s="113"/>
      <c r="QHR78" s="166"/>
      <c r="QHS78" s="32"/>
      <c r="QHT78" s="159"/>
      <c r="QHU78" s="160"/>
      <c r="QHV78" s="161"/>
      <c r="QHW78" s="162"/>
      <c r="QHX78" s="163"/>
      <c r="QHY78" s="163"/>
      <c r="QHZ78" s="164"/>
      <c r="QIA78" s="164"/>
      <c r="QIB78" s="165"/>
      <c r="QIC78" s="165"/>
      <c r="QID78" s="165"/>
      <c r="QIE78" s="113"/>
      <c r="QII78" s="166"/>
      <c r="QIJ78" s="32"/>
      <c r="QIK78" s="159"/>
      <c r="QIL78" s="160"/>
      <c r="QIM78" s="161"/>
      <c r="QIN78" s="162"/>
      <c r="QIO78" s="163"/>
      <c r="QIP78" s="163"/>
      <c r="QIQ78" s="164"/>
      <c r="QIR78" s="164"/>
      <c r="QIS78" s="165"/>
      <c r="QIT78" s="165"/>
      <c r="QIU78" s="165"/>
      <c r="QIV78" s="113"/>
      <c r="QIZ78" s="166"/>
      <c r="QJA78" s="32"/>
      <c r="QJB78" s="159"/>
      <c r="QJC78" s="160"/>
      <c r="QJD78" s="161"/>
      <c r="QJE78" s="162"/>
      <c r="QJF78" s="163"/>
      <c r="QJG78" s="163"/>
      <c r="QJH78" s="164"/>
      <c r="QJI78" s="164"/>
      <c r="QJJ78" s="165"/>
      <c r="QJK78" s="165"/>
      <c r="QJL78" s="165"/>
      <c r="QJM78" s="113"/>
      <c r="QJQ78" s="166"/>
      <c r="QJR78" s="32"/>
      <c r="QJS78" s="159"/>
      <c r="QJT78" s="160"/>
      <c r="QJU78" s="161"/>
      <c r="QJV78" s="162"/>
      <c r="QJW78" s="163"/>
      <c r="QJX78" s="163"/>
      <c r="QJY78" s="164"/>
      <c r="QJZ78" s="164"/>
      <c r="QKA78" s="165"/>
      <c r="QKB78" s="165"/>
      <c r="QKC78" s="165"/>
      <c r="QKD78" s="113"/>
      <c r="QKH78" s="166"/>
      <c r="QKI78" s="32"/>
      <c r="QKJ78" s="159"/>
      <c r="QKK78" s="160"/>
      <c r="QKL78" s="161"/>
      <c r="QKM78" s="162"/>
      <c r="QKN78" s="163"/>
      <c r="QKO78" s="163"/>
      <c r="QKP78" s="164"/>
      <c r="QKQ78" s="164"/>
      <c r="QKR78" s="165"/>
      <c r="QKS78" s="165"/>
      <c r="QKT78" s="165"/>
      <c r="QKU78" s="113"/>
      <c r="QKY78" s="166"/>
      <c r="QKZ78" s="32"/>
      <c r="QLA78" s="159"/>
      <c r="QLB78" s="160"/>
      <c r="QLC78" s="161"/>
      <c r="QLD78" s="162"/>
      <c r="QLE78" s="163"/>
      <c r="QLF78" s="163"/>
      <c r="QLG78" s="164"/>
      <c r="QLH78" s="164"/>
      <c r="QLI78" s="165"/>
      <c r="QLJ78" s="165"/>
      <c r="QLK78" s="165"/>
      <c r="QLL78" s="113"/>
      <c r="QLP78" s="166"/>
      <c r="QLQ78" s="32"/>
      <c r="QLR78" s="159"/>
      <c r="QLS78" s="160"/>
      <c r="QLT78" s="161"/>
      <c r="QLU78" s="162"/>
      <c r="QLV78" s="163"/>
      <c r="QLW78" s="163"/>
      <c r="QLX78" s="164"/>
      <c r="QLY78" s="164"/>
      <c r="QLZ78" s="165"/>
      <c r="QMA78" s="165"/>
      <c r="QMB78" s="165"/>
      <c r="QMC78" s="113"/>
      <c r="QMG78" s="166"/>
      <c r="QMH78" s="32"/>
      <c r="QMI78" s="159"/>
      <c r="QMJ78" s="160"/>
      <c r="QMK78" s="161"/>
      <c r="QML78" s="162"/>
      <c r="QMM78" s="163"/>
      <c r="QMN78" s="163"/>
      <c r="QMO78" s="164"/>
      <c r="QMP78" s="164"/>
      <c r="QMQ78" s="165"/>
      <c r="QMR78" s="165"/>
      <c r="QMS78" s="165"/>
      <c r="QMT78" s="113"/>
      <c r="QMX78" s="166"/>
      <c r="QMY78" s="32"/>
      <c r="QMZ78" s="159"/>
      <c r="QNA78" s="160"/>
      <c r="QNB78" s="161"/>
      <c r="QNC78" s="162"/>
      <c r="QND78" s="163"/>
      <c r="QNE78" s="163"/>
      <c r="QNF78" s="164"/>
      <c r="QNG78" s="164"/>
      <c r="QNH78" s="165"/>
      <c r="QNI78" s="165"/>
      <c r="QNJ78" s="165"/>
      <c r="QNK78" s="113"/>
      <c r="QNO78" s="166"/>
      <c r="QNP78" s="32"/>
      <c r="QNQ78" s="159"/>
      <c r="QNR78" s="160"/>
      <c r="QNS78" s="161"/>
      <c r="QNT78" s="162"/>
      <c r="QNU78" s="163"/>
      <c r="QNV78" s="163"/>
      <c r="QNW78" s="164"/>
      <c r="QNX78" s="164"/>
      <c r="QNY78" s="165"/>
      <c r="QNZ78" s="165"/>
      <c r="QOA78" s="165"/>
      <c r="QOB78" s="113"/>
      <c r="QOF78" s="166"/>
      <c r="QOG78" s="32"/>
      <c r="QOH78" s="159"/>
      <c r="QOI78" s="160"/>
      <c r="QOJ78" s="161"/>
      <c r="QOK78" s="162"/>
      <c r="QOL78" s="163"/>
      <c r="QOM78" s="163"/>
      <c r="QON78" s="164"/>
      <c r="QOO78" s="164"/>
      <c r="QOP78" s="165"/>
      <c r="QOQ78" s="165"/>
      <c r="QOR78" s="165"/>
      <c r="QOS78" s="113"/>
      <c r="QOW78" s="166"/>
      <c r="QOX78" s="32"/>
      <c r="QOY78" s="159"/>
      <c r="QOZ78" s="160"/>
      <c r="QPA78" s="161"/>
      <c r="QPB78" s="162"/>
      <c r="QPC78" s="163"/>
      <c r="QPD78" s="163"/>
      <c r="QPE78" s="164"/>
      <c r="QPF78" s="164"/>
      <c r="QPG78" s="165"/>
      <c r="QPH78" s="165"/>
      <c r="QPI78" s="165"/>
      <c r="QPJ78" s="113"/>
      <c r="QPN78" s="166"/>
      <c r="QPO78" s="32"/>
      <c r="QPP78" s="159"/>
      <c r="QPQ78" s="160"/>
      <c r="QPR78" s="161"/>
      <c r="QPS78" s="162"/>
      <c r="QPT78" s="163"/>
      <c r="QPU78" s="163"/>
      <c r="QPV78" s="164"/>
      <c r="QPW78" s="164"/>
      <c r="QPX78" s="165"/>
      <c r="QPY78" s="165"/>
      <c r="QPZ78" s="165"/>
      <c r="QQA78" s="113"/>
      <c r="QQE78" s="166"/>
      <c r="QQF78" s="32"/>
      <c r="QQG78" s="159"/>
      <c r="QQH78" s="160"/>
      <c r="QQI78" s="161"/>
      <c r="QQJ78" s="162"/>
      <c r="QQK78" s="163"/>
      <c r="QQL78" s="163"/>
      <c r="QQM78" s="164"/>
      <c r="QQN78" s="164"/>
      <c r="QQO78" s="165"/>
      <c r="QQP78" s="165"/>
      <c r="QQQ78" s="165"/>
      <c r="QQR78" s="113"/>
      <c r="QQV78" s="166"/>
      <c r="QQW78" s="32"/>
      <c r="QQX78" s="159"/>
      <c r="QQY78" s="160"/>
      <c r="QQZ78" s="161"/>
      <c r="QRA78" s="162"/>
      <c r="QRB78" s="163"/>
      <c r="QRC78" s="163"/>
      <c r="QRD78" s="164"/>
      <c r="QRE78" s="164"/>
      <c r="QRF78" s="165"/>
      <c r="QRG78" s="165"/>
      <c r="QRH78" s="165"/>
      <c r="QRI78" s="113"/>
      <c r="QRM78" s="166"/>
      <c r="QRN78" s="32"/>
      <c r="QRO78" s="159"/>
      <c r="QRP78" s="160"/>
      <c r="QRQ78" s="161"/>
      <c r="QRR78" s="162"/>
      <c r="QRS78" s="163"/>
      <c r="QRT78" s="163"/>
      <c r="QRU78" s="164"/>
      <c r="QRV78" s="164"/>
      <c r="QRW78" s="165"/>
      <c r="QRX78" s="165"/>
      <c r="QRY78" s="165"/>
      <c r="QRZ78" s="113"/>
      <c r="QSD78" s="166"/>
      <c r="QSE78" s="32"/>
      <c r="QSF78" s="159"/>
      <c r="QSG78" s="160"/>
      <c r="QSH78" s="161"/>
      <c r="QSI78" s="162"/>
      <c r="QSJ78" s="163"/>
      <c r="QSK78" s="163"/>
      <c r="QSL78" s="164"/>
      <c r="QSM78" s="164"/>
      <c r="QSN78" s="165"/>
      <c r="QSO78" s="165"/>
      <c r="QSP78" s="165"/>
      <c r="QSQ78" s="113"/>
      <c r="QSU78" s="166"/>
      <c r="QSV78" s="32"/>
      <c r="QSW78" s="159"/>
      <c r="QSX78" s="160"/>
      <c r="QSY78" s="161"/>
      <c r="QSZ78" s="162"/>
      <c r="QTA78" s="163"/>
      <c r="QTB78" s="163"/>
      <c r="QTC78" s="164"/>
      <c r="QTD78" s="164"/>
      <c r="QTE78" s="165"/>
      <c r="QTF78" s="165"/>
      <c r="QTG78" s="165"/>
      <c r="QTH78" s="113"/>
      <c r="QTL78" s="166"/>
      <c r="QTM78" s="32"/>
      <c r="QTN78" s="159"/>
      <c r="QTO78" s="160"/>
      <c r="QTP78" s="161"/>
      <c r="QTQ78" s="162"/>
      <c r="QTR78" s="163"/>
      <c r="QTS78" s="163"/>
      <c r="QTT78" s="164"/>
      <c r="QTU78" s="164"/>
      <c r="QTV78" s="165"/>
      <c r="QTW78" s="165"/>
      <c r="QTX78" s="165"/>
      <c r="QTY78" s="113"/>
      <c r="QUC78" s="166"/>
      <c r="QUD78" s="32"/>
      <c r="QUE78" s="159"/>
      <c r="QUF78" s="160"/>
      <c r="QUG78" s="161"/>
      <c r="QUH78" s="162"/>
      <c r="QUI78" s="163"/>
      <c r="QUJ78" s="163"/>
      <c r="QUK78" s="164"/>
      <c r="QUL78" s="164"/>
      <c r="QUM78" s="165"/>
      <c r="QUN78" s="165"/>
      <c r="QUO78" s="165"/>
      <c r="QUP78" s="113"/>
      <c r="QUT78" s="166"/>
      <c r="QUU78" s="32"/>
      <c r="QUV78" s="159"/>
      <c r="QUW78" s="160"/>
      <c r="QUX78" s="161"/>
      <c r="QUY78" s="162"/>
      <c r="QUZ78" s="163"/>
      <c r="QVA78" s="163"/>
      <c r="QVB78" s="164"/>
      <c r="QVC78" s="164"/>
      <c r="QVD78" s="165"/>
      <c r="QVE78" s="165"/>
      <c r="QVF78" s="165"/>
      <c r="QVG78" s="113"/>
      <c r="QVK78" s="166"/>
      <c r="QVL78" s="32"/>
      <c r="QVM78" s="159"/>
      <c r="QVN78" s="160"/>
      <c r="QVO78" s="161"/>
      <c r="QVP78" s="162"/>
      <c r="QVQ78" s="163"/>
      <c r="QVR78" s="163"/>
      <c r="QVS78" s="164"/>
      <c r="QVT78" s="164"/>
      <c r="QVU78" s="165"/>
      <c r="QVV78" s="165"/>
      <c r="QVW78" s="165"/>
      <c r="QVX78" s="113"/>
      <c r="QWB78" s="166"/>
      <c r="QWC78" s="32"/>
      <c r="QWD78" s="159"/>
      <c r="QWE78" s="160"/>
      <c r="QWF78" s="161"/>
      <c r="QWG78" s="162"/>
      <c r="QWH78" s="163"/>
      <c r="QWI78" s="163"/>
      <c r="QWJ78" s="164"/>
      <c r="QWK78" s="164"/>
      <c r="QWL78" s="165"/>
      <c r="QWM78" s="165"/>
      <c r="QWN78" s="165"/>
      <c r="QWO78" s="113"/>
      <c r="QWS78" s="166"/>
      <c r="QWT78" s="32"/>
      <c r="QWU78" s="159"/>
      <c r="QWV78" s="160"/>
      <c r="QWW78" s="161"/>
      <c r="QWX78" s="162"/>
      <c r="QWY78" s="163"/>
      <c r="QWZ78" s="163"/>
      <c r="QXA78" s="164"/>
      <c r="QXB78" s="164"/>
      <c r="QXC78" s="165"/>
      <c r="QXD78" s="165"/>
      <c r="QXE78" s="165"/>
      <c r="QXF78" s="113"/>
      <c r="QXJ78" s="166"/>
      <c r="QXK78" s="32"/>
      <c r="QXL78" s="159"/>
      <c r="QXM78" s="160"/>
      <c r="QXN78" s="161"/>
      <c r="QXO78" s="162"/>
      <c r="QXP78" s="163"/>
      <c r="QXQ78" s="163"/>
      <c r="QXR78" s="164"/>
      <c r="QXS78" s="164"/>
      <c r="QXT78" s="165"/>
      <c r="QXU78" s="165"/>
      <c r="QXV78" s="165"/>
      <c r="QXW78" s="113"/>
      <c r="QYA78" s="166"/>
      <c r="QYB78" s="32"/>
      <c r="QYC78" s="159"/>
      <c r="QYD78" s="160"/>
      <c r="QYE78" s="161"/>
      <c r="QYF78" s="162"/>
      <c r="QYG78" s="163"/>
      <c r="QYH78" s="163"/>
      <c r="QYI78" s="164"/>
      <c r="QYJ78" s="164"/>
      <c r="QYK78" s="165"/>
      <c r="QYL78" s="165"/>
      <c r="QYM78" s="165"/>
      <c r="QYN78" s="113"/>
      <c r="QYR78" s="166"/>
      <c r="QYS78" s="32"/>
      <c r="QYT78" s="159"/>
      <c r="QYU78" s="160"/>
      <c r="QYV78" s="161"/>
      <c r="QYW78" s="162"/>
      <c r="QYX78" s="163"/>
      <c r="QYY78" s="163"/>
      <c r="QYZ78" s="164"/>
      <c r="QZA78" s="164"/>
      <c r="QZB78" s="165"/>
      <c r="QZC78" s="165"/>
      <c r="QZD78" s="165"/>
      <c r="QZE78" s="113"/>
      <c r="QZI78" s="166"/>
      <c r="QZJ78" s="32"/>
      <c r="QZK78" s="159"/>
      <c r="QZL78" s="160"/>
      <c r="QZM78" s="161"/>
      <c r="QZN78" s="162"/>
      <c r="QZO78" s="163"/>
      <c r="QZP78" s="163"/>
      <c r="QZQ78" s="164"/>
      <c r="QZR78" s="164"/>
      <c r="QZS78" s="165"/>
      <c r="QZT78" s="165"/>
      <c r="QZU78" s="165"/>
      <c r="QZV78" s="113"/>
      <c r="QZZ78" s="166"/>
      <c r="RAA78" s="32"/>
      <c r="RAB78" s="159"/>
      <c r="RAC78" s="160"/>
      <c r="RAD78" s="161"/>
      <c r="RAE78" s="162"/>
      <c r="RAF78" s="163"/>
      <c r="RAG78" s="163"/>
      <c r="RAH78" s="164"/>
      <c r="RAI78" s="164"/>
      <c r="RAJ78" s="165"/>
      <c r="RAK78" s="165"/>
      <c r="RAL78" s="165"/>
      <c r="RAM78" s="113"/>
      <c r="RAQ78" s="166"/>
      <c r="RAR78" s="32"/>
      <c r="RAS78" s="159"/>
      <c r="RAT78" s="160"/>
      <c r="RAU78" s="161"/>
      <c r="RAV78" s="162"/>
      <c r="RAW78" s="163"/>
      <c r="RAX78" s="163"/>
      <c r="RAY78" s="164"/>
      <c r="RAZ78" s="164"/>
      <c r="RBA78" s="165"/>
      <c r="RBB78" s="165"/>
      <c r="RBC78" s="165"/>
      <c r="RBD78" s="113"/>
      <c r="RBH78" s="166"/>
      <c r="RBI78" s="32"/>
      <c r="RBJ78" s="159"/>
      <c r="RBK78" s="160"/>
      <c r="RBL78" s="161"/>
      <c r="RBM78" s="162"/>
      <c r="RBN78" s="163"/>
      <c r="RBO78" s="163"/>
      <c r="RBP78" s="164"/>
      <c r="RBQ78" s="164"/>
      <c r="RBR78" s="165"/>
      <c r="RBS78" s="165"/>
      <c r="RBT78" s="165"/>
      <c r="RBU78" s="113"/>
      <c r="RBY78" s="166"/>
      <c r="RBZ78" s="32"/>
      <c r="RCA78" s="159"/>
      <c r="RCB78" s="160"/>
      <c r="RCC78" s="161"/>
      <c r="RCD78" s="162"/>
      <c r="RCE78" s="163"/>
      <c r="RCF78" s="163"/>
      <c r="RCG78" s="164"/>
      <c r="RCH78" s="164"/>
      <c r="RCI78" s="165"/>
      <c r="RCJ78" s="165"/>
      <c r="RCK78" s="165"/>
      <c r="RCL78" s="113"/>
      <c r="RCP78" s="166"/>
      <c r="RCQ78" s="32"/>
      <c r="RCR78" s="159"/>
      <c r="RCS78" s="160"/>
      <c r="RCT78" s="161"/>
      <c r="RCU78" s="162"/>
      <c r="RCV78" s="163"/>
      <c r="RCW78" s="163"/>
      <c r="RCX78" s="164"/>
      <c r="RCY78" s="164"/>
      <c r="RCZ78" s="165"/>
      <c r="RDA78" s="165"/>
      <c r="RDB78" s="165"/>
      <c r="RDC78" s="113"/>
      <c r="RDG78" s="166"/>
      <c r="RDH78" s="32"/>
      <c r="RDI78" s="159"/>
      <c r="RDJ78" s="160"/>
      <c r="RDK78" s="161"/>
      <c r="RDL78" s="162"/>
      <c r="RDM78" s="163"/>
      <c r="RDN78" s="163"/>
      <c r="RDO78" s="164"/>
      <c r="RDP78" s="164"/>
      <c r="RDQ78" s="165"/>
      <c r="RDR78" s="165"/>
      <c r="RDS78" s="165"/>
      <c r="RDT78" s="113"/>
      <c r="RDX78" s="166"/>
      <c r="RDY78" s="32"/>
      <c r="RDZ78" s="159"/>
      <c r="REA78" s="160"/>
      <c r="REB78" s="161"/>
      <c r="REC78" s="162"/>
      <c r="RED78" s="163"/>
      <c r="REE78" s="163"/>
      <c r="REF78" s="164"/>
      <c r="REG78" s="164"/>
      <c r="REH78" s="165"/>
      <c r="REI78" s="165"/>
      <c r="REJ78" s="165"/>
      <c r="REK78" s="113"/>
      <c r="REO78" s="166"/>
      <c r="REP78" s="32"/>
      <c r="REQ78" s="159"/>
      <c r="RER78" s="160"/>
      <c r="RES78" s="161"/>
      <c r="RET78" s="162"/>
      <c r="REU78" s="163"/>
      <c r="REV78" s="163"/>
      <c r="REW78" s="164"/>
      <c r="REX78" s="164"/>
      <c r="REY78" s="165"/>
      <c r="REZ78" s="165"/>
      <c r="RFA78" s="165"/>
      <c r="RFB78" s="113"/>
      <c r="RFF78" s="166"/>
      <c r="RFG78" s="32"/>
      <c r="RFH78" s="159"/>
      <c r="RFI78" s="160"/>
      <c r="RFJ78" s="161"/>
      <c r="RFK78" s="162"/>
      <c r="RFL78" s="163"/>
      <c r="RFM78" s="163"/>
      <c r="RFN78" s="164"/>
      <c r="RFO78" s="164"/>
      <c r="RFP78" s="165"/>
      <c r="RFQ78" s="165"/>
      <c r="RFR78" s="165"/>
      <c r="RFS78" s="113"/>
      <c r="RFW78" s="166"/>
      <c r="RFX78" s="32"/>
      <c r="RFY78" s="159"/>
      <c r="RFZ78" s="160"/>
      <c r="RGA78" s="161"/>
      <c r="RGB78" s="162"/>
      <c r="RGC78" s="163"/>
      <c r="RGD78" s="163"/>
      <c r="RGE78" s="164"/>
      <c r="RGF78" s="164"/>
      <c r="RGG78" s="165"/>
      <c r="RGH78" s="165"/>
      <c r="RGI78" s="165"/>
      <c r="RGJ78" s="113"/>
      <c r="RGN78" s="166"/>
      <c r="RGO78" s="32"/>
      <c r="RGP78" s="159"/>
      <c r="RGQ78" s="160"/>
      <c r="RGR78" s="161"/>
      <c r="RGS78" s="162"/>
      <c r="RGT78" s="163"/>
      <c r="RGU78" s="163"/>
      <c r="RGV78" s="164"/>
      <c r="RGW78" s="164"/>
      <c r="RGX78" s="165"/>
      <c r="RGY78" s="165"/>
      <c r="RGZ78" s="165"/>
      <c r="RHA78" s="113"/>
      <c r="RHE78" s="166"/>
      <c r="RHF78" s="32"/>
      <c r="RHG78" s="159"/>
      <c r="RHH78" s="160"/>
      <c r="RHI78" s="161"/>
      <c r="RHJ78" s="162"/>
      <c r="RHK78" s="163"/>
      <c r="RHL78" s="163"/>
      <c r="RHM78" s="164"/>
      <c r="RHN78" s="164"/>
      <c r="RHO78" s="165"/>
      <c r="RHP78" s="165"/>
      <c r="RHQ78" s="165"/>
      <c r="RHR78" s="113"/>
      <c r="RHV78" s="166"/>
      <c r="RHW78" s="32"/>
      <c r="RHX78" s="159"/>
      <c r="RHY78" s="160"/>
      <c r="RHZ78" s="161"/>
      <c r="RIA78" s="162"/>
      <c r="RIB78" s="163"/>
      <c r="RIC78" s="163"/>
      <c r="RID78" s="164"/>
      <c r="RIE78" s="164"/>
      <c r="RIF78" s="165"/>
      <c r="RIG78" s="165"/>
      <c r="RIH78" s="165"/>
      <c r="RII78" s="113"/>
      <c r="RIM78" s="166"/>
      <c r="RIN78" s="32"/>
      <c r="RIO78" s="159"/>
      <c r="RIP78" s="160"/>
      <c r="RIQ78" s="161"/>
      <c r="RIR78" s="162"/>
      <c r="RIS78" s="163"/>
      <c r="RIT78" s="163"/>
      <c r="RIU78" s="164"/>
      <c r="RIV78" s="164"/>
      <c r="RIW78" s="165"/>
      <c r="RIX78" s="165"/>
      <c r="RIY78" s="165"/>
      <c r="RIZ78" s="113"/>
      <c r="RJD78" s="166"/>
      <c r="RJE78" s="32"/>
      <c r="RJF78" s="159"/>
      <c r="RJG78" s="160"/>
      <c r="RJH78" s="161"/>
      <c r="RJI78" s="162"/>
      <c r="RJJ78" s="163"/>
      <c r="RJK78" s="163"/>
      <c r="RJL78" s="164"/>
      <c r="RJM78" s="164"/>
      <c r="RJN78" s="165"/>
      <c r="RJO78" s="165"/>
      <c r="RJP78" s="165"/>
      <c r="RJQ78" s="113"/>
      <c r="RJU78" s="166"/>
      <c r="RJV78" s="32"/>
      <c r="RJW78" s="159"/>
      <c r="RJX78" s="160"/>
      <c r="RJY78" s="161"/>
      <c r="RJZ78" s="162"/>
      <c r="RKA78" s="163"/>
      <c r="RKB78" s="163"/>
      <c r="RKC78" s="164"/>
      <c r="RKD78" s="164"/>
      <c r="RKE78" s="165"/>
      <c r="RKF78" s="165"/>
      <c r="RKG78" s="165"/>
      <c r="RKH78" s="113"/>
      <c r="RKL78" s="166"/>
      <c r="RKM78" s="32"/>
      <c r="RKN78" s="159"/>
      <c r="RKO78" s="160"/>
      <c r="RKP78" s="161"/>
      <c r="RKQ78" s="162"/>
      <c r="RKR78" s="163"/>
      <c r="RKS78" s="163"/>
      <c r="RKT78" s="164"/>
      <c r="RKU78" s="164"/>
      <c r="RKV78" s="165"/>
      <c r="RKW78" s="165"/>
      <c r="RKX78" s="165"/>
      <c r="RKY78" s="113"/>
      <c r="RLC78" s="166"/>
      <c r="RLD78" s="32"/>
      <c r="RLE78" s="159"/>
      <c r="RLF78" s="160"/>
      <c r="RLG78" s="161"/>
      <c r="RLH78" s="162"/>
      <c r="RLI78" s="163"/>
      <c r="RLJ78" s="163"/>
      <c r="RLK78" s="164"/>
      <c r="RLL78" s="164"/>
      <c r="RLM78" s="165"/>
      <c r="RLN78" s="165"/>
      <c r="RLO78" s="165"/>
      <c r="RLP78" s="113"/>
      <c r="RLT78" s="166"/>
      <c r="RLU78" s="32"/>
      <c r="RLV78" s="159"/>
      <c r="RLW78" s="160"/>
      <c r="RLX78" s="161"/>
      <c r="RLY78" s="162"/>
      <c r="RLZ78" s="163"/>
      <c r="RMA78" s="163"/>
      <c r="RMB78" s="164"/>
      <c r="RMC78" s="164"/>
      <c r="RMD78" s="165"/>
      <c r="RME78" s="165"/>
      <c r="RMF78" s="165"/>
      <c r="RMG78" s="113"/>
      <c r="RMK78" s="166"/>
      <c r="RML78" s="32"/>
      <c r="RMM78" s="159"/>
      <c r="RMN78" s="160"/>
      <c r="RMO78" s="161"/>
      <c r="RMP78" s="162"/>
      <c r="RMQ78" s="163"/>
      <c r="RMR78" s="163"/>
      <c r="RMS78" s="164"/>
      <c r="RMT78" s="164"/>
      <c r="RMU78" s="165"/>
      <c r="RMV78" s="165"/>
      <c r="RMW78" s="165"/>
      <c r="RMX78" s="113"/>
      <c r="RNB78" s="166"/>
      <c r="RNC78" s="32"/>
      <c r="RND78" s="159"/>
      <c r="RNE78" s="160"/>
      <c r="RNF78" s="161"/>
      <c r="RNG78" s="162"/>
      <c r="RNH78" s="163"/>
      <c r="RNI78" s="163"/>
      <c r="RNJ78" s="164"/>
      <c r="RNK78" s="164"/>
      <c r="RNL78" s="165"/>
      <c r="RNM78" s="165"/>
      <c r="RNN78" s="165"/>
      <c r="RNO78" s="113"/>
      <c r="RNS78" s="166"/>
      <c r="RNT78" s="32"/>
      <c r="RNU78" s="159"/>
      <c r="RNV78" s="160"/>
      <c r="RNW78" s="161"/>
      <c r="RNX78" s="162"/>
      <c r="RNY78" s="163"/>
      <c r="RNZ78" s="163"/>
      <c r="ROA78" s="164"/>
      <c r="ROB78" s="164"/>
      <c r="ROC78" s="165"/>
      <c r="ROD78" s="165"/>
      <c r="ROE78" s="165"/>
      <c r="ROF78" s="113"/>
      <c r="ROJ78" s="166"/>
      <c r="ROK78" s="32"/>
      <c r="ROL78" s="159"/>
      <c r="ROM78" s="160"/>
      <c r="RON78" s="161"/>
      <c r="ROO78" s="162"/>
      <c r="ROP78" s="163"/>
      <c r="ROQ78" s="163"/>
      <c r="ROR78" s="164"/>
      <c r="ROS78" s="164"/>
      <c r="ROT78" s="165"/>
      <c r="ROU78" s="165"/>
      <c r="ROV78" s="165"/>
      <c r="ROW78" s="113"/>
      <c r="RPA78" s="166"/>
      <c r="RPB78" s="32"/>
      <c r="RPC78" s="159"/>
      <c r="RPD78" s="160"/>
      <c r="RPE78" s="161"/>
      <c r="RPF78" s="162"/>
      <c r="RPG78" s="163"/>
      <c r="RPH78" s="163"/>
      <c r="RPI78" s="164"/>
      <c r="RPJ78" s="164"/>
      <c r="RPK78" s="165"/>
      <c r="RPL78" s="165"/>
      <c r="RPM78" s="165"/>
      <c r="RPN78" s="113"/>
      <c r="RPR78" s="166"/>
      <c r="RPS78" s="32"/>
      <c r="RPT78" s="159"/>
      <c r="RPU78" s="160"/>
      <c r="RPV78" s="161"/>
      <c r="RPW78" s="162"/>
      <c r="RPX78" s="163"/>
      <c r="RPY78" s="163"/>
      <c r="RPZ78" s="164"/>
      <c r="RQA78" s="164"/>
      <c r="RQB78" s="165"/>
      <c r="RQC78" s="165"/>
      <c r="RQD78" s="165"/>
      <c r="RQE78" s="113"/>
      <c r="RQI78" s="166"/>
      <c r="RQJ78" s="32"/>
      <c r="RQK78" s="159"/>
      <c r="RQL78" s="160"/>
      <c r="RQM78" s="161"/>
      <c r="RQN78" s="162"/>
      <c r="RQO78" s="163"/>
      <c r="RQP78" s="163"/>
      <c r="RQQ78" s="164"/>
      <c r="RQR78" s="164"/>
      <c r="RQS78" s="165"/>
      <c r="RQT78" s="165"/>
      <c r="RQU78" s="165"/>
      <c r="RQV78" s="113"/>
      <c r="RQZ78" s="166"/>
      <c r="RRA78" s="32"/>
      <c r="RRB78" s="159"/>
      <c r="RRC78" s="160"/>
      <c r="RRD78" s="161"/>
      <c r="RRE78" s="162"/>
      <c r="RRF78" s="163"/>
      <c r="RRG78" s="163"/>
      <c r="RRH78" s="164"/>
      <c r="RRI78" s="164"/>
      <c r="RRJ78" s="165"/>
      <c r="RRK78" s="165"/>
      <c r="RRL78" s="165"/>
      <c r="RRM78" s="113"/>
      <c r="RRQ78" s="166"/>
      <c r="RRR78" s="32"/>
      <c r="RRS78" s="159"/>
      <c r="RRT78" s="160"/>
      <c r="RRU78" s="161"/>
      <c r="RRV78" s="162"/>
      <c r="RRW78" s="163"/>
      <c r="RRX78" s="163"/>
      <c r="RRY78" s="164"/>
      <c r="RRZ78" s="164"/>
      <c r="RSA78" s="165"/>
      <c r="RSB78" s="165"/>
      <c r="RSC78" s="165"/>
      <c r="RSD78" s="113"/>
      <c r="RSH78" s="166"/>
      <c r="RSI78" s="32"/>
      <c r="RSJ78" s="159"/>
      <c r="RSK78" s="160"/>
      <c r="RSL78" s="161"/>
      <c r="RSM78" s="162"/>
      <c r="RSN78" s="163"/>
      <c r="RSO78" s="163"/>
      <c r="RSP78" s="164"/>
      <c r="RSQ78" s="164"/>
      <c r="RSR78" s="165"/>
      <c r="RSS78" s="165"/>
      <c r="RST78" s="165"/>
      <c r="RSU78" s="113"/>
      <c r="RSY78" s="166"/>
      <c r="RSZ78" s="32"/>
      <c r="RTA78" s="159"/>
      <c r="RTB78" s="160"/>
      <c r="RTC78" s="161"/>
      <c r="RTD78" s="162"/>
      <c r="RTE78" s="163"/>
      <c r="RTF78" s="163"/>
      <c r="RTG78" s="164"/>
      <c r="RTH78" s="164"/>
      <c r="RTI78" s="165"/>
      <c r="RTJ78" s="165"/>
      <c r="RTK78" s="165"/>
      <c r="RTL78" s="113"/>
      <c r="RTP78" s="166"/>
      <c r="RTQ78" s="32"/>
      <c r="RTR78" s="159"/>
      <c r="RTS78" s="160"/>
      <c r="RTT78" s="161"/>
      <c r="RTU78" s="162"/>
      <c r="RTV78" s="163"/>
      <c r="RTW78" s="163"/>
      <c r="RTX78" s="164"/>
      <c r="RTY78" s="164"/>
      <c r="RTZ78" s="165"/>
      <c r="RUA78" s="165"/>
      <c r="RUB78" s="165"/>
      <c r="RUC78" s="113"/>
      <c r="RUG78" s="166"/>
      <c r="RUH78" s="32"/>
      <c r="RUI78" s="159"/>
      <c r="RUJ78" s="160"/>
      <c r="RUK78" s="161"/>
      <c r="RUL78" s="162"/>
      <c r="RUM78" s="163"/>
      <c r="RUN78" s="163"/>
      <c r="RUO78" s="164"/>
      <c r="RUP78" s="164"/>
      <c r="RUQ78" s="165"/>
      <c r="RUR78" s="165"/>
      <c r="RUS78" s="165"/>
      <c r="RUT78" s="113"/>
      <c r="RUX78" s="166"/>
      <c r="RUY78" s="32"/>
      <c r="RUZ78" s="159"/>
      <c r="RVA78" s="160"/>
      <c r="RVB78" s="161"/>
      <c r="RVC78" s="162"/>
      <c r="RVD78" s="163"/>
      <c r="RVE78" s="163"/>
      <c r="RVF78" s="164"/>
      <c r="RVG78" s="164"/>
      <c r="RVH78" s="165"/>
      <c r="RVI78" s="165"/>
      <c r="RVJ78" s="165"/>
      <c r="RVK78" s="113"/>
      <c r="RVO78" s="166"/>
      <c r="RVP78" s="32"/>
      <c r="RVQ78" s="159"/>
      <c r="RVR78" s="160"/>
      <c r="RVS78" s="161"/>
      <c r="RVT78" s="162"/>
      <c r="RVU78" s="163"/>
      <c r="RVV78" s="163"/>
      <c r="RVW78" s="164"/>
      <c r="RVX78" s="164"/>
      <c r="RVY78" s="165"/>
      <c r="RVZ78" s="165"/>
      <c r="RWA78" s="165"/>
      <c r="RWB78" s="113"/>
      <c r="RWF78" s="166"/>
      <c r="RWG78" s="32"/>
      <c r="RWH78" s="159"/>
      <c r="RWI78" s="160"/>
      <c r="RWJ78" s="161"/>
      <c r="RWK78" s="162"/>
      <c r="RWL78" s="163"/>
      <c r="RWM78" s="163"/>
      <c r="RWN78" s="164"/>
      <c r="RWO78" s="164"/>
      <c r="RWP78" s="165"/>
      <c r="RWQ78" s="165"/>
      <c r="RWR78" s="165"/>
      <c r="RWS78" s="113"/>
      <c r="RWW78" s="166"/>
      <c r="RWX78" s="32"/>
      <c r="RWY78" s="159"/>
      <c r="RWZ78" s="160"/>
      <c r="RXA78" s="161"/>
      <c r="RXB78" s="162"/>
      <c r="RXC78" s="163"/>
      <c r="RXD78" s="163"/>
      <c r="RXE78" s="164"/>
      <c r="RXF78" s="164"/>
      <c r="RXG78" s="165"/>
      <c r="RXH78" s="165"/>
      <c r="RXI78" s="165"/>
      <c r="RXJ78" s="113"/>
      <c r="RXN78" s="166"/>
      <c r="RXO78" s="32"/>
      <c r="RXP78" s="159"/>
      <c r="RXQ78" s="160"/>
      <c r="RXR78" s="161"/>
      <c r="RXS78" s="162"/>
      <c r="RXT78" s="163"/>
      <c r="RXU78" s="163"/>
      <c r="RXV78" s="164"/>
      <c r="RXW78" s="164"/>
      <c r="RXX78" s="165"/>
      <c r="RXY78" s="165"/>
      <c r="RXZ78" s="165"/>
      <c r="RYA78" s="113"/>
      <c r="RYE78" s="166"/>
      <c r="RYF78" s="32"/>
      <c r="RYG78" s="159"/>
      <c r="RYH78" s="160"/>
      <c r="RYI78" s="161"/>
      <c r="RYJ78" s="162"/>
      <c r="RYK78" s="163"/>
      <c r="RYL78" s="163"/>
      <c r="RYM78" s="164"/>
      <c r="RYN78" s="164"/>
      <c r="RYO78" s="165"/>
      <c r="RYP78" s="165"/>
      <c r="RYQ78" s="165"/>
      <c r="RYR78" s="113"/>
      <c r="RYV78" s="166"/>
      <c r="RYW78" s="32"/>
      <c r="RYX78" s="159"/>
      <c r="RYY78" s="160"/>
      <c r="RYZ78" s="161"/>
      <c r="RZA78" s="162"/>
      <c r="RZB78" s="163"/>
      <c r="RZC78" s="163"/>
      <c r="RZD78" s="164"/>
      <c r="RZE78" s="164"/>
      <c r="RZF78" s="165"/>
      <c r="RZG78" s="165"/>
      <c r="RZH78" s="165"/>
      <c r="RZI78" s="113"/>
      <c r="RZM78" s="166"/>
      <c r="RZN78" s="32"/>
      <c r="RZO78" s="159"/>
      <c r="RZP78" s="160"/>
      <c r="RZQ78" s="161"/>
      <c r="RZR78" s="162"/>
      <c r="RZS78" s="163"/>
      <c r="RZT78" s="163"/>
      <c r="RZU78" s="164"/>
      <c r="RZV78" s="164"/>
      <c r="RZW78" s="165"/>
      <c r="RZX78" s="165"/>
      <c r="RZY78" s="165"/>
      <c r="RZZ78" s="113"/>
      <c r="SAD78" s="166"/>
      <c r="SAE78" s="32"/>
      <c r="SAF78" s="159"/>
      <c r="SAG78" s="160"/>
      <c r="SAH78" s="161"/>
      <c r="SAI78" s="162"/>
      <c r="SAJ78" s="163"/>
      <c r="SAK78" s="163"/>
      <c r="SAL78" s="164"/>
      <c r="SAM78" s="164"/>
      <c r="SAN78" s="165"/>
      <c r="SAO78" s="165"/>
      <c r="SAP78" s="165"/>
      <c r="SAQ78" s="113"/>
      <c r="SAU78" s="166"/>
      <c r="SAV78" s="32"/>
      <c r="SAW78" s="159"/>
      <c r="SAX78" s="160"/>
      <c r="SAY78" s="161"/>
      <c r="SAZ78" s="162"/>
      <c r="SBA78" s="163"/>
      <c r="SBB78" s="163"/>
      <c r="SBC78" s="164"/>
      <c r="SBD78" s="164"/>
      <c r="SBE78" s="165"/>
      <c r="SBF78" s="165"/>
      <c r="SBG78" s="165"/>
      <c r="SBH78" s="113"/>
      <c r="SBL78" s="166"/>
      <c r="SBM78" s="32"/>
      <c r="SBN78" s="159"/>
      <c r="SBO78" s="160"/>
      <c r="SBP78" s="161"/>
      <c r="SBQ78" s="162"/>
      <c r="SBR78" s="163"/>
      <c r="SBS78" s="163"/>
      <c r="SBT78" s="164"/>
      <c r="SBU78" s="164"/>
      <c r="SBV78" s="165"/>
      <c r="SBW78" s="165"/>
      <c r="SBX78" s="165"/>
      <c r="SBY78" s="113"/>
      <c r="SCC78" s="166"/>
      <c r="SCD78" s="32"/>
      <c r="SCE78" s="159"/>
      <c r="SCF78" s="160"/>
      <c r="SCG78" s="161"/>
      <c r="SCH78" s="162"/>
      <c r="SCI78" s="163"/>
      <c r="SCJ78" s="163"/>
      <c r="SCK78" s="164"/>
      <c r="SCL78" s="164"/>
      <c r="SCM78" s="165"/>
      <c r="SCN78" s="165"/>
      <c r="SCO78" s="165"/>
      <c r="SCP78" s="113"/>
      <c r="SCT78" s="166"/>
      <c r="SCU78" s="32"/>
      <c r="SCV78" s="159"/>
      <c r="SCW78" s="160"/>
      <c r="SCX78" s="161"/>
      <c r="SCY78" s="162"/>
      <c r="SCZ78" s="163"/>
      <c r="SDA78" s="163"/>
      <c r="SDB78" s="164"/>
      <c r="SDC78" s="164"/>
      <c r="SDD78" s="165"/>
      <c r="SDE78" s="165"/>
      <c r="SDF78" s="165"/>
      <c r="SDG78" s="113"/>
      <c r="SDK78" s="166"/>
      <c r="SDL78" s="32"/>
      <c r="SDM78" s="159"/>
      <c r="SDN78" s="160"/>
      <c r="SDO78" s="161"/>
      <c r="SDP78" s="162"/>
      <c r="SDQ78" s="163"/>
      <c r="SDR78" s="163"/>
      <c r="SDS78" s="164"/>
      <c r="SDT78" s="164"/>
      <c r="SDU78" s="165"/>
      <c r="SDV78" s="165"/>
      <c r="SDW78" s="165"/>
      <c r="SDX78" s="113"/>
      <c r="SEB78" s="166"/>
      <c r="SEC78" s="32"/>
      <c r="SED78" s="159"/>
      <c r="SEE78" s="160"/>
      <c r="SEF78" s="161"/>
      <c r="SEG78" s="162"/>
      <c r="SEH78" s="163"/>
      <c r="SEI78" s="163"/>
      <c r="SEJ78" s="164"/>
      <c r="SEK78" s="164"/>
      <c r="SEL78" s="165"/>
      <c r="SEM78" s="165"/>
      <c r="SEN78" s="165"/>
      <c r="SEO78" s="113"/>
      <c r="SES78" s="166"/>
      <c r="SET78" s="32"/>
      <c r="SEU78" s="159"/>
      <c r="SEV78" s="160"/>
      <c r="SEW78" s="161"/>
      <c r="SEX78" s="162"/>
      <c r="SEY78" s="163"/>
      <c r="SEZ78" s="163"/>
      <c r="SFA78" s="164"/>
      <c r="SFB78" s="164"/>
      <c r="SFC78" s="165"/>
      <c r="SFD78" s="165"/>
      <c r="SFE78" s="165"/>
      <c r="SFF78" s="113"/>
      <c r="SFJ78" s="166"/>
      <c r="SFK78" s="32"/>
      <c r="SFL78" s="159"/>
      <c r="SFM78" s="160"/>
      <c r="SFN78" s="161"/>
      <c r="SFO78" s="162"/>
      <c r="SFP78" s="163"/>
      <c r="SFQ78" s="163"/>
      <c r="SFR78" s="164"/>
      <c r="SFS78" s="164"/>
      <c r="SFT78" s="165"/>
      <c r="SFU78" s="165"/>
      <c r="SFV78" s="165"/>
      <c r="SFW78" s="113"/>
      <c r="SGA78" s="166"/>
      <c r="SGB78" s="32"/>
      <c r="SGC78" s="159"/>
      <c r="SGD78" s="160"/>
      <c r="SGE78" s="161"/>
      <c r="SGF78" s="162"/>
      <c r="SGG78" s="163"/>
      <c r="SGH78" s="163"/>
      <c r="SGI78" s="164"/>
      <c r="SGJ78" s="164"/>
      <c r="SGK78" s="165"/>
      <c r="SGL78" s="165"/>
      <c r="SGM78" s="165"/>
      <c r="SGN78" s="113"/>
      <c r="SGR78" s="166"/>
      <c r="SGS78" s="32"/>
      <c r="SGT78" s="159"/>
      <c r="SGU78" s="160"/>
      <c r="SGV78" s="161"/>
      <c r="SGW78" s="162"/>
      <c r="SGX78" s="163"/>
      <c r="SGY78" s="163"/>
      <c r="SGZ78" s="164"/>
      <c r="SHA78" s="164"/>
      <c r="SHB78" s="165"/>
      <c r="SHC78" s="165"/>
      <c r="SHD78" s="165"/>
      <c r="SHE78" s="113"/>
      <c r="SHI78" s="166"/>
      <c r="SHJ78" s="32"/>
      <c r="SHK78" s="159"/>
      <c r="SHL78" s="160"/>
      <c r="SHM78" s="161"/>
      <c r="SHN78" s="162"/>
      <c r="SHO78" s="163"/>
      <c r="SHP78" s="163"/>
      <c r="SHQ78" s="164"/>
      <c r="SHR78" s="164"/>
      <c r="SHS78" s="165"/>
      <c r="SHT78" s="165"/>
      <c r="SHU78" s="165"/>
      <c r="SHV78" s="113"/>
      <c r="SHZ78" s="166"/>
      <c r="SIA78" s="32"/>
      <c r="SIB78" s="159"/>
      <c r="SIC78" s="160"/>
      <c r="SID78" s="161"/>
      <c r="SIE78" s="162"/>
      <c r="SIF78" s="163"/>
      <c r="SIG78" s="163"/>
      <c r="SIH78" s="164"/>
      <c r="SII78" s="164"/>
      <c r="SIJ78" s="165"/>
      <c r="SIK78" s="165"/>
      <c r="SIL78" s="165"/>
      <c r="SIM78" s="113"/>
      <c r="SIQ78" s="166"/>
      <c r="SIR78" s="32"/>
      <c r="SIS78" s="159"/>
      <c r="SIT78" s="160"/>
      <c r="SIU78" s="161"/>
      <c r="SIV78" s="162"/>
      <c r="SIW78" s="163"/>
      <c r="SIX78" s="163"/>
      <c r="SIY78" s="164"/>
      <c r="SIZ78" s="164"/>
      <c r="SJA78" s="165"/>
      <c r="SJB78" s="165"/>
      <c r="SJC78" s="165"/>
      <c r="SJD78" s="113"/>
      <c r="SJH78" s="166"/>
      <c r="SJI78" s="32"/>
      <c r="SJJ78" s="159"/>
      <c r="SJK78" s="160"/>
      <c r="SJL78" s="161"/>
      <c r="SJM78" s="162"/>
      <c r="SJN78" s="163"/>
      <c r="SJO78" s="163"/>
      <c r="SJP78" s="164"/>
      <c r="SJQ78" s="164"/>
      <c r="SJR78" s="165"/>
      <c r="SJS78" s="165"/>
      <c r="SJT78" s="165"/>
      <c r="SJU78" s="113"/>
      <c r="SJY78" s="166"/>
      <c r="SJZ78" s="32"/>
      <c r="SKA78" s="159"/>
      <c r="SKB78" s="160"/>
      <c r="SKC78" s="161"/>
      <c r="SKD78" s="162"/>
      <c r="SKE78" s="163"/>
      <c r="SKF78" s="163"/>
      <c r="SKG78" s="164"/>
      <c r="SKH78" s="164"/>
      <c r="SKI78" s="165"/>
      <c r="SKJ78" s="165"/>
      <c r="SKK78" s="165"/>
      <c r="SKL78" s="113"/>
      <c r="SKP78" s="166"/>
      <c r="SKQ78" s="32"/>
      <c r="SKR78" s="159"/>
      <c r="SKS78" s="160"/>
      <c r="SKT78" s="161"/>
      <c r="SKU78" s="162"/>
      <c r="SKV78" s="163"/>
      <c r="SKW78" s="163"/>
      <c r="SKX78" s="164"/>
      <c r="SKY78" s="164"/>
      <c r="SKZ78" s="165"/>
      <c r="SLA78" s="165"/>
      <c r="SLB78" s="165"/>
      <c r="SLC78" s="113"/>
      <c r="SLG78" s="166"/>
      <c r="SLH78" s="32"/>
      <c r="SLI78" s="159"/>
      <c r="SLJ78" s="160"/>
      <c r="SLK78" s="161"/>
      <c r="SLL78" s="162"/>
      <c r="SLM78" s="163"/>
      <c r="SLN78" s="163"/>
      <c r="SLO78" s="164"/>
      <c r="SLP78" s="164"/>
      <c r="SLQ78" s="165"/>
      <c r="SLR78" s="165"/>
      <c r="SLS78" s="165"/>
      <c r="SLT78" s="113"/>
      <c r="SLX78" s="166"/>
      <c r="SLY78" s="32"/>
      <c r="SLZ78" s="159"/>
      <c r="SMA78" s="160"/>
      <c r="SMB78" s="161"/>
      <c r="SMC78" s="162"/>
      <c r="SMD78" s="163"/>
      <c r="SME78" s="163"/>
      <c r="SMF78" s="164"/>
      <c r="SMG78" s="164"/>
      <c r="SMH78" s="165"/>
      <c r="SMI78" s="165"/>
      <c r="SMJ78" s="165"/>
      <c r="SMK78" s="113"/>
      <c r="SMO78" s="166"/>
      <c r="SMP78" s="32"/>
      <c r="SMQ78" s="159"/>
      <c r="SMR78" s="160"/>
      <c r="SMS78" s="161"/>
      <c r="SMT78" s="162"/>
      <c r="SMU78" s="163"/>
      <c r="SMV78" s="163"/>
      <c r="SMW78" s="164"/>
      <c r="SMX78" s="164"/>
      <c r="SMY78" s="165"/>
      <c r="SMZ78" s="165"/>
      <c r="SNA78" s="165"/>
      <c r="SNB78" s="113"/>
      <c r="SNF78" s="166"/>
      <c r="SNG78" s="32"/>
      <c r="SNH78" s="159"/>
      <c r="SNI78" s="160"/>
      <c r="SNJ78" s="161"/>
      <c r="SNK78" s="162"/>
      <c r="SNL78" s="163"/>
      <c r="SNM78" s="163"/>
      <c r="SNN78" s="164"/>
      <c r="SNO78" s="164"/>
      <c r="SNP78" s="165"/>
      <c r="SNQ78" s="165"/>
      <c r="SNR78" s="165"/>
      <c r="SNS78" s="113"/>
      <c r="SNW78" s="166"/>
      <c r="SNX78" s="32"/>
      <c r="SNY78" s="159"/>
      <c r="SNZ78" s="160"/>
      <c r="SOA78" s="161"/>
      <c r="SOB78" s="162"/>
      <c r="SOC78" s="163"/>
      <c r="SOD78" s="163"/>
      <c r="SOE78" s="164"/>
      <c r="SOF78" s="164"/>
      <c r="SOG78" s="165"/>
      <c r="SOH78" s="165"/>
      <c r="SOI78" s="165"/>
      <c r="SOJ78" s="113"/>
      <c r="SON78" s="166"/>
      <c r="SOO78" s="32"/>
      <c r="SOP78" s="159"/>
      <c r="SOQ78" s="160"/>
      <c r="SOR78" s="161"/>
      <c r="SOS78" s="162"/>
      <c r="SOT78" s="163"/>
      <c r="SOU78" s="163"/>
      <c r="SOV78" s="164"/>
      <c r="SOW78" s="164"/>
      <c r="SOX78" s="165"/>
      <c r="SOY78" s="165"/>
      <c r="SOZ78" s="165"/>
      <c r="SPA78" s="113"/>
      <c r="SPE78" s="166"/>
      <c r="SPF78" s="32"/>
      <c r="SPG78" s="159"/>
      <c r="SPH78" s="160"/>
      <c r="SPI78" s="161"/>
      <c r="SPJ78" s="162"/>
      <c r="SPK78" s="163"/>
      <c r="SPL78" s="163"/>
      <c r="SPM78" s="164"/>
      <c r="SPN78" s="164"/>
      <c r="SPO78" s="165"/>
      <c r="SPP78" s="165"/>
      <c r="SPQ78" s="165"/>
      <c r="SPR78" s="113"/>
      <c r="SPV78" s="166"/>
      <c r="SPW78" s="32"/>
      <c r="SPX78" s="159"/>
      <c r="SPY78" s="160"/>
      <c r="SPZ78" s="161"/>
      <c r="SQA78" s="162"/>
      <c r="SQB78" s="163"/>
      <c r="SQC78" s="163"/>
      <c r="SQD78" s="164"/>
      <c r="SQE78" s="164"/>
      <c r="SQF78" s="165"/>
      <c r="SQG78" s="165"/>
      <c r="SQH78" s="165"/>
      <c r="SQI78" s="113"/>
      <c r="SQM78" s="166"/>
      <c r="SQN78" s="32"/>
      <c r="SQO78" s="159"/>
      <c r="SQP78" s="160"/>
      <c r="SQQ78" s="161"/>
      <c r="SQR78" s="162"/>
      <c r="SQS78" s="163"/>
      <c r="SQT78" s="163"/>
      <c r="SQU78" s="164"/>
      <c r="SQV78" s="164"/>
      <c r="SQW78" s="165"/>
      <c r="SQX78" s="165"/>
      <c r="SQY78" s="165"/>
      <c r="SQZ78" s="113"/>
      <c r="SRD78" s="166"/>
      <c r="SRE78" s="32"/>
      <c r="SRF78" s="159"/>
      <c r="SRG78" s="160"/>
      <c r="SRH78" s="161"/>
      <c r="SRI78" s="162"/>
      <c r="SRJ78" s="163"/>
      <c r="SRK78" s="163"/>
      <c r="SRL78" s="164"/>
      <c r="SRM78" s="164"/>
      <c r="SRN78" s="165"/>
      <c r="SRO78" s="165"/>
      <c r="SRP78" s="165"/>
      <c r="SRQ78" s="113"/>
      <c r="SRU78" s="166"/>
      <c r="SRV78" s="32"/>
      <c r="SRW78" s="159"/>
      <c r="SRX78" s="160"/>
      <c r="SRY78" s="161"/>
      <c r="SRZ78" s="162"/>
      <c r="SSA78" s="163"/>
      <c r="SSB78" s="163"/>
      <c r="SSC78" s="164"/>
      <c r="SSD78" s="164"/>
      <c r="SSE78" s="165"/>
      <c r="SSF78" s="165"/>
      <c r="SSG78" s="165"/>
      <c r="SSH78" s="113"/>
      <c r="SSL78" s="166"/>
      <c r="SSM78" s="32"/>
      <c r="SSN78" s="159"/>
      <c r="SSO78" s="160"/>
      <c r="SSP78" s="161"/>
      <c r="SSQ78" s="162"/>
      <c r="SSR78" s="163"/>
      <c r="SSS78" s="163"/>
      <c r="SST78" s="164"/>
      <c r="SSU78" s="164"/>
      <c r="SSV78" s="165"/>
      <c r="SSW78" s="165"/>
      <c r="SSX78" s="165"/>
      <c r="SSY78" s="113"/>
      <c r="STC78" s="166"/>
      <c r="STD78" s="32"/>
      <c r="STE78" s="159"/>
      <c r="STF78" s="160"/>
      <c r="STG78" s="161"/>
      <c r="STH78" s="162"/>
      <c r="STI78" s="163"/>
      <c r="STJ78" s="163"/>
      <c r="STK78" s="164"/>
      <c r="STL78" s="164"/>
      <c r="STM78" s="165"/>
      <c r="STN78" s="165"/>
      <c r="STO78" s="165"/>
      <c r="STP78" s="113"/>
      <c r="STT78" s="166"/>
      <c r="STU78" s="32"/>
      <c r="STV78" s="159"/>
      <c r="STW78" s="160"/>
      <c r="STX78" s="161"/>
      <c r="STY78" s="162"/>
      <c r="STZ78" s="163"/>
      <c r="SUA78" s="163"/>
      <c r="SUB78" s="164"/>
      <c r="SUC78" s="164"/>
      <c r="SUD78" s="165"/>
      <c r="SUE78" s="165"/>
      <c r="SUF78" s="165"/>
      <c r="SUG78" s="113"/>
      <c r="SUK78" s="166"/>
      <c r="SUL78" s="32"/>
      <c r="SUM78" s="159"/>
      <c r="SUN78" s="160"/>
      <c r="SUO78" s="161"/>
      <c r="SUP78" s="162"/>
      <c r="SUQ78" s="163"/>
      <c r="SUR78" s="163"/>
      <c r="SUS78" s="164"/>
      <c r="SUT78" s="164"/>
      <c r="SUU78" s="165"/>
      <c r="SUV78" s="165"/>
      <c r="SUW78" s="165"/>
      <c r="SUX78" s="113"/>
      <c r="SVB78" s="166"/>
      <c r="SVC78" s="32"/>
      <c r="SVD78" s="159"/>
      <c r="SVE78" s="160"/>
      <c r="SVF78" s="161"/>
      <c r="SVG78" s="162"/>
      <c r="SVH78" s="163"/>
      <c r="SVI78" s="163"/>
      <c r="SVJ78" s="164"/>
      <c r="SVK78" s="164"/>
      <c r="SVL78" s="165"/>
      <c r="SVM78" s="165"/>
      <c r="SVN78" s="165"/>
      <c r="SVO78" s="113"/>
      <c r="SVS78" s="166"/>
      <c r="SVT78" s="32"/>
      <c r="SVU78" s="159"/>
      <c r="SVV78" s="160"/>
      <c r="SVW78" s="161"/>
      <c r="SVX78" s="162"/>
      <c r="SVY78" s="163"/>
      <c r="SVZ78" s="163"/>
      <c r="SWA78" s="164"/>
      <c r="SWB78" s="164"/>
      <c r="SWC78" s="165"/>
      <c r="SWD78" s="165"/>
      <c r="SWE78" s="165"/>
      <c r="SWF78" s="113"/>
      <c r="SWJ78" s="166"/>
      <c r="SWK78" s="32"/>
      <c r="SWL78" s="159"/>
      <c r="SWM78" s="160"/>
      <c r="SWN78" s="161"/>
      <c r="SWO78" s="162"/>
      <c r="SWP78" s="163"/>
      <c r="SWQ78" s="163"/>
      <c r="SWR78" s="164"/>
      <c r="SWS78" s="164"/>
      <c r="SWT78" s="165"/>
      <c r="SWU78" s="165"/>
      <c r="SWV78" s="165"/>
      <c r="SWW78" s="113"/>
      <c r="SXA78" s="166"/>
      <c r="SXB78" s="32"/>
      <c r="SXC78" s="159"/>
      <c r="SXD78" s="160"/>
      <c r="SXE78" s="161"/>
      <c r="SXF78" s="162"/>
      <c r="SXG78" s="163"/>
      <c r="SXH78" s="163"/>
      <c r="SXI78" s="164"/>
      <c r="SXJ78" s="164"/>
      <c r="SXK78" s="165"/>
      <c r="SXL78" s="165"/>
      <c r="SXM78" s="165"/>
      <c r="SXN78" s="113"/>
      <c r="SXR78" s="166"/>
      <c r="SXS78" s="32"/>
      <c r="SXT78" s="159"/>
      <c r="SXU78" s="160"/>
      <c r="SXV78" s="161"/>
      <c r="SXW78" s="162"/>
      <c r="SXX78" s="163"/>
      <c r="SXY78" s="163"/>
      <c r="SXZ78" s="164"/>
      <c r="SYA78" s="164"/>
      <c r="SYB78" s="165"/>
      <c r="SYC78" s="165"/>
      <c r="SYD78" s="165"/>
      <c r="SYE78" s="113"/>
      <c r="SYI78" s="166"/>
      <c r="SYJ78" s="32"/>
      <c r="SYK78" s="159"/>
      <c r="SYL78" s="160"/>
      <c r="SYM78" s="161"/>
      <c r="SYN78" s="162"/>
      <c r="SYO78" s="163"/>
      <c r="SYP78" s="163"/>
      <c r="SYQ78" s="164"/>
      <c r="SYR78" s="164"/>
      <c r="SYS78" s="165"/>
      <c r="SYT78" s="165"/>
      <c r="SYU78" s="165"/>
      <c r="SYV78" s="113"/>
      <c r="SYZ78" s="166"/>
      <c r="SZA78" s="32"/>
      <c r="SZB78" s="159"/>
      <c r="SZC78" s="160"/>
      <c r="SZD78" s="161"/>
      <c r="SZE78" s="162"/>
      <c r="SZF78" s="163"/>
      <c r="SZG78" s="163"/>
      <c r="SZH78" s="164"/>
      <c r="SZI78" s="164"/>
      <c r="SZJ78" s="165"/>
      <c r="SZK78" s="165"/>
      <c r="SZL78" s="165"/>
      <c r="SZM78" s="113"/>
      <c r="SZQ78" s="166"/>
      <c r="SZR78" s="32"/>
      <c r="SZS78" s="159"/>
      <c r="SZT78" s="160"/>
      <c r="SZU78" s="161"/>
      <c r="SZV78" s="162"/>
      <c r="SZW78" s="163"/>
      <c r="SZX78" s="163"/>
      <c r="SZY78" s="164"/>
      <c r="SZZ78" s="164"/>
      <c r="TAA78" s="165"/>
      <c r="TAB78" s="165"/>
      <c r="TAC78" s="165"/>
      <c r="TAD78" s="113"/>
      <c r="TAH78" s="166"/>
      <c r="TAI78" s="32"/>
      <c r="TAJ78" s="159"/>
      <c r="TAK78" s="160"/>
      <c r="TAL78" s="161"/>
      <c r="TAM78" s="162"/>
      <c r="TAN78" s="163"/>
      <c r="TAO78" s="163"/>
      <c r="TAP78" s="164"/>
      <c r="TAQ78" s="164"/>
      <c r="TAR78" s="165"/>
      <c r="TAS78" s="165"/>
      <c r="TAT78" s="165"/>
      <c r="TAU78" s="113"/>
      <c r="TAY78" s="166"/>
      <c r="TAZ78" s="32"/>
      <c r="TBA78" s="159"/>
      <c r="TBB78" s="160"/>
      <c r="TBC78" s="161"/>
      <c r="TBD78" s="162"/>
      <c r="TBE78" s="163"/>
      <c r="TBF78" s="163"/>
      <c r="TBG78" s="164"/>
      <c r="TBH78" s="164"/>
      <c r="TBI78" s="165"/>
      <c r="TBJ78" s="165"/>
      <c r="TBK78" s="165"/>
      <c r="TBL78" s="113"/>
      <c r="TBP78" s="166"/>
      <c r="TBQ78" s="32"/>
      <c r="TBR78" s="159"/>
      <c r="TBS78" s="160"/>
      <c r="TBT78" s="161"/>
      <c r="TBU78" s="162"/>
      <c r="TBV78" s="163"/>
      <c r="TBW78" s="163"/>
      <c r="TBX78" s="164"/>
      <c r="TBY78" s="164"/>
      <c r="TBZ78" s="165"/>
      <c r="TCA78" s="165"/>
      <c r="TCB78" s="165"/>
      <c r="TCC78" s="113"/>
      <c r="TCG78" s="166"/>
      <c r="TCH78" s="32"/>
      <c r="TCI78" s="159"/>
      <c r="TCJ78" s="160"/>
      <c r="TCK78" s="161"/>
      <c r="TCL78" s="162"/>
      <c r="TCM78" s="163"/>
      <c r="TCN78" s="163"/>
      <c r="TCO78" s="164"/>
      <c r="TCP78" s="164"/>
      <c r="TCQ78" s="165"/>
      <c r="TCR78" s="165"/>
      <c r="TCS78" s="165"/>
      <c r="TCT78" s="113"/>
      <c r="TCX78" s="166"/>
      <c r="TCY78" s="32"/>
      <c r="TCZ78" s="159"/>
      <c r="TDA78" s="160"/>
      <c r="TDB78" s="161"/>
      <c r="TDC78" s="162"/>
      <c r="TDD78" s="163"/>
      <c r="TDE78" s="163"/>
      <c r="TDF78" s="164"/>
      <c r="TDG78" s="164"/>
      <c r="TDH78" s="165"/>
      <c r="TDI78" s="165"/>
      <c r="TDJ78" s="165"/>
      <c r="TDK78" s="113"/>
      <c r="TDO78" s="166"/>
      <c r="TDP78" s="32"/>
      <c r="TDQ78" s="159"/>
      <c r="TDR78" s="160"/>
      <c r="TDS78" s="161"/>
      <c r="TDT78" s="162"/>
      <c r="TDU78" s="163"/>
      <c r="TDV78" s="163"/>
      <c r="TDW78" s="164"/>
      <c r="TDX78" s="164"/>
      <c r="TDY78" s="165"/>
      <c r="TDZ78" s="165"/>
      <c r="TEA78" s="165"/>
      <c r="TEB78" s="113"/>
      <c r="TEF78" s="166"/>
      <c r="TEG78" s="32"/>
      <c r="TEH78" s="159"/>
      <c r="TEI78" s="160"/>
      <c r="TEJ78" s="161"/>
      <c r="TEK78" s="162"/>
      <c r="TEL78" s="163"/>
      <c r="TEM78" s="163"/>
      <c r="TEN78" s="164"/>
      <c r="TEO78" s="164"/>
      <c r="TEP78" s="165"/>
      <c r="TEQ78" s="165"/>
      <c r="TER78" s="165"/>
      <c r="TES78" s="113"/>
      <c r="TEW78" s="166"/>
      <c r="TEX78" s="32"/>
      <c r="TEY78" s="159"/>
      <c r="TEZ78" s="160"/>
      <c r="TFA78" s="161"/>
      <c r="TFB78" s="162"/>
      <c r="TFC78" s="163"/>
      <c r="TFD78" s="163"/>
      <c r="TFE78" s="164"/>
      <c r="TFF78" s="164"/>
      <c r="TFG78" s="165"/>
      <c r="TFH78" s="165"/>
      <c r="TFI78" s="165"/>
      <c r="TFJ78" s="113"/>
      <c r="TFN78" s="166"/>
      <c r="TFO78" s="32"/>
      <c r="TFP78" s="159"/>
      <c r="TFQ78" s="160"/>
      <c r="TFR78" s="161"/>
      <c r="TFS78" s="162"/>
      <c r="TFT78" s="163"/>
      <c r="TFU78" s="163"/>
      <c r="TFV78" s="164"/>
      <c r="TFW78" s="164"/>
      <c r="TFX78" s="165"/>
      <c r="TFY78" s="165"/>
      <c r="TFZ78" s="165"/>
      <c r="TGA78" s="113"/>
      <c r="TGE78" s="166"/>
      <c r="TGF78" s="32"/>
      <c r="TGG78" s="159"/>
      <c r="TGH78" s="160"/>
      <c r="TGI78" s="161"/>
      <c r="TGJ78" s="162"/>
      <c r="TGK78" s="163"/>
      <c r="TGL78" s="163"/>
      <c r="TGM78" s="164"/>
      <c r="TGN78" s="164"/>
      <c r="TGO78" s="165"/>
      <c r="TGP78" s="165"/>
      <c r="TGQ78" s="165"/>
      <c r="TGR78" s="113"/>
      <c r="TGV78" s="166"/>
      <c r="TGW78" s="32"/>
      <c r="TGX78" s="159"/>
      <c r="TGY78" s="160"/>
      <c r="TGZ78" s="161"/>
      <c r="THA78" s="162"/>
      <c r="THB78" s="163"/>
      <c r="THC78" s="163"/>
      <c r="THD78" s="164"/>
      <c r="THE78" s="164"/>
      <c r="THF78" s="165"/>
      <c r="THG78" s="165"/>
      <c r="THH78" s="165"/>
      <c r="THI78" s="113"/>
      <c r="THM78" s="166"/>
      <c r="THN78" s="32"/>
      <c r="THO78" s="159"/>
      <c r="THP78" s="160"/>
      <c r="THQ78" s="161"/>
      <c r="THR78" s="162"/>
      <c r="THS78" s="163"/>
      <c r="THT78" s="163"/>
      <c r="THU78" s="164"/>
      <c r="THV78" s="164"/>
      <c r="THW78" s="165"/>
      <c r="THX78" s="165"/>
      <c r="THY78" s="165"/>
      <c r="THZ78" s="113"/>
      <c r="TID78" s="166"/>
      <c r="TIE78" s="32"/>
      <c r="TIF78" s="159"/>
      <c r="TIG78" s="160"/>
      <c r="TIH78" s="161"/>
      <c r="TII78" s="162"/>
      <c r="TIJ78" s="163"/>
      <c r="TIK78" s="163"/>
      <c r="TIL78" s="164"/>
      <c r="TIM78" s="164"/>
      <c r="TIN78" s="165"/>
      <c r="TIO78" s="165"/>
      <c r="TIP78" s="165"/>
      <c r="TIQ78" s="113"/>
      <c r="TIU78" s="166"/>
      <c r="TIV78" s="32"/>
      <c r="TIW78" s="159"/>
      <c r="TIX78" s="160"/>
      <c r="TIY78" s="161"/>
      <c r="TIZ78" s="162"/>
      <c r="TJA78" s="163"/>
      <c r="TJB78" s="163"/>
      <c r="TJC78" s="164"/>
      <c r="TJD78" s="164"/>
      <c r="TJE78" s="165"/>
      <c r="TJF78" s="165"/>
      <c r="TJG78" s="165"/>
      <c r="TJH78" s="113"/>
      <c r="TJL78" s="166"/>
      <c r="TJM78" s="32"/>
      <c r="TJN78" s="159"/>
      <c r="TJO78" s="160"/>
      <c r="TJP78" s="161"/>
      <c r="TJQ78" s="162"/>
      <c r="TJR78" s="163"/>
      <c r="TJS78" s="163"/>
      <c r="TJT78" s="164"/>
      <c r="TJU78" s="164"/>
      <c r="TJV78" s="165"/>
      <c r="TJW78" s="165"/>
      <c r="TJX78" s="165"/>
      <c r="TJY78" s="113"/>
      <c r="TKC78" s="166"/>
      <c r="TKD78" s="32"/>
      <c r="TKE78" s="159"/>
      <c r="TKF78" s="160"/>
      <c r="TKG78" s="161"/>
      <c r="TKH78" s="162"/>
      <c r="TKI78" s="163"/>
      <c r="TKJ78" s="163"/>
      <c r="TKK78" s="164"/>
      <c r="TKL78" s="164"/>
      <c r="TKM78" s="165"/>
      <c r="TKN78" s="165"/>
      <c r="TKO78" s="165"/>
      <c r="TKP78" s="113"/>
      <c r="TKT78" s="166"/>
      <c r="TKU78" s="32"/>
      <c r="TKV78" s="159"/>
      <c r="TKW78" s="160"/>
      <c r="TKX78" s="161"/>
      <c r="TKY78" s="162"/>
      <c r="TKZ78" s="163"/>
      <c r="TLA78" s="163"/>
      <c r="TLB78" s="164"/>
      <c r="TLC78" s="164"/>
      <c r="TLD78" s="165"/>
      <c r="TLE78" s="165"/>
      <c r="TLF78" s="165"/>
      <c r="TLG78" s="113"/>
      <c r="TLK78" s="166"/>
      <c r="TLL78" s="32"/>
      <c r="TLM78" s="159"/>
      <c r="TLN78" s="160"/>
      <c r="TLO78" s="161"/>
      <c r="TLP78" s="162"/>
      <c r="TLQ78" s="163"/>
      <c r="TLR78" s="163"/>
      <c r="TLS78" s="164"/>
      <c r="TLT78" s="164"/>
      <c r="TLU78" s="165"/>
      <c r="TLV78" s="165"/>
      <c r="TLW78" s="165"/>
      <c r="TLX78" s="113"/>
      <c r="TMB78" s="166"/>
      <c r="TMC78" s="32"/>
      <c r="TMD78" s="159"/>
      <c r="TME78" s="160"/>
      <c r="TMF78" s="161"/>
      <c r="TMG78" s="162"/>
      <c r="TMH78" s="163"/>
      <c r="TMI78" s="163"/>
      <c r="TMJ78" s="164"/>
      <c r="TMK78" s="164"/>
      <c r="TML78" s="165"/>
      <c r="TMM78" s="165"/>
      <c r="TMN78" s="165"/>
      <c r="TMO78" s="113"/>
      <c r="TMS78" s="166"/>
      <c r="TMT78" s="32"/>
      <c r="TMU78" s="159"/>
      <c r="TMV78" s="160"/>
      <c r="TMW78" s="161"/>
      <c r="TMX78" s="162"/>
      <c r="TMY78" s="163"/>
      <c r="TMZ78" s="163"/>
      <c r="TNA78" s="164"/>
      <c r="TNB78" s="164"/>
      <c r="TNC78" s="165"/>
      <c r="TND78" s="165"/>
      <c r="TNE78" s="165"/>
      <c r="TNF78" s="113"/>
      <c r="TNJ78" s="166"/>
      <c r="TNK78" s="32"/>
      <c r="TNL78" s="159"/>
      <c r="TNM78" s="160"/>
      <c r="TNN78" s="161"/>
      <c r="TNO78" s="162"/>
      <c r="TNP78" s="163"/>
      <c r="TNQ78" s="163"/>
      <c r="TNR78" s="164"/>
      <c r="TNS78" s="164"/>
      <c r="TNT78" s="165"/>
      <c r="TNU78" s="165"/>
      <c r="TNV78" s="165"/>
      <c r="TNW78" s="113"/>
      <c r="TOA78" s="166"/>
      <c r="TOB78" s="32"/>
      <c r="TOC78" s="159"/>
      <c r="TOD78" s="160"/>
      <c r="TOE78" s="161"/>
      <c r="TOF78" s="162"/>
      <c r="TOG78" s="163"/>
      <c r="TOH78" s="163"/>
      <c r="TOI78" s="164"/>
      <c r="TOJ78" s="164"/>
      <c r="TOK78" s="165"/>
      <c r="TOL78" s="165"/>
      <c r="TOM78" s="165"/>
      <c r="TON78" s="113"/>
      <c r="TOR78" s="166"/>
      <c r="TOS78" s="32"/>
      <c r="TOT78" s="159"/>
      <c r="TOU78" s="160"/>
      <c r="TOV78" s="161"/>
      <c r="TOW78" s="162"/>
      <c r="TOX78" s="163"/>
      <c r="TOY78" s="163"/>
      <c r="TOZ78" s="164"/>
      <c r="TPA78" s="164"/>
      <c r="TPB78" s="165"/>
      <c r="TPC78" s="165"/>
      <c r="TPD78" s="165"/>
      <c r="TPE78" s="113"/>
      <c r="TPI78" s="166"/>
      <c r="TPJ78" s="32"/>
      <c r="TPK78" s="159"/>
      <c r="TPL78" s="160"/>
      <c r="TPM78" s="161"/>
      <c r="TPN78" s="162"/>
      <c r="TPO78" s="163"/>
      <c r="TPP78" s="163"/>
      <c r="TPQ78" s="164"/>
      <c r="TPR78" s="164"/>
      <c r="TPS78" s="165"/>
      <c r="TPT78" s="165"/>
      <c r="TPU78" s="165"/>
      <c r="TPV78" s="113"/>
      <c r="TPZ78" s="166"/>
      <c r="TQA78" s="32"/>
      <c r="TQB78" s="159"/>
      <c r="TQC78" s="160"/>
      <c r="TQD78" s="161"/>
      <c r="TQE78" s="162"/>
      <c r="TQF78" s="163"/>
      <c r="TQG78" s="163"/>
      <c r="TQH78" s="164"/>
      <c r="TQI78" s="164"/>
      <c r="TQJ78" s="165"/>
      <c r="TQK78" s="165"/>
      <c r="TQL78" s="165"/>
      <c r="TQM78" s="113"/>
      <c r="TQQ78" s="166"/>
      <c r="TQR78" s="32"/>
      <c r="TQS78" s="159"/>
      <c r="TQT78" s="160"/>
      <c r="TQU78" s="161"/>
      <c r="TQV78" s="162"/>
      <c r="TQW78" s="163"/>
      <c r="TQX78" s="163"/>
      <c r="TQY78" s="164"/>
      <c r="TQZ78" s="164"/>
      <c r="TRA78" s="165"/>
      <c r="TRB78" s="165"/>
      <c r="TRC78" s="165"/>
      <c r="TRD78" s="113"/>
      <c r="TRH78" s="166"/>
      <c r="TRI78" s="32"/>
      <c r="TRJ78" s="159"/>
      <c r="TRK78" s="160"/>
      <c r="TRL78" s="161"/>
      <c r="TRM78" s="162"/>
      <c r="TRN78" s="163"/>
      <c r="TRO78" s="163"/>
      <c r="TRP78" s="164"/>
      <c r="TRQ78" s="164"/>
      <c r="TRR78" s="165"/>
      <c r="TRS78" s="165"/>
      <c r="TRT78" s="165"/>
      <c r="TRU78" s="113"/>
      <c r="TRY78" s="166"/>
      <c r="TRZ78" s="32"/>
      <c r="TSA78" s="159"/>
      <c r="TSB78" s="160"/>
      <c r="TSC78" s="161"/>
      <c r="TSD78" s="162"/>
      <c r="TSE78" s="163"/>
      <c r="TSF78" s="163"/>
      <c r="TSG78" s="164"/>
      <c r="TSH78" s="164"/>
      <c r="TSI78" s="165"/>
      <c r="TSJ78" s="165"/>
      <c r="TSK78" s="165"/>
      <c r="TSL78" s="113"/>
      <c r="TSP78" s="166"/>
      <c r="TSQ78" s="32"/>
      <c r="TSR78" s="159"/>
      <c r="TSS78" s="160"/>
      <c r="TST78" s="161"/>
      <c r="TSU78" s="162"/>
      <c r="TSV78" s="163"/>
      <c r="TSW78" s="163"/>
      <c r="TSX78" s="164"/>
      <c r="TSY78" s="164"/>
      <c r="TSZ78" s="165"/>
      <c r="TTA78" s="165"/>
      <c r="TTB78" s="165"/>
      <c r="TTC78" s="113"/>
      <c r="TTG78" s="166"/>
      <c r="TTH78" s="32"/>
      <c r="TTI78" s="159"/>
      <c r="TTJ78" s="160"/>
      <c r="TTK78" s="161"/>
      <c r="TTL78" s="162"/>
      <c r="TTM78" s="163"/>
      <c r="TTN78" s="163"/>
      <c r="TTO78" s="164"/>
      <c r="TTP78" s="164"/>
      <c r="TTQ78" s="165"/>
      <c r="TTR78" s="165"/>
      <c r="TTS78" s="165"/>
      <c r="TTT78" s="113"/>
      <c r="TTX78" s="166"/>
      <c r="TTY78" s="32"/>
      <c r="TTZ78" s="159"/>
      <c r="TUA78" s="160"/>
      <c r="TUB78" s="161"/>
      <c r="TUC78" s="162"/>
      <c r="TUD78" s="163"/>
      <c r="TUE78" s="163"/>
      <c r="TUF78" s="164"/>
      <c r="TUG78" s="164"/>
      <c r="TUH78" s="165"/>
      <c r="TUI78" s="165"/>
      <c r="TUJ78" s="165"/>
      <c r="TUK78" s="113"/>
      <c r="TUO78" s="166"/>
      <c r="TUP78" s="32"/>
      <c r="TUQ78" s="159"/>
      <c r="TUR78" s="160"/>
      <c r="TUS78" s="161"/>
      <c r="TUT78" s="162"/>
      <c r="TUU78" s="163"/>
      <c r="TUV78" s="163"/>
      <c r="TUW78" s="164"/>
      <c r="TUX78" s="164"/>
      <c r="TUY78" s="165"/>
      <c r="TUZ78" s="165"/>
      <c r="TVA78" s="165"/>
      <c r="TVB78" s="113"/>
      <c r="TVF78" s="166"/>
      <c r="TVG78" s="32"/>
      <c r="TVH78" s="159"/>
      <c r="TVI78" s="160"/>
      <c r="TVJ78" s="161"/>
      <c r="TVK78" s="162"/>
      <c r="TVL78" s="163"/>
      <c r="TVM78" s="163"/>
      <c r="TVN78" s="164"/>
      <c r="TVO78" s="164"/>
      <c r="TVP78" s="165"/>
      <c r="TVQ78" s="165"/>
      <c r="TVR78" s="165"/>
      <c r="TVS78" s="113"/>
      <c r="TVW78" s="166"/>
      <c r="TVX78" s="32"/>
      <c r="TVY78" s="159"/>
      <c r="TVZ78" s="160"/>
      <c r="TWA78" s="161"/>
      <c r="TWB78" s="162"/>
      <c r="TWC78" s="163"/>
      <c r="TWD78" s="163"/>
      <c r="TWE78" s="164"/>
      <c r="TWF78" s="164"/>
      <c r="TWG78" s="165"/>
      <c r="TWH78" s="165"/>
      <c r="TWI78" s="165"/>
      <c r="TWJ78" s="113"/>
      <c r="TWN78" s="166"/>
      <c r="TWO78" s="32"/>
      <c r="TWP78" s="159"/>
      <c r="TWQ78" s="160"/>
      <c r="TWR78" s="161"/>
      <c r="TWS78" s="162"/>
      <c r="TWT78" s="163"/>
      <c r="TWU78" s="163"/>
      <c r="TWV78" s="164"/>
      <c r="TWW78" s="164"/>
      <c r="TWX78" s="165"/>
      <c r="TWY78" s="165"/>
      <c r="TWZ78" s="165"/>
      <c r="TXA78" s="113"/>
      <c r="TXE78" s="166"/>
      <c r="TXF78" s="32"/>
      <c r="TXG78" s="159"/>
      <c r="TXH78" s="160"/>
      <c r="TXI78" s="161"/>
      <c r="TXJ78" s="162"/>
      <c r="TXK78" s="163"/>
      <c r="TXL78" s="163"/>
      <c r="TXM78" s="164"/>
      <c r="TXN78" s="164"/>
      <c r="TXO78" s="165"/>
      <c r="TXP78" s="165"/>
      <c r="TXQ78" s="165"/>
      <c r="TXR78" s="113"/>
      <c r="TXV78" s="166"/>
      <c r="TXW78" s="32"/>
      <c r="TXX78" s="159"/>
      <c r="TXY78" s="160"/>
      <c r="TXZ78" s="161"/>
      <c r="TYA78" s="162"/>
      <c r="TYB78" s="163"/>
      <c r="TYC78" s="163"/>
      <c r="TYD78" s="164"/>
      <c r="TYE78" s="164"/>
      <c r="TYF78" s="165"/>
      <c r="TYG78" s="165"/>
      <c r="TYH78" s="165"/>
      <c r="TYI78" s="113"/>
      <c r="TYM78" s="166"/>
      <c r="TYN78" s="32"/>
      <c r="TYO78" s="159"/>
      <c r="TYP78" s="160"/>
      <c r="TYQ78" s="161"/>
      <c r="TYR78" s="162"/>
      <c r="TYS78" s="163"/>
      <c r="TYT78" s="163"/>
      <c r="TYU78" s="164"/>
      <c r="TYV78" s="164"/>
      <c r="TYW78" s="165"/>
      <c r="TYX78" s="165"/>
      <c r="TYY78" s="165"/>
      <c r="TYZ78" s="113"/>
      <c r="TZD78" s="166"/>
      <c r="TZE78" s="32"/>
      <c r="TZF78" s="159"/>
      <c r="TZG78" s="160"/>
      <c r="TZH78" s="161"/>
      <c r="TZI78" s="162"/>
      <c r="TZJ78" s="163"/>
      <c r="TZK78" s="163"/>
      <c r="TZL78" s="164"/>
      <c r="TZM78" s="164"/>
      <c r="TZN78" s="165"/>
      <c r="TZO78" s="165"/>
      <c r="TZP78" s="165"/>
      <c r="TZQ78" s="113"/>
      <c r="TZU78" s="166"/>
      <c r="TZV78" s="32"/>
      <c r="TZW78" s="159"/>
      <c r="TZX78" s="160"/>
      <c r="TZY78" s="161"/>
      <c r="TZZ78" s="162"/>
      <c r="UAA78" s="163"/>
      <c r="UAB78" s="163"/>
      <c r="UAC78" s="164"/>
      <c r="UAD78" s="164"/>
      <c r="UAE78" s="165"/>
      <c r="UAF78" s="165"/>
      <c r="UAG78" s="165"/>
      <c r="UAH78" s="113"/>
      <c r="UAL78" s="166"/>
      <c r="UAM78" s="32"/>
      <c r="UAN78" s="159"/>
      <c r="UAO78" s="160"/>
      <c r="UAP78" s="161"/>
      <c r="UAQ78" s="162"/>
      <c r="UAR78" s="163"/>
      <c r="UAS78" s="163"/>
      <c r="UAT78" s="164"/>
      <c r="UAU78" s="164"/>
      <c r="UAV78" s="165"/>
      <c r="UAW78" s="165"/>
      <c r="UAX78" s="165"/>
      <c r="UAY78" s="113"/>
      <c r="UBC78" s="166"/>
      <c r="UBD78" s="32"/>
      <c r="UBE78" s="159"/>
      <c r="UBF78" s="160"/>
      <c r="UBG78" s="161"/>
      <c r="UBH78" s="162"/>
      <c r="UBI78" s="163"/>
      <c r="UBJ78" s="163"/>
      <c r="UBK78" s="164"/>
      <c r="UBL78" s="164"/>
      <c r="UBM78" s="165"/>
      <c r="UBN78" s="165"/>
      <c r="UBO78" s="165"/>
      <c r="UBP78" s="113"/>
      <c r="UBT78" s="166"/>
      <c r="UBU78" s="32"/>
      <c r="UBV78" s="159"/>
      <c r="UBW78" s="160"/>
      <c r="UBX78" s="161"/>
      <c r="UBY78" s="162"/>
      <c r="UBZ78" s="163"/>
      <c r="UCA78" s="163"/>
      <c r="UCB78" s="164"/>
      <c r="UCC78" s="164"/>
      <c r="UCD78" s="165"/>
      <c r="UCE78" s="165"/>
      <c r="UCF78" s="165"/>
      <c r="UCG78" s="113"/>
      <c r="UCK78" s="166"/>
      <c r="UCL78" s="32"/>
      <c r="UCM78" s="159"/>
      <c r="UCN78" s="160"/>
      <c r="UCO78" s="161"/>
      <c r="UCP78" s="162"/>
      <c r="UCQ78" s="163"/>
      <c r="UCR78" s="163"/>
      <c r="UCS78" s="164"/>
      <c r="UCT78" s="164"/>
      <c r="UCU78" s="165"/>
      <c r="UCV78" s="165"/>
      <c r="UCW78" s="165"/>
      <c r="UCX78" s="113"/>
      <c r="UDB78" s="166"/>
      <c r="UDC78" s="32"/>
      <c r="UDD78" s="159"/>
      <c r="UDE78" s="160"/>
      <c r="UDF78" s="161"/>
      <c r="UDG78" s="162"/>
      <c r="UDH78" s="163"/>
      <c r="UDI78" s="163"/>
      <c r="UDJ78" s="164"/>
      <c r="UDK78" s="164"/>
      <c r="UDL78" s="165"/>
      <c r="UDM78" s="165"/>
      <c r="UDN78" s="165"/>
      <c r="UDO78" s="113"/>
      <c r="UDS78" s="166"/>
      <c r="UDT78" s="32"/>
      <c r="UDU78" s="159"/>
      <c r="UDV78" s="160"/>
      <c r="UDW78" s="161"/>
      <c r="UDX78" s="162"/>
      <c r="UDY78" s="163"/>
      <c r="UDZ78" s="163"/>
      <c r="UEA78" s="164"/>
      <c r="UEB78" s="164"/>
      <c r="UEC78" s="165"/>
      <c r="UED78" s="165"/>
      <c r="UEE78" s="165"/>
      <c r="UEF78" s="113"/>
      <c r="UEJ78" s="166"/>
      <c r="UEK78" s="32"/>
      <c r="UEL78" s="159"/>
      <c r="UEM78" s="160"/>
      <c r="UEN78" s="161"/>
      <c r="UEO78" s="162"/>
      <c r="UEP78" s="163"/>
      <c r="UEQ78" s="163"/>
      <c r="UER78" s="164"/>
      <c r="UES78" s="164"/>
      <c r="UET78" s="165"/>
      <c r="UEU78" s="165"/>
      <c r="UEV78" s="165"/>
      <c r="UEW78" s="113"/>
      <c r="UFA78" s="166"/>
      <c r="UFB78" s="32"/>
      <c r="UFC78" s="159"/>
      <c r="UFD78" s="160"/>
      <c r="UFE78" s="161"/>
      <c r="UFF78" s="162"/>
      <c r="UFG78" s="163"/>
      <c r="UFH78" s="163"/>
      <c r="UFI78" s="164"/>
      <c r="UFJ78" s="164"/>
      <c r="UFK78" s="165"/>
      <c r="UFL78" s="165"/>
      <c r="UFM78" s="165"/>
      <c r="UFN78" s="113"/>
      <c r="UFR78" s="166"/>
      <c r="UFS78" s="32"/>
      <c r="UFT78" s="159"/>
      <c r="UFU78" s="160"/>
      <c r="UFV78" s="161"/>
      <c r="UFW78" s="162"/>
      <c r="UFX78" s="163"/>
      <c r="UFY78" s="163"/>
      <c r="UFZ78" s="164"/>
      <c r="UGA78" s="164"/>
      <c r="UGB78" s="165"/>
      <c r="UGC78" s="165"/>
      <c r="UGD78" s="165"/>
      <c r="UGE78" s="113"/>
      <c r="UGI78" s="166"/>
      <c r="UGJ78" s="32"/>
      <c r="UGK78" s="159"/>
      <c r="UGL78" s="160"/>
      <c r="UGM78" s="161"/>
      <c r="UGN78" s="162"/>
      <c r="UGO78" s="163"/>
      <c r="UGP78" s="163"/>
      <c r="UGQ78" s="164"/>
      <c r="UGR78" s="164"/>
      <c r="UGS78" s="165"/>
      <c r="UGT78" s="165"/>
      <c r="UGU78" s="165"/>
      <c r="UGV78" s="113"/>
      <c r="UGZ78" s="166"/>
      <c r="UHA78" s="32"/>
      <c r="UHB78" s="159"/>
      <c r="UHC78" s="160"/>
      <c r="UHD78" s="161"/>
      <c r="UHE78" s="162"/>
      <c r="UHF78" s="163"/>
      <c r="UHG78" s="163"/>
      <c r="UHH78" s="164"/>
      <c r="UHI78" s="164"/>
      <c r="UHJ78" s="165"/>
      <c r="UHK78" s="165"/>
      <c r="UHL78" s="165"/>
      <c r="UHM78" s="113"/>
      <c r="UHQ78" s="166"/>
      <c r="UHR78" s="32"/>
      <c r="UHS78" s="159"/>
      <c r="UHT78" s="160"/>
      <c r="UHU78" s="161"/>
      <c r="UHV78" s="162"/>
      <c r="UHW78" s="163"/>
      <c r="UHX78" s="163"/>
      <c r="UHY78" s="164"/>
      <c r="UHZ78" s="164"/>
      <c r="UIA78" s="165"/>
      <c r="UIB78" s="165"/>
      <c r="UIC78" s="165"/>
      <c r="UID78" s="113"/>
      <c r="UIH78" s="166"/>
      <c r="UII78" s="32"/>
      <c r="UIJ78" s="159"/>
      <c r="UIK78" s="160"/>
      <c r="UIL78" s="161"/>
      <c r="UIM78" s="162"/>
      <c r="UIN78" s="163"/>
      <c r="UIO78" s="163"/>
      <c r="UIP78" s="164"/>
      <c r="UIQ78" s="164"/>
      <c r="UIR78" s="165"/>
      <c r="UIS78" s="165"/>
      <c r="UIT78" s="165"/>
      <c r="UIU78" s="113"/>
      <c r="UIY78" s="166"/>
      <c r="UIZ78" s="32"/>
      <c r="UJA78" s="159"/>
      <c r="UJB78" s="160"/>
      <c r="UJC78" s="161"/>
      <c r="UJD78" s="162"/>
      <c r="UJE78" s="163"/>
      <c r="UJF78" s="163"/>
      <c r="UJG78" s="164"/>
      <c r="UJH78" s="164"/>
      <c r="UJI78" s="165"/>
      <c r="UJJ78" s="165"/>
      <c r="UJK78" s="165"/>
      <c r="UJL78" s="113"/>
      <c r="UJP78" s="166"/>
      <c r="UJQ78" s="32"/>
      <c r="UJR78" s="159"/>
      <c r="UJS78" s="160"/>
      <c r="UJT78" s="161"/>
      <c r="UJU78" s="162"/>
      <c r="UJV78" s="163"/>
      <c r="UJW78" s="163"/>
      <c r="UJX78" s="164"/>
      <c r="UJY78" s="164"/>
      <c r="UJZ78" s="165"/>
      <c r="UKA78" s="165"/>
      <c r="UKB78" s="165"/>
      <c r="UKC78" s="113"/>
      <c r="UKG78" s="166"/>
      <c r="UKH78" s="32"/>
      <c r="UKI78" s="159"/>
      <c r="UKJ78" s="160"/>
      <c r="UKK78" s="161"/>
      <c r="UKL78" s="162"/>
      <c r="UKM78" s="163"/>
      <c r="UKN78" s="163"/>
      <c r="UKO78" s="164"/>
      <c r="UKP78" s="164"/>
      <c r="UKQ78" s="165"/>
      <c r="UKR78" s="165"/>
      <c r="UKS78" s="165"/>
      <c r="UKT78" s="113"/>
      <c r="UKX78" s="166"/>
      <c r="UKY78" s="32"/>
      <c r="UKZ78" s="159"/>
      <c r="ULA78" s="160"/>
      <c r="ULB78" s="161"/>
      <c r="ULC78" s="162"/>
      <c r="ULD78" s="163"/>
      <c r="ULE78" s="163"/>
      <c r="ULF78" s="164"/>
      <c r="ULG78" s="164"/>
      <c r="ULH78" s="165"/>
      <c r="ULI78" s="165"/>
      <c r="ULJ78" s="165"/>
      <c r="ULK78" s="113"/>
      <c r="ULO78" s="166"/>
      <c r="ULP78" s="32"/>
      <c r="ULQ78" s="159"/>
      <c r="ULR78" s="160"/>
      <c r="ULS78" s="161"/>
      <c r="ULT78" s="162"/>
      <c r="ULU78" s="163"/>
      <c r="ULV78" s="163"/>
      <c r="ULW78" s="164"/>
      <c r="ULX78" s="164"/>
      <c r="ULY78" s="165"/>
      <c r="ULZ78" s="165"/>
      <c r="UMA78" s="165"/>
      <c r="UMB78" s="113"/>
      <c r="UMF78" s="166"/>
      <c r="UMG78" s="32"/>
      <c r="UMH78" s="159"/>
      <c r="UMI78" s="160"/>
      <c r="UMJ78" s="161"/>
      <c r="UMK78" s="162"/>
      <c r="UML78" s="163"/>
      <c r="UMM78" s="163"/>
      <c r="UMN78" s="164"/>
      <c r="UMO78" s="164"/>
      <c r="UMP78" s="165"/>
      <c r="UMQ78" s="165"/>
      <c r="UMR78" s="165"/>
      <c r="UMS78" s="113"/>
      <c r="UMW78" s="166"/>
      <c r="UMX78" s="32"/>
      <c r="UMY78" s="159"/>
      <c r="UMZ78" s="160"/>
      <c r="UNA78" s="161"/>
      <c r="UNB78" s="162"/>
      <c r="UNC78" s="163"/>
      <c r="UND78" s="163"/>
      <c r="UNE78" s="164"/>
      <c r="UNF78" s="164"/>
      <c r="UNG78" s="165"/>
      <c r="UNH78" s="165"/>
      <c r="UNI78" s="165"/>
      <c r="UNJ78" s="113"/>
      <c r="UNN78" s="166"/>
      <c r="UNO78" s="32"/>
      <c r="UNP78" s="159"/>
      <c r="UNQ78" s="160"/>
      <c r="UNR78" s="161"/>
      <c r="UNS78" s="162"/>
      <c r="UNT78" s="163"/>
      <c r="UNU78" s="163"/>
      <c r="UNV78" s="164"/>
      <c r="UNW78" s="164"/>
      <c r="UNX78" s="165"/>
      <c r="UNY78" s="165"/>
      <c r="UNZ78" s="165"/>
      <c r="UOA78" s="113"/>
      <c r="UOE78" s="166"/>
      <c r="UOF78" s="32"/>
      <c r="UOG78" s="159"/>
      <c r="UOH78" s="160"/>
      <c r="UOI78" s="161"/>
      <c r="UOJ78" s="162"/>
      <c r="UOK78" s="163"/>
      <c r="UOL78" s="163"/>
      <c r="UOM78" s="164"/>
      <c r="UON78" s="164"/>
      <c r="UOO78" s="165"/>
      <c r="UOP78" s="165"/>
      <c r="UOQ78" s="165"/>
      <c r="UOR78" s="113"/>
      <c r="UOV78" s="166"/>
      <c r="UOW78" s="32"/>
      <c r="UOX78" s="159"/>
      <c r="UOY78" s="160"/>
      <c r="UOZ78" s="161"/>
      <c r="UPA78" s="162"/>
      <c r="UPB78" s="163"/>
      <c r="UPC78" s="163"/>
      <c r="UPD78" s="164"/>
      <c r="UPE78" s="164"/>
      <c r="UPF78" s="165"/>
      <c r="UPG78" s="165"/>
      <c r="UPH78" s="165"/>
      <c r="UPI78" s="113"/>
      <c r="UPM78" s="166"/>
      <c r="UPN78" s="32"/>
      <c r="UPO78" s="159"/>
      <c r="UPP78" s="160"/>
      <c r="UPQ78" s="161"/>
      <c r="UPR78" s="162"/>
      <c r="UPS78" s="163"/>
      <c r="UPT78" s="163"/>
      <c r="UPU78" s="164"/>
      <c r="UPV78" s="164"/>
      <c r="UPW78" s="165"/>
      <c r="UPX78" s="165"/>
      <c r="UPY78" s="165"/>
      <c r="UPZ78" s="113"/>
      <c r="UQD78" s="166"/>
      <c r="UQE78" s="32"/>
      <c r="UQF78" s="159"/>
      <c r="UQG78" s="160"/>
      <c r="UQH78" s="161"/>
      <c r="UQI78" s="162"/>
      <c r="UQJ78" s="163"/>
      <c r="UQK78" s="163"/>
      <c r="UQL78" s="164"/>
      <c r="UQM78" s="164"/>
      <c r="UQN78" s="165"/>
      <c r="UQO78" s="165"/>
      <c r="UQP78" s="165"/>
      <c r="UQQ78" s="113"/>
      <c r="UQU78" s="166"/>
      <c r="UQV78" s="32"/>
      <c r="UQW78" s="159"/>
      <c r="UQX78" s="160"/>
      <c r="UQY78" s="161"/>
      <c r="UQZ78" s="162"/>
      <c r="URA78" s="163"/>
      <c r="URB78" s="163"/>
      <c r="URC78" s="164"/>
      <c r="URD78" s="164"/>
      <c r="URE78" s="165"/>
      <c r="URF78" s="165"/>
      <c r="URG78" s="165"/>
      <c r="URH78" s="113"/>
      <c r="URL78" s="166"/>
      <c r="URM78" s="32"/>
      <c r="URN78" s="159"/>
      <c r="URO78" s="160"/>
      <c r="URP78" s="161"/>
      <c r="URQ78" s="162"/>
      <c r="URR78" s="163"/>
      <c r="URS78" s="163"/>
      <c r="URT78" s="164"/>
      <c r="URU78" s="164"/>
      <c r="URV78" s="165"/>
      <c r="URW78" s="165"/>
      <c r="URX78" s="165"/>
      <c r="URY78" s="113"/>
      <c r="USC78" s="166"/>
      <c r="USD78" s="32"/>
      <c r="USE78" s="159"/>
      <c r="USF78" s="160"/>
      <c r="USG78" s="161"/>
      <c r="USH78" s="162"/>
      <c r="USI78" s="163"/>
      <c r="USJ78" s="163"/>
      <c r="USK78" s="164"/>
      <c r="USL78" s="164"/>
      <c r="USM78" s="165"/>
      <c r="USN78" s="165"/>
      <c r="USO78" s="165"/>
      <c r="USP78" s="113"/>
      <c r="UST78" s="166"/>
      <c r="USU78" s="32"/>
      <c r="USV78" s="159"/>
      <c r="USW78" s="160"/>
      <c r="USX78" s="161"/>
      <c r="USY78" s="162"/>
      <c r="USZ78" s="163"/>
      <c r="UTA78" s="163"/>
      <c r="UTB78" s="164"/>
      <c r="UTC78" s="164"/>
      <c r="UTD78" s="165"/>
      <c r="UTE78" s="165"/>
      <c r="UTF78" s="165"/>
      <c r="UTG78" s="113"/>
      <c r="UTK78" s="166"/>
      <c r="UTL78" s="32"/>
      <c r="UTM78" s="159"/>
      <c r="UTN78" s="160"/>
      <c r="UTO78" s="161"/>
      <c r="UTP78" s="162"/>
      <c r="UTQ78" s="163"/>
      <c r="UTR78" s="163"/>
      <c r="UTS78" s="164"/>
      <c r="UTT78" s="164"/>
      <c r="UTU78" s="165"/>
      <c r="UTV78" s="165"/>
      <c r="UTW78" s="165"/>
      <c r="UTX78" s="113"/>
      <c r="UUB78" s="166"/>
      <c r="UUC78" s="32"/>
      <c r="UUD78" s="159"/>
      <c r="UUE78" s="160"/>
      <c r="UUF78" s="161"/>
      <c r="UUG78" s="162"/>
      <c r="UUH78" s="163"/>
      <c r="UUI78" s="163"/>
      <c r="UUJ78" s="164"/>
      <c r="UUK78" s="164"/>
      <c r="UUL78" s="165"/>
      <c r="UUM78" s="165"/>
      <c r="UUN78" s="165"/>
      <c r="UUO78" s="113"/>
      <c r="UUS78" s="166"/>
      <c r="UUT78" s="32"/>
      <c r="UUU78" s="159"/>
      <c r="UUV78" s="160"/>
      <c r="UUW78" s="161"/>
      <c r="UUX78" s="162"/>
      <c r="UUY78" s="163"/>
      <c r="UUZ78" s="163"/>
      <c r="UVA78" s="164"/>
      <c r="UVB78" s="164"/>
      <c r="UVC78" s="165"/>
      <c r="UVD78" s="165"/>
      <c r="UVE78" s="165"/>
      <c r="UVF78" s="113"/>
      <c r="UVJ78" s="166"/>
      <c r="UVK78" s="32"/>
      <c r="UVL78" s="159"/>
      <c r="UVM78" s="160"/>
      <c r="UVN78" s="161"/>
      <c r="UVO78" s="162"/>
      <c r="UVP78" s="163"/>
      <c r="UVQ78" s="163"/>
      <c r="UVR78" s="164"/>
      <c r="UVS78" s="164"/>
      <c r="UVT78" s="165"/>
      <c r="UVU78" s="165"/>
      <c r="UVV78" s="165"/>
      <c r="UVW78" s="113"/>
      <c r="UWA78" s="166"/>
      <c r="UWB78" s="32"/>
      <c r="UWC78" s="159"/>
      <c r="UWD78" s="160"/>
      <c r="UWE78" s="161"/>
      <c r="UWF78" s="162"/>
      <c r="UWG78" s="163"/>
      <c r="UWH78" s="163"/>
      <c r="UWI78" s="164"/>
      <c r="UWJ78" s="164"/>
      <c r="UWK78" s="165"/>
      <c r="UWL78" s="165"/>
      <c r="UWM78" s="165"/>
      <c r="UWN78" s="113"/>
      <c r="UWR78" s="166"/>
      <c r="UWS78" s="32"/>
      <c r="UWT78" s="159"/>
      <c r="UWU78" s="160"/>
      <c r="UWV78" s="161"/>
      <c r="UWW78" s="162"/>
      <c r="UWX78" s="163"/>
      <c r="UWY78" s="163"/>
      <c r="UWZ78" s="164"/>
      <c r="UXA78" s="164"/>
      <c r="UXB78" s="165"/>
      <c r="UXC78" s="165"/>
      <c r="UXD78" s="165"/>
      <c r="UXE78" s="113"/>
      <c r="UXI78" s="166"/>
      <c r="UXJ78" s="32"/>
      <c r="UXK78" s="159"/>
      <c r="UXL78" s="160"/>
      <c r="UXM78" s="161"/>
      <c r="UXN78" s="162"/>
      <c r="UXO78" s="163"/>
      <c r="UXP78" s="163"/>
      <c r="UXQ78" s="164"/>
      <c r="UXR78" s="164"/>
      <c r="UXS78" s="165"/>
      <c r="UXT78" s="165"/>
      <c r="UXU78" s="165"/>
      <c r="UXV78" s="113"/>
      <c r="UXZ78" s="166"/>
      <c r="UYA78" s="32"/>
      <c r="UYB78" s="159"/>
      <c r="UYC78" s="160"/>
      <c r="UYD78" s="161"/>
      <c r="UYE78" s="162"/>
      <c r="UYF78" s="163"/>
      <c r="UYG78" s="163"/>
      <c r="UYH78" s="164"/>
      <c r="UYI78" s="164"/>
      <c r="UYJ78" s="165"/>
      <c r="UYK78" s="165"/>
      <c r="UYL78" s="165"/>
      <c r="UYM78" s="113"/>
      <c r="UYQ78" s="166"/>
      <c r="UYR78" s="32"/>
      <c r="UYS78" s="159"/>
      <c r="UYT78" s="160"/>
      <c r="UYU78" s="161"/>
      <c r="UYV78" s="162"/>
      <c r="UYW78" s="163"/>
      <c r="UYX78" s="163"/>
      <c r="UYY78" s="164"/>
      <c r="UYZ78" s="164"/>
      <c r="UZA78" s="165"/>
      <c r="UZB78" s="165"/>
      <c r="UZC78" s="165"/>
      <c r="UZD78" s="113"/>
      <c r="UZH78" s="166"/>
      <c r="UZI78" s="32"/>
      <c r="UZJ78" s="159"/>
      <c r="UZK78" s="160"/>
      <c r="UZL78" s="161"/>
      <c r="UZM78" s="162"/>
      <c r="UZN78" s="163"/>
      <c r="UZO78" s="163"/>
      <c r="UZP78" s="164"/>
      <c r="UZQ78" s="164"/>
      <c r="UZR78" s="165"/>
      <c r="UZS78" s="165"/>
      <c r="UZT78" s="165"/>
      <c r="UZU78" s="113"/>
      <c r="UZY78" s="166"/>
      <c r="UZZ78" s="32"/>
      <c r="VAA78" s="159"/>
      <c r="VAB78" s="160"/>
      <c r="VAC78" s="161"/>
      <c r="VAD78" s="162"/>
      <c r="VAE78" s="163"/>
      <c r="VAF78" s="163"/>
      <c r="VAG78" s="164"/>
      <c r="VAH78" s="164"/>
      <c r="VAI78" s="165"/>
      <c r="VAJ78" s="165"/>
      <c r="VAK78" s="165"/>
      <c r="VAL78" s="113"/>
      <c r="VAP78" s="166"/>
      <c r="VAQ78" s="32"/>
      <c r="VAR78" s="159"/>
      <c r="VAS78" s="160"/>
      <c r="VAT78" s="161"/>
      <c r="VAU78" s="162"/>
      <c r="VAV78" s="163"/>
      <c r="VAW78" s="163"/>
      <c r="VAX78" s="164"/>
      <c r="VAY78" s="164"/>
      <c r="VAZ78" s="165"/>
      <c r="VBA78" s="165"/>
      <c r="VBB78" s="165"/>
      <c r="VBC78" s="113"/>
      <c r="VBG78" s="166"/>
      <c r="VBH78" s="32"/>
      <c r="VBI78" s="159"/>
      <c r="VBJ78" s="160"/>
      <c r="VBK78" s="161"/>
      <c r="VBL78" s="162"/>
      <c r="VBM78" s="163"/>
      <c r="VBN78" s="163"/>
      <c r="VBO78" s="164"/>
      <c r="VBP78" s="164"/>
      <c r="VBQ78" s="165"/>
      <c r="VBR78" s="165"/>
      <c r="VBS78" s="165"/>
      <c r="VBT78" s="113"/>
      <c r="VBX78" s="166"/>
      <c r="VBY78" s="32"/>
      <c r="VBZ78" s="159"/>
      <c r="VCA78" s="160"/>
      <c r="VCB78" s="161"/>
      <c r="VCC78" s="162"/>
      <c r="VCD78" s="163"/>
      <c r="VCE78" s="163"/>
      <c r="VCF78" s="164"/>
      <c r="VCG78" s="164"/>
      <c r="VCH78" s="165"/>
      <c r="VCI78" s="165"/>
      <c r="VCJ78" s="165"/>
      <c r="VCK78" s="113"/>
      <c r="VCO78" s="166"/>
      <c r="VCP78" s="32"/>
      <c r="VCQ78" s="159"/>
      <c r="VCR78" s="160"/>
      <c r="VCS78" s="161"/>
      <c r="VCT78" s="162"/>
      <c r="VCU78" s="163"/>
      <c r="VCV78" s="163"/>
      <c r="VCW78" s="164"/>
      <c r="VCX78" s="164"/>
      <c r="VCY78" s="165"/>
      <c r="VCZ78" s="165"/>
      <c r="VDA78" s="165"/>
      <c r="VDB78" s="113"/>
      <c r="VDF78" s="166"/>
      <c r="VDG78" s="32"/>
      <c r="VDH78" s="159"/>
      <c r="VDI78" s="160"/>
      <c r="VDJ78" s="161"/>
      <c r="VDK78" s="162"/>
      <c r="VDL78" s="163"/>
      <c r="VDM78" s="163"/>
      <c r="VDN78" s="164"/>
      <c r="VDO78" s="164"/>
      <c r="VDP78" s="165"/>
      <c r="VDQ78" s="165"/>
      <c r="VDR78" s="165"/>
      <c r="VDS78" s="113"/>
      <c r="VDW78" s="166"/>
      <c r="VDX78" s="32"/>
      <c r="VDY78" s="159"/>
      <c r="VDZ78" s="160"/>
      <c r="VEA78" s="161"/>
      <c r="VEB78" s="162"/>
      <c r="VEC78" s="163"/>
      <c r="VED78" s="163"/>
      <c r="VEE78" s="164"/>
      <c r="VEF78" s="164"/>
      <c r="VEG78" s="165"/>
      <c r="VEH78" s="165"/>
      <c r="VEI78" s="165"/>
      <c r="VEJ78" s="113"/>
      <c r="VEN78" s="166"/>
      <c r="VEO78" s="32"/>
      <c r="VEP78" s="159"/>
      <c r="VEQ78" s="160"/>
      <c r="VER78" s="161"/>
      <c r="VES78" s="162"/>
      <c r="VET78" s="163"/>
      <c r="VEU78" s="163"/>
      <c r="VEV78" s="164"/>
      <c r="VEW78" s="164"/>
      <c r="VEX78" s="165"/>
      <c r="VEY78" s="165"/>
      <c r="VEZ78" s="165"/>
      <c r="VFA78" s="113"/>
      <c r="VFE78" s="166"/>
      <c r="VFF78" s="32"/>
      <c r="VFG78" s="159"/>
      <c r="VFH78" s="160"/>
      <c r="VFI78" s="161"/>
      <c r="VFJ78" s="162"/>
      <c r="VFK78" s="163"/>
      <c r="VFL78" s="163"/>
      <c r="VFM78" s="164"/>
      <c r="VFN78" s="164"/>
      <c r="VFO78" s="165"/>
      <c r="VFP78" s="165"/>
      <c r="VFQ78" s="165"/>
      <c r="VFR78" s="113"/>
      <c r="VFV78" s="166"/>
      <c r="VFW78" s="32"/>
      <c r="VFX78" s="159"/>
      <c r="VFY78" s="160"/>
      <c r="VFZ78" s="161"/>
      <c r="VGA78" s="162"/>
      <c r="VGB78" s="163"/>
      <c r="VGC78" s="163"/>
      <c r="VGD78" s="164"/>
      <c r="VGE78" s="164"/>
      <c r="VGF78" s="165"/>
      <c r="VGG78" s="165"/>
      <c r="VGH78" s="165"/>
      <c r="VGI78" s="113"/>
      <c r="VGM78" s="166"/>
      <c r="VGN78" s="32"/>
      <c r="VGO78" s="159"/>
      <c r="VGP78" s="160"/>
      <c r="VGQ78" s="161"/>
      <c r="VGR78" s="162"/>
      <c r="VGS78" s="163"/>
      <c r="VGT78" s="163"/>
      <c r="VGU78" s="164"/>
      <c r="VGV78" s="164"/>
      <c r="VGW78" s="165"/>
      <c r="VGX78" s="165"/>
      <c r="VGY78" s="165"/>
      <c r="VGZ78" s="113"/>
      <c r="VHD78" s="166"/>
      <c r="VHE78" s="32"/>
      <c r="VHF78" s="159"/>
      <c r="VHG78" s="160"/>
      <c r="VHH78" s="161"/>
      <c r="VHI78" s="162"/>
      <c r="VHJ78" s="163"/>
      <c r="VHK78" s="163"/>
      <c r="VHL78" s="164"/>
      <c r="VHM78" s="164"/>
      <c r="VHN78" s="165"/>
      <c r="VHO78" s="165"/>
      <c r="VHP78" s="165"/>
      <c r="VHQ78" s="113"/>
      <c r="VHU78" s="166"/>
      <c r="VHV78" s="32"/>
      <c r="VHW78" s="159"/>
      <c r="VHX78" s="160"/>
      <c r="VHY78" s="161"/>
      <c r="VHZ78" s="162"/>
      <c r="VIA78" s="163"/>
      <c r="VIB78" s="163"/>
      <c r="VIC78" s="164"/>
      <c r="VID78" s="164"/>
      <c r="VIE78" s="165"/>
      <c r="VIF78" s="165"/>
      <c r="VIG78" s="165"/>
      <c r="VIH78" s="113"/>
      <c r="VIL78" s="166"/>
      <c r="VIM78" s="32"/>
      <c r="VIN78" s="159"/>
      <c r="VIO78" s="160"/>
      <c r="VIP78" s="161"/>
      <c r="VIQ78" s="162"/>
      <c r="VIR78" s="163"/>
      <c r="VIS78" s="163"/>
      <c r="VIT78" s="164"/>
      <c r="VIU78" s="164"/>
      <c r="VIV78" s="165"/>
      <c r="VIW78" s="165"/>
      <c r="VIX78" s="165"/>
      <c r="VIY78" s="113"/>
      <c r="VJC78" s="166"/>
      <c r="VJD78" s="32"/>
      <c r="VJE78" s="159"/>
      <c r="VJF78" s="160"/>
      <c r="VJG78" s="161"/>
      <c r="VJH78" s="162"/>
      <c r="VJI78" s="163"/>
      <c r="VJJ78" s="163"/>
      <c r="VJK78" s="164"/>
      <c r="VJL78" s="164"/>
      <c r="VJM78" s="165"/>
      <c r="VJN78" s="165"/>
      <c r="VJO78" s="165"/>
      <c r="VJP78" s="113"/>
      <c r="VJT78" s="166"/>
      <c r="VJU78" s="32"/>
      <c r="VJV78" s="159"/>
      <c r="VJW78" s="160"/>
      <c r="VJX78" s="161"/>
      <c r="VJY78" s="162"/>
      <c r="VJZ78" s="163"/>
      <c r="VKA78" s="163"/>
      <c r="VKB78" s="164"/>
      <c r="VKC78" s="164"/>
      <c r="VKD78" s="165"/>
      <c r="VKE78" s="165"/>
      <c r="VKF78" s="165"/>
      <c r="VKG78" s="113"/>
      <c r="VKK78" s="166"/>
      <c r="VKL78" s="32"/>
      <c r="VKM78" s="159"/>
      <c r="VKN78" s="160"/>
      <c r="VKO78" s="161"/>
      <c r="VKP78" s="162"/>
      <c r="VKQ78" s="163"/>
      <c r="VKR78" s="163"/>
      <c r="VKS78" s="164"/>
      <c r="VKT78" s="164"/>
      <c r="VKU78" s="165"/>
      <c r="VKV78" s="165"/>
      <c r="VKW78" s="165"/>
      <c r="VKX78" s="113"/>
      <c r="VLB78" s="166"/>
      <c r="VLC78" s="32"/>
      <c r="VLD78" s="159"/>
      <c r="VLE78" s="160"/>
      <c r="VLF78" s="161"/>
      <c r="VLG78" s="162"/>
      <c r="VLH78" s="163"/>
      <c r="VLI78" s="163"/>
      <c r="VLJ78" s="164"/>
      <c r="VLK78" s="164"/>
      <c r="VLL78" s="165"/>
      <c r="VLM78" s="165"/>
      <c r="VLN78" s="165"/>
      <c r="VLO78" s="113"/>
      <c r="VLS78" s="166"/>
      <c r="VLT78" s="32"/>
      <c r="VLU78" s="159"/>
      <c r="VLV78" s="160"/>
      <c r="VLW78" s="161"/>
      <c r="VLX78" s="162"/>
      <c r="VLY78" s="163"/>
      <c r="VLZ78" s="163"/>
      <c r="VMA78" s="164"/>
      <c r="VMB78" s="164"/>
      <c r="VMC78" s="165"/>
      <c r="VMD78" s="165"/>
      <c r="VME78" s="165"/>
      <c r="VMF78" s="113"/>
      <c r="VMJ78" s="166"/>
      <c r="VMK78" s="32"/>
      <c r="VML78" s="159"/>
      <c r="VMM78" s="160"/>
      <c r="VMN78" s="161"/>
      <c r="VMO78" s="162"/>
      <c r="VMP78" s="163"/>
      <c r="VMQ78" s="163"/>
      <c r="VMR78" s="164"/>
      <c r="VMS78" s="164"/>
      <c r="VMT78" s="165"/>
      <c r="VMU78" s="165"/>
      <c r="VMV78" s="165"/>
      <c r="VMW78" s="113"/>
      <c r="VNA78" s="166"/>
      <c r="VNB78" s="32"/>
      <c r="VNC78" s="159"/>
      <c r="VND78" s="160"/>
      <c r="VNE78" s="161"/>
      <c r="VNF78" s="162"/>
      <c r="VNG78" s="163"/>
      <c r="VNH78" s="163"/>
      <c r="VNI78" s="164"/>
      <c r="VNJ78" s="164"/>
      <c r="VNK78" s="165"/>
      <c r="VNL78" s="165"/>
      <c r="VNM78" s="165"/>
      <c r="VNN78" s="113"/>
      <c r="VNR78" s="166"/>
      <c r="VNS78" s="32"/>
      <c r="VNT78" s="159"/>
      <c r="VNU78" s="160"/>
      <c r="VNV78" s="161"/>
      <c r="VNW78" s="162"/>
      <c r="VNX78" s="163"/>
      <c r="VNY78" s="163"/>
      <c r="VNZ78" s="164"/>
      <c r="VOA78" s="164"/>
      <c r="VOB78" s="165"/>
      <c r="VOC78" s="165"/>
      <c r="VOD78" s="165"/>
      <c r="VOE78" s="113"/>
      <c r="VOI78" s="166"/>
      <c r="VOJ78" s="32"/>
      <c r="VOK78" s="159"/>
      <c r="VOL78" s="160"/>
      <c r="VOM78" s="161"/>
      <c r="VON78" s="162"/>
      <c r="VOO78" s="163"/>
      <c r="VOP78" s="163"/>
      <c r="VOQ78" s="164"/>
      <c r="VOR78" s="164"/>
      <c r="VOS78" s="165"/>
      <c r="VOT78" s="165"/>
      <c r="VOU78" s="165"/>
      <c r="VOV78" s="113"/>
      <c r="VOZ78" s="166"/>
      <c r="VPA78" s="32"/>
      <c r="VPB78" s="159"/>
      <c r="VPC78" s="160"/>
      <c r="VPD78" s="161"/>
      <c r="VPE78" s="162"/>
      <c r="VPF78" s="163"/>
      <c r="VPG78" s="163"/>
      <c r="VPH78" s="164"/>
      <c r="VPI78" s="164"/>
      <c r="VPJ78" s="165"/>
      <c r="VPK78" s="165"/>
      <c r="VPL78" s="165"/>
      <c r="VPM78" s="113"/>
      <c r="VPQ78" s="166"/>
      <c r="VPR78" s="32"/>
      <c r="VPS78" s="159"/>
      <c r="VPT78" s="160"/>
      <c r="VPU78" s="161"/>
      <c r="VPV78" s="162"/>
      <c r="VPW78" s="163"/>
      <c r="VPX78" s="163"/>
      <c r="VPY78" s="164"/>
      <c r="VPZ78" s="164"/>
      <c r="VQA78" s="165"/>
      <c r="VQB78" s="165"/>
      <c r="VQC78" s="165"/>
      <c r="VQD78" s="113"/>
      <c r="VQH78" s="166"/>
      <c r="VQI78" s="32"/>
      <c r="VQJ78" s="159"/>
      <c r="VQK78" s="160"/>
      <c r="VQL78" s="161"/>
      <c r="VQM78" s="162"/>
      <c r="VQN78" s="163"/>
      <c r="VQO78" s="163"/>
      <c r="VQP78" s="164"/>
      <c r="VQQ78" s="164"/>
      <c r="VQR78" s="165"/>
      <c r="VQS78" s="165"/>
      <c r="VQT78" s="165"/>
      <c r="VQU78" s="113"/>
      <c r="VQY78" s="166"/>
      <c r="VQZ78" s="32"/>
      <c r="VRA78" s="159"/>
      <c r="VRB78" s="160"/>
      <c r="VRC78" s="161"/>
      <c r="VRD78" s="162"/>
      <c r="VRE78" s="163"/>
      <c r="VRF78" s="163"/>
      <c r="VRG78" s="164"/>
      <c r="VRH78" s="164"/>
      <c r="VRI78" s="165"/>
      <c r="VRJ78" s="165"/>
      <c r="VRK78" s="165"/>
      <c r="VRL78" s="113"/>
      <c r="VRP78" s="166"/>
      <c r="VRQ78" s="32"/>
      <c r="VRR78" s="159"/>
      <c r="VRS78" s="160"/>
      <c r="VRT78" s="161"/>
      <c r="VRU78" s="162"/>
      <c r="VRV78" s="163"/>
      <c r="VRW78" s="163"/>
      <c r="VRX78" s="164"/>
      <c r="VRY78" s="164"/>
      <c r="VRZ78" s="165"/>
      <c r="VSA78" s="165"/>
      <c r="VSB78" s="165"/>
      <c r="VSC78" s="113"/>
      <c r="VSG78" s="166"/>
      <c r="VSH78" s="32"/>
      <c r="VSI78" s="159"/>
      <c r="VSJ78" s="160"/>
      <c r="VSK78" s="161"/>
      <c r="VSL78" s="162"/>
      <c r="VSM78" s="163"/>
      <c r="VSN78" s="163"/>
      <c r="VSO78" s="164"/>
      <c r="VSP78" s="164"/>
      <c r="VSQ78" s="165"/>
      <c r="VSR78" s="165"/>
      <c r="VSS78" s="165"/>
      <c r="VST78" s="113"/>
      <c r="VSX78" s="166"/>
      <c r="VSY78" s="32"/>
      <c r="VSZ78" s="159"/>
      <c r="VTA78" s="160"/>
      <c r="VTB78" s="161"/>
      <c r="VTC78" s="162"/>
      <c r="VTD78" s="163"/>
      <c r="VTE78" s="163"/>
      <c r="VTF78" s="164"/>
      <c r="VTG78" s="164"/>
      <c r="VTH78" s="165"/>
      <c r="VTI78" s="165"/>
      <c r="VTJ78" s="165"/>
      <c r="VTK78" s="113"/>
      <c r="VTO78" s="166"/>
      <c r="VTP78" s="32"/>
      <c r="VTQ78" s="159"/>
      <c r="VTR78" s="160"/>
      <c r="VTS78" s="161"/>
      <c r="VTT78" s="162"/>
      <c r="VTU78" s="163"/>
      <c r="VTV78" s="163"/>
      <c r="VTW78" s="164"/>
      <c r="VTX78" s="164"/>
      <c r="VTY78" s="165"/>
      <c r="VTZ78" s="165"/>
      <c r="VUA78" s="165"/>
      <c r="VUB78" s="113"/>
      <c r="VUF78" s="166"/>
      <c r="VUG78" s="32"/>
      <c r="VUH78" s="159"/>
      <c r="VUI78" s="160"/>
      <c r="VUJ78" s="161"/>
      <c r="VUK78" s="162"/>
      <c r="VUL78" s="163"/>
      <c r="VUM78" s="163"/>
      <c r="VUN78" s="164"/>
      <c r="VUO78" s="164"/>
      <c r="VUP78" s="165"/>
      <c r="VUQ78" s="165"/>
      <c r="VUR78" s="165"/>
      <c r="VUS78" s="113"/>
      <c r="VUW78" s="166"/>
      <c r="VUX78" s="32"/>
      <c r="VUY78" s="159"/>
      <c r="VUZ78" s="160"/>
      <c r="VVA78" s="161"/>
      <c r="VVB78" s="162"/>
      <c r="VVC78" s="163"/>
      <c r="VVD78" s="163"/>
      <c r="VVE78" s="164"/>
      <c r="VVF78" s="164"/>
      <c r="VVG78" s="165"/>
      <c r="VVH78" s="165"/>
      <c r="VVI78" s="165"/>
      <c r="VVJ78" s="113"/>
      <c r="VVN78" s="166"/>
      <c r="VVO78" s="32"/>
      <c r="VVP78" s="159"/>
      <c r="VVQ78" s="160"/>
      <c r="VVR78" s="161"/>
      <c r="VVS78" s="162"/>
      <c r="VVT78" s="163"/>
      <c r="VVU78" s="163"/>
      <c r="VVV78" s="164"/>
      <c r="VVW78" s="164"/>
      <c r="VVX78" s="165"/>
      <c r="VVY78" s="165"/>
      <c r="VVZ78" s="165"/>
      <c r="VWA78" s="113"/>
      <c r="VWE78" s="166"/>
      <c r="VWF78" s="32"/>
      <c r="VWG78" s="159"/>
      <c r="VWH78" s="160"/>
      <c r="VWI78" s="161"/>
      <c r="VWJ78" s="162"/>
      <c r="VWK78" s="163"/>
      <c r="VWL78" s="163"/>
      <c r="VWM78" s="164"/>
      <c r="VWN78" s="164"/>
      <c r="VWO78" s="165"/>
      <c r="VWP78" s="165"/>
      <c r="VWQ78" s="165"/>
      <c r="VWR78" s="113"/>
      <c r="VWV78" s="166"/>
      <c r="VWW78" s="32"/>
      <c r="VWX78" s="159"/>
      <c r="VWY78" s="160"/>
      <c r="VWZ78" s="161"/>
      <c r="VXA78" s="162"/>
      <c r="VXB78" s="163"/>
      <c r="VXC78" s="163"/>
      <c r="VXD78" s="164"/>
      <c r="VXE78" s="164"/>
      <c r="VXF78" s="165"/>
      <c r="VXG78" s="165"/>
      <c r="VXH78" s="165"/>
      <c r="VXI78" s="113"/>
      <c r="VXM78" s="166"/>
      <c r="VXN78" s="32"/>
      <c r="VXO78" s="159"/>
      <c r="VXP78" s="160"/>
      <c r="VXQ78" s="161"/>
      <c r="VXR78" s="162"/>
      <c r="VXS78" s="163"/>
      <c r="VXT78" s="163"/>
      <c r="VXU78" s="164"/>
      <c r="VXV78" s="164"/>
      <c r="VXW78" s="165"/>
      <c r="VXX78" s="165"/>
      <c r="VXY78" s="165"/>
      <c r="VXZ78" s="113"/>
      <c r="VYD78" s="166"/>
      <c r="VYE78" s="32"/>
      <c r="VYF78" s="159"/>
      <c r="VYG78" s="160"/>
      <c r="VYH78" s="161"/>
      <c r="VYI78" s="162"/>
      <c r="VYJ78" s="163"/>
      <c r="VYK78" s="163"/>
      <c r="VYL78" s="164"/>
      <c r="VYM78" s="164"/>
      <c r="VYN78" s="165"/>
      <c r="VYO78" s="165"/>
      <c r="VYP78" s="165"/>
      <c r="VYQ78" s="113"/>
      <c r="VYU78" s="166"/>
      <c r="VYV78" s="32"/>
      <c r="VYW78" s="159"/>
      <c r="VYX78" s="160"/>
      <c r="VYY78" s="161"/>
      <c r="VYZ78" s="162"/>
      <c r="VZA78" s="163"/>
      <c r="VZB78" s="163"/>
      <c r="VZC78" s="164"/>
      <c r="VZD78" s="164"/>
      <c r="VZE78" s="165"/>
      <c r="VZF78" s="165"/>
      <c r="VZG78" s="165"/>
      <c r="VZH78" s="113"/>
      <c r="VZL78" s="166"/>
      <c r="VZM78" s="32"/>
      <c r="VZN78" s="159"/>
      <c r="VZO78" s="160"/>
      <c r="VZP78" s="161"/>
      <c r="VZQ78" s="162"/>
      <c r="VZR78" s="163"/>
      <c r="VZS78" s="163"/>
      <c r="VZT78" s="164"/>
      <c r="VZU78" s="164"/>
      <c r="VZV78" s="165"/>
      <c r="VZW78" s="165"/>
      <c r="VZX78" s="165"/>
      <c r="VZY78" s="113"/>
      <c r="WAC78" s="166"/>
      <c r="WAD78" s="32"/>
      <c r="WAE78" s="159"/>
      <c r="WAF78" s="160"/>
      <c r="WAG78" s="161"/>
      <c r="WAH78" s="162"/>
      <c r="WAI78" s="163"/>
      <c r="WAJ78" s="163"/>
      <c r="WAK78" s="164"/>
      <c r="WAL78" s="164"/>
      <c r="WAM78" s="165"/>
      <c r="WAN78" s="165"/>
      <c r="WAO78" s="165"/>
      <c r="WAP78" s="113"/>
      <c r="WAT78" s="166"/>
      <c r="WAU78" s="32"/>
      <c r="WAV78" s="159"/>
      <c r="WAW78" s="160"/>
      <c r="WAX78" s="161"/>
      <c r="WAY78" s="162"/>
      <c r="WAZ78" s="163"/>
      <c r="WBA78" s="163"/>
      <c r="WBB78" s="164"/>
      <c r="WBC78" s="164"/>
      <c r="WBD78" s="165"/>
      <c r="WBE78" s="165"/>
      <c r="WBF78" s="165"/>
      <c r="WBG78" s="113"/>
      <c r="WBK78" s="166"/>
      <c r="WBL78" s="32"/>
      <c r="WBM78" s="159"/>
      <c r="WBN78" s="160"/>
      <c r="WBO78" s="161"/>
      <c r="WBP78" s="162"/>
      <c r="WBQ78" s="163"/>
      <c r="WBR78" s="163"/>
      <c r="WBS78" s="164"/>
      <c r="WBT78" s="164"/>
      <c r="WBU78" s="165"/>
      <c r="WBV78" s="165"/>
      <c r="WBW78" s="165"/>
      <c r="WBX78" s="113"/>
      <c r="WCB78" s="166"/>
      <c r="WCC78" s="32"/>
      <c r="WCD78" s="159"/>
      <c r="WCE78" s="160"/>
      <c r="WCF78" s="161"/>
      <c r="WCG78" s="162"/>
      <c r="WCH78" s="163"/>
      <c r="WCI78" s="163"/>
      <c r="WCJ78" s="164"/>
      <c r="WCK78" s="164"/>
      <c r="WCL78" s="165"/>
      <c r="WCM78" s="165"/>
      <c r="WCN78" s="165"/>
      <c r="WCO78" s="113"/>
      <c r="WCS78" s="166"/>
      <c r="WCT78" s="32"/>
      <c r="WCU78" s="159"/>
      <c r="WCV78" s="160"/>
      <c r="WCW78" s="161"/>
      <c r="WCX78" s="162"/>
      <c r="WCY78" s="163"/>
      <c r="WCZ78" s="163"/>
      <c r="WDA78" s="164"/>
      <c r="WDB78" s="164"/>
      <c r="WDC78" s="165"/>
      <c r="WDD78" s="165"/>
      <c r="WDE78" s="165"/>
      <c r="WDF78" s="113"/>
      <c r="WDJ78" s="166"/>
      <c r="WDK78" s="32"/>
      <c r="WDL78" s="159"/>
      <c r="WDM78" s="160"/>
      <c r="WDN78" s="161"/>
      <c r="WDO78" s="162"/>
      <c r="WDP78" s="163"/>
      <c r="WDQ78" s="163"/>
      <c r="WDR78" s="164"/>
      <c r="WDS78" s="164"/>
      <c r="WDT78" s="165"/>
      <c r="WDU78" s="165"/>
      <c r="WDV78" s="165"/>
      <c r="WDW78" s="113"/>
      <c r="WEA78" s="166"/>
      <c r="WEB78" s="32"/>
      <c r="WEC78" s="159"/>
      <c r="WED78" s="160"/>
      <c r="WEE78" s="161"/>
      <c r="WEF78" s="162"/>
      <c r="WEG78" s="163"/>
      <c r="WEH78" s="163"/>
      <c r="WEI78" s="164"/>
      <c r="WEJ78" s="164"/>
      <c r="WEK78" s="165"/>
      <c r="WEL78" s="165"/>
      <c r="WEM78" s="165"/>
      <c r="WEN78" s="113"/>
      <c r="WER78" s="166"/>
      <c r="WES78" s="32"/>
      <c r="WET78" s="159"/>
      <c r="WEU78" s="160"/>
      <c r="WEV78" s="161"/>
      <c r="WEW78" s="162"/>
      <c r="WEX78" s="163"/>
      <c r="WEY78" s="163"/>
      <c r="WEZ78" s="164"/>
      <c r="WFA78" s="164"/>
      <c r="WFB78" s="165"/>
      <c r="WFC78" s="165"/>
      <c r="WFD78" s="165"/>
      <c r="WFE78" s="113"/>
      <c r="WFI78" s="166"/>
      <c r="WFJ78" s="32"/>
      <c r="WFK78" s="159"/>
      <c r="WFL78" s="160"/>
      <c r="WFM78" s="161"/>
      <c r="WFN78" s="162"/>
      <c r="WFO78" s="163"/>
      <c r="WFP78" s="163"/>
      <c r="WFQ78" s="164"/>
      <c r="WFR78" s="164"/>
      <c r="WFS78" s="165"/>
      <c r="WFT78" s="165"/>
      <c r="WFU78" s="165"/>
      <c r="WFV78" s="113"/>
      <c r="WFZ78" s="166"/>
      <c r="WGA78" s="32"/>
      <c r="WGB78" s="159"/>
      <c r="WGC78" s="160"/>
      <c r="WGD78" s="161"/>
      <c r="WGE78" s="162"/>
      <c r="WGF78" s="163"/>
      <c r="WGG78" s="163"/>
      <c r="WGH78" s="164"/>
      <c r="WGI78" s="164"/>
      <c r="WGJ78" s="165"/>
      <c r="WGK78" s="165"/>
      <c r="WGL78" s="165"/>
      <c r="WGM78" s="113"/>
      <c r="WGQ78" s="166"/>
      <c r="WGR78" s="32"/>
      <c r="WGS78" s="159"/>
      <c r="WGT78" s="160"/>
      <c r="WGU78" s="161"/>
      <c r="WGV78" s="162"/>
      <c r="WGW78" s="163"/>
      <c r="WGX78" s="163"/>
      <c r="WGY78" s="164"/>
      <c r="WGZ78" s="164"/>
      <c r="WHA78" s="165"/>
      <c r="WHB78" s="165"/>
      <c r="WHC78" s="165"/>
      <c r="WHD78" s="113"/>
      <c r="WHH78" s="166"/>
      <c r="WHI78" s="32"/>
      <c r="WHJ78" s="159"/>
      <c r="WHK78" s="160"/>
      <c r="WHL78" s="161"/>
      <c r="WHM78" s="162"/>
      <c r="WHN78" s="163"/>
      <c r="WHO78" s="163"/>
      <c r="WHP78" s="164"/>
      <c r="WHQ78" s="164"/>
      <c r="WHR78" s="165"/>
      <c r="WHS78" s="165"/>
      <c r="WHT78" s="165"/>
      <c r="WHU78" s="113"/>
      <c r="WHY78" s="166"/>
      <c r="WHZ78" s="32"/>
      <c r="WIA78" s="159"/>
      <c r="WIB78" s="160"/>
      <c r="WIC78" s="161"/>
      <c r="WID78" s="162"/>
      <c r="WIE78" s="163"/>
      <c r="WIF78" s="163"/>
      <c r="WIG78" s="164"/>
      <c r="WIH78" s="164"/>
      <c r="WII78" s="165"/>
      <c r="WIJ78" s="165"/>
      <c r="WIK78" s="165"/>
      <c r="WIL78" s="113"/>
      <c r="WIP78" s="166"/>
      <c r="WIQ78" s="32"/>
      <c r="WIR78" s="159"/>
      <c r="WIS78" s="160"/>
      <c r="WIT78" s="161"/>
      <c r="WIU78" s="162"/>
      <c r="WIV78" s="163"/>
      <c r="WIW78" s="163"/>
      <c r="WIX78" s="164"/>
      <c r="WIY78" s="164"/>
      <c r="WIZ78" s="165"/>
      <c r="WJA78" s="165"/>
      <c r="WJB78" s="165"/>
      <c r="WJC78" s="113"/>
      <c r="WJG78" s="166"/>
      <c r="WJH78" s="32"/>
      <c r="WJI78" s="159"/>
      <c r="WJJ78" s="160"/>
      <c r="WJK78" s="161"/>
      <c r="WJL78" s="162"/>
      <c r="WJM78" s="163"/>
      <c r="WJN78" s="163"/>
      <c r="WJO78" s="164"/>
      <c r="WJP78" s="164"/>
      <c r="WJQ78" s="165"/>
      <c r="WJR78" s="165"/>
      <c r="WJS78" s="165"/>
      <c r="WJT78" s="113"/>
      <c r="WJX78" s="166"/>
      <c r="WJY78" s="32"/>
      <c r="WJZ78" s="159"/>
      <c r="WKA78" s="160"/>
      <c r="WKB78" s="161"/>
      <c r="WKC78" s="162"/>
      <c r="WKD78" s="163"/>
      <c r="WKE78" s="163"/>
      <c r="WKF78" s="164"/>
      <c r="WKG78" s="164"/>
      <c r="WKH78" s="165"/>
      <c r="WKI78" s="165"/>
      <c r="WKJ78" s="165"/>
      <c r="WKK78" s="113"/>
      <c r="WKO78" s="166"/>
      <c r="WKP78" s="32"/>
      <c r="WKQ78" s="159"/>
      <c r="WKR78" s="160"/>
      <c r="WKS78" s="161"/>
      <c r="WKT78" s="162"/>
      <c r="WKU78" s="163"/>
      <c r="WKV78" s="163"/>
      <c r="WKW78" s="164"/>
      <c r="WKX78" s="164"/>
      <c r="WKY78" s="165"/>
      <c r="WKZ78" s="165"/>
      <c r="WLA78" s="165"/>
      <c r="WLB78" s="113"/>
      <c r="WLF78" s="166"/>
      <c r="WLG78" s="32"/>
      <c r="WLH78" s="159"/>
      <c r="WLI78" s="160"/>
      <c r="WLJ78" s="161"/>
      <c r="WLK78" s="162"/>
      <c r="WLL78" s="163"/>
      <c r="WLM78" s="163"/>
      <c r="WLN78" s="164"/>
      <c r="WLO78" s="164"/>
      <c r="WLP78" s="165"/>
      <c r="WLQ78" s="165"/>
      <c r="WLR78" s="165"/>
      <c r="WLS78" s="113"/>
      <c r="WLW78" s="166"/>
      <c r="WLX78" s="32"/>
      <c r="WLY78" s="159"/>
      <c r="WLZ78" s="160"/>
      <c r="WMA78" s="161"/>
      <c r="WMB78" s="162"/>
      <c r="WMC78" s="163"/>
      <c r="WMD78" s="163"/>
      <c r="WME78" s="164"/>
      <c r="WMF78" s="164"/>
      <c r="WMG78" s="165"/>
      <c r="WMH78" s="165"/>
      <c r="WMI78" s="165"/>
      <c r="WMJ78" s="113"/>
      <c r="WMN78" s="166"/>
      <c r="WMO78" s="32"/>
      <c r="WMP78" s="159"/>
      <c r="WMQ78" s="160"/>
      <c r="WMR78" s="161"/>
      <c r="WMS78" s="162"/>
      <c r="WMT78" s="163"/>
      <c r="WMU78" s="163"/>
      <c r="WMV78" s="164"/>
      <c r="WMW78" s="164"/>
      <c r="WMX78" s="165"/>
      <c r="WMY78" s="165"/>
      <c r="WMZ78" s="165"/>
      <c r="WNA78" s="113"/>
      <c r="WNE78" s="166"/>
      <c r="WNF78" s="32"/>
      <c r="WNG78" s="159"/>
      <c r="WNH78" s="160"/>
      <c r="WNI78" s="161"/>
      <c r="WNJ78" s="162"/>
      <c r="WNK78" s="163"/>
      <c r="WNL78" s="163"/>
      <c r="WNM78" s="164"/>
      <c r="WNN78" s="164"/>
      <c r="WNO78" s="165"/>
      <c r="WNP78" s="165"/>
      <c r="WNQ78" s="165"/>
      <c r="WNR78" s="113"/>
      <c r="WNV78" s="166"/>
      <c r="WNW78" s="32"/>
      <c r="WNX78" s="159"/>
      <c r="WNY78" s="160"/>
      <c r="WNZ78" s="161"/>
      <c r="WOA78" s="162"/>
      <c r="WOB78" s="163"/>
      <c r="WOC78" s="163"/>
      <c r="WOD78" s="164"/>
      <c r="WOE78" s="164"/>
      <c r="WOF78" s="165"/>
      <c r="WOG78" s="165"/>
      <c r="WOH78" s="165"/>
      <c r="WOI78" s="113"/>
      <c r="WOM78" s="166"/>
      <c r="WON78" s="32"/>
      <c r="WOO78" s="159"/>
      <c r="WOP78" s="160"/>
      <c r="WOQ78" s="161"/>
      <c r="WOR78" s="162"/>
      <c r="WOS78" s="163"/>
      <c r="WOT78" s="163"/>
      <c r="WOU78" s="164"/>
      <c r="WOV78" s="164"/>
      <c r="WOW78" s="165"/>
      <c r="WOX78" s="165"/>
      <c r="WOY78" s="165"/>
      <c r="WOZ78" s="113"/>
      <c r="WPD78" s="166"/>
      <c r="WPE78" s="32"/>
      <c r="WPF78" s="159"/>
      <c r="WPG78" s="160"/>
      <c r="WPH78" s="161"/>
      <c r="WPI78" s="162"/>
      <c r="WPJ78" s="163"/>
      <c r="WPK78" s="163"/>
      <c r="WPL78" s="164"/>
      <c r="WPM78" s="164"/>
      <c r="WPN78" s="165"/>
      <c r="WPO78" s="165"/>
      <c r="WPP78" s="165"/>
      <c r="WPQ78" s="113"/>
      <c r="WPU78" s="166"/>
      <c r="WPV78" s="32"/>
      <c r="WPW78" s="159"/>
      <c r="WPX78" s="160"/>
      <c r="WPY78" s="161"/>
      <c r="WPZ78" s="162"/>
      <c r="WQA78" s="163"/>
      <c r="WQB78" s="163"/>
      <c r="WQC78" s="164"/>
      <c r="WQD78" s="164"/>
      <c r="WQE78" s="165"/>
      <c r="WQF78" s="165"/>
      <c r="WQG78" s="165"/>
      <c r="WQH78" s="113"/>
      <c r="WQL78" s="166"/>
      <c r="WQM78" s="32"/>
      <c r="WQN78" s="159"/>
      <c r="WQO78" s="160"/>
      <c r="WQP78" s="161"/>
      <c r="WQQ78" s="162"/>
      <c r="WQR78" s="163"/>
      <c r="WQS78" s="163"/>
      <c r="WQT78" s="164"/>
      <c r="WQU78" s="164"/>
      <c r="WQV78" s="165"/>
      <c r="WQW78" s="165"/>
      <c r="WQX78" s="165"/>
      <c r="WQY78" s="113"/>
      <c r="WRC78" s="166"/>
      <c r="WRD78" s="32"/>
      <c r="WRE78" s="159"/>
      <c r="WRF78" s="160"/>
      <c r="WRG78" s="161"/>
      <c r="WRH78" s="162"/>
      <c r="WRI78" s="163"/>
      <c r="WRJ78" s="163"/>
      <c r="WRK78" s="164"/>
      <c r="WRL78" s="164"/>
      <c r="WRM78" s="165"/>
      <c r="WRN78" s="165"/>
      <c r="WRO78" s="165"/>
      <c r="WRP78" s="113"/>
      <c r="WRT78" s="166"/>
      <c r="WRU78" s="32"/>
      <c r="WRV78" s="159"/>
      <c r="WRW78" s="160"/>
      <c r="WRX78" s="161"/>
      <c r="WRY78" s="162"/>
      <c r="WRZ78" s="163"/>
      <c r="WSA78" s="163"/>
      <c r="WSB78" s="164"/>
      <c r="WSC78" s="164"/>
      <c r="WSD78" s="165"/>
      <c r="WSE78" s="165"/>
      <c r="WSF78" s="165"/>
      <c r="WSG78" s="113"/>
      <c r="WSK78" s="166"/>
      <c r="WSL78" s="32"/>
      <c r="WSM78" s="159"/>
      <c r="WSN78" s="160"/>
      <c r="WSO78" s="161"/>
      <c r="WSP78" s="162"/>
      <c r="WSQ78" s="163"/>
      <c r="WSR78" s="163"/>
      <c r="WSS78" s="164"/>
      <c r="WST78" s="164"/>
      <c r="WSU78" s="165"/>
      <c r="WSV78" s="165"/>
      <c r="WSW78" s="165"/>
      <c r="WSX78" s="113"/>
      <c r="WTB78" s="166"/>
      <c r="WTC78" s="32"/>
      <c r="WTD78" s="159"/>
      <c r="WTE78" s="160"/>
      <c r="WTF78" s="161"/>
      <c r="WTG78" s="162"/>
      <c r="WTH78" s="163"/>
      <c r="WTI78" s="163"/>
      <c r="WTJ78" s="164"/>
      <c r="WTK78" s="164"/>
      <c r="WTL78" s="165"/>
      <c r="WTM78" s="165"/>
      <c r="WTN78" s="165"/>
      <c r="WTO78" s="113"/>
      <c r="WTS78" s="166"/>
      <c r="WTT78" s="32"/>
      <c r="WTU78" s="159"/>
      <c r="WTV78" s="160"/>
      <c r="WTW78" s="161"/>
      <c r="WTX78" s="162"/>
      <c r="WTY78" s="163"/>
      <c r="WTZ78" s="163"/>
      <c r="WUA78" s="164"/>
      <c r="WUB78" s="164"/>
      <c r="WUC78" s="165"/>
      <c r="WUD78" s="165"/>
      <c r="WUE78" s="165"/>
      <c r="WUF78" s="113"/>
      <c r="WUJ78" s="166"/>
      <c r="WUK78" s="32"/>
      <c r="WUL78" s="159"/>
      <c r="WUM78" s="160"/>
      <c r="WUN78" s="161"/>
      <c r="WUO78" s="162"/>
      <c r="WUP78" s="163"/>
      <c r="WUQ78" s="163"/>
      <c r="WUR78" s="164"/>
      <c r="WUS78" s="164"/>
      <c r="WUT78" s="165"/>
      <c r="WUU78" s="165"/>
      <c r="WUV78" s="165"/>
      <c r="WUW78" s="113"/>
      <c r="WVA78" s="166"/>
      <c r="WVB78" s="32"/>
      <c r="WVC78" s="159"/>
      <c r="WVD78" s="160"/>
      <c r="WVE78" s="161"/>
      <c r="WVF78" s="162"/>
      <c r="WVG78" s="163"/>
      <c r="WVH78" s="163"/>
      <c r="WVI78" s="164"/>
      <c r="WVJ78" s="164"/>
      <c r="WVK78" s="165"/>
      <c r="WVL78" s="165"/>
      <c r="WVM78" s="165"/>
      <c r="WVN78" s="113"/>
      <c r="WVR78" s="166"/>
      <c r="WVS78" s="32"/>
      <c r="WVT78" s="159"/>
      <c r="WVU78" s="160"/>
      <c r="WVV78" s="161"/>
      <c r="WVW78" s="162"/>
      <c r="WVX78" s="163"/>
      <c r="WVY78" s="163"/>
      <c r="WVZ78" s="164"/>
      <c r="WWA78" s="164"/>
      <c r="WWB78" s="165"/>
      <c r="WWC78" s="165"/>
      <c r="WWD78" s="165"/>
      <c r="WWE78" s="113"/>
      <c r="WWI78" s="166"/>
      <c r="WWJ78" s="32"/>
      <c r="WWK78" s="159"/>
      <c r="WWL78" s="160"/>
      <c r="WWM78" s="161"/>
      <c r="WWN78" s="162"/>
      <c r="WWO78" s="163"/>
      <c r="WWP78" s="163"/>
      <c r="WWQ78" s="164"/>
      <c r="WWR78" s="164"/>
      <c r="WWS78" s="165"/>
      <c r="WWT78" s="165"/>
      <c r="WWU78" s="165"/>
      <c r="WWV78" s="113"/>
      <c r="WWZ78" s="166"/>
      <c r="WXA78" s="32"/>
      <c r="WXB78" s="159"/>
      <c r="WXC78" s="160"/>
      <c r="WXD78" s="161"/>
      <c r="WXE78" s="162"/>
      <c r="WXF78" s="163"/>
      <c r="WXG78" s="163"/>
      <c r="WXH78" s="164"/>
      <c r="WXI78" s="164"/>
      <c r="WXJ78" s="165"/>
      <c r="WXK78" s="165"/>
      <c r="WXL78" s="165"/>
      <c r="WXM78" s="113"/>
      <c r="WXQ78" s="166"/>
      <c r="WXR78" s="32"/>
      <c r="WXS78" s="159"/>
      <c r="WXT78" s="160"/>
      <c r="WXU78" s="161"/>
      <c r="WXV78" s="162"/>
      <c r="WXW78" s="163"/>
      <c r="WXX78" s="163"/>
      <c r="WXY78" s="164"/>
      <c r="WXZ78" s="164"/>
      <c r="WYA78" s="165"/>
      <c r="WYB78" s="165"/>
      <c r="WYC78" s="165"/>
      <c r="WYD78" s="113"/>
      <c r="WYH78" s="166"/>
      <c r="WYI78" s="32"/>
      <c r="WYJ78" s="159"/>
      <c r="WYK78" s="160"/>
      <c r="WYL78" s="161"/>
      <c r="WYM78" s="162"/>
      <c r="WYN78" s="163"/>
      <c r="WYO78" s="163"/>
      <c r="WYP78" s="164"/>
      <c r="WYQ78" s="164"/>
      <c r="WYR78" s="165"/>
      <c r="WYS78" s="165"/>
      <c r="WYT78" s="165"/>
      <c r="WYU78" s="113"/>
      <c r="WYY78" s="166"/>
      <c r="WYZ78" s="32"/>
      <c r="WZA78" s="159"/>
      <c r="WZB78" s="160"/>
      <c r="WZC78" s="161"/>
      <c r="WZD78" s="162"/>
      <c r="WZE78" s="163"/>
      <c r="WZF78" s="163"/>
      <c r="WZG78" s="164"/>
      <c r="WZH78" s="164"/>
      <c r="WZI78" s="165"/>
      <c r="WZJ78" s="165"/>
      <c r="WZK78" s="165"/>
      <c r="WZL78" s="113"/>
      <c r="WZP78" s="166"/>
      <c r="WZQ78" s="32"/>
      <c r="WZR78" s="159"/>
      <c r="WZS78" s="160"/>
      <c r="WZT78" s="161"/>
      <c r="WZU78" s="162"/>
      <c r="WZV78" s="163"/>
      <c r="WZW78" s="163"/>
      <c r="WZX78" s="164"/>
      <c r="WZY78" s="164"/>
      <c r="WZZ78" s="165"/>
      <c r="XAA78" s="165"/>
      <c r="XAB78" s="165"/>
      <c r="XAC78" s="113"/>
      <c r="XAG78" s="166"/>
      <c r="XAH78" s="32"/>
      <c r="XAI78" s="159"/>
      <c r="XAJ78" s="160"/>
      <c r="XAK78" s="161"/>
      <c r="XAL78" s="162"/>
      <c r="XAM78" s="163"/>
      <c r="XAN78" s="163"/>
      <c r="XAO78" s="164"/>
      <c r="XAP78" s="164"/>
      <c r="XAQ78" s="165"/>
      <c r="XAR78" s="165"/>
      <c r="XAS78" s="165"/>
      <c r="XAT78" s="113"/>
      <c r="XAX78" s="166"/>
      <c r="XAY78" s="32"/>
      <c r="XAZ78" s="159"/>
      <c r="XBA78" s="160"/>
      <c r="XBB78" s="161"/>
      <c r="XBC78" s="162"/>
      <c r="XBD78" s="163"/>
      <c r="XBE78" s="163"/>
      <c r="XBF78" s="164"/>
      <c r="XBG78" s="164"/>
      <c r="XBH78" s="165"/>
      <c r="XBI78" s="165"/>
      <c r="XBJ78" s="165"/>
      <c r="XBK78" s="113"/>
      <c r="XBO78" s="166"/>
      <c r="XBP78" s="32"/>
      <c r="XBQ78" s="159"/>
      <c r="XBR78" s="160"/>
      <c r="XBS78" s="161"/>
      <c r="XBT78" s="162"/>
      <c r="XBU78" s="163"/>
      <c r="XBV78" s="163"/>
      <c r="XBW78" s="164"/>
      <c r="XBX78" s="164"/>
      <c r="XBY78" s="165"/>
      <c r="XBZ78" s="165"/>
      <c r="XCA78" s="165"/>
      <c r="XCB78" s="113"/>
      <c r="XCF78" s="166"/>
      <c r="XCG78" s="32"/>
      <c r="XCH78" s="159"/>
      <c r="XCI78" s="160"/>
      <c r="XCJ78" s="161"/>
      <c r="XCK78" s="162"/>
      <c r="XCL78" s="163"/>
      <c r="XCM78" s="163"/>
      <c r="XCN78" s="164"/>
      <c r="XCO78" s="164"/>
      <c r="XCP78" s="165"/>
      <c r="XCQ78" s="165"/>
      <c r="XCR78" s="165"/>
      <c r="XCS78" s="113"/>
      <c r="XCW78" s="166"/>
      <c r="XCX78" s="32"/>
      <c r="XCY78" s="159"/>
      <c r="XCZ78" s="160"/>
      <c r="XDA78" s="161"/>
      <c r="XDB78" s="162"/>
      <c r="XDC78" s="163"/>
      <c r="XDD78" s="163"/>
      <c r="XDE78" s="164"/>
      <c r="XDF78" s="164"/>
      <c r="XDG78" s="165"/>
      <c r="XDH78" s="165"/>
      <c r="XDI78" s="165"/>
      <c r="XDJ78" s="113"/>
      <c r="XDN78" s="166"/>
      <c r="XDO78" s="32"/>
      <c r="XDP78" s="159"/>
      <c r="XDQ78" s="160"/>
      <c r="XDR78" s="161"/>
      <c r="XDS78" s="162"/>
      <c r="XDT78" s="163"/>
      <c r="XDU78" s="163"/>
      <c r="XDV78" s="164"/>
      <c r="XDW78" s="164"/>
      <c r="XDX78" s="165"/>
      <c r="XDY78" s="165"/>
      <c r="XDZ78" s="165"/>
      <c r="XEA78" s="113"/>
      <c r="XEE78" s="166"/>
      <c r="XEF78" s="32"/>
      <c r="XEG78" s="159"/>
      <c r="XEH78" s="160"/>
      <c r="XEI78" s="161"/>
      <c r="XEJ78" s="162"/>
      <c r="XEK78" s="163"/>
      <c r="XEL78" s="163"/>
      <c r="XEM78" s="164"/>
      <c r="XEN78" s="164"/>
      <c r="XEO78" s="165"/>
      <c r="XEP78" s="165"/>
      <c r="XEQ78" s="165"/>
      <c r="XER78" s="113"/>
      <c r="XEV78" s="166"/>
      <c r="XEW78" s="32"/>
      <c r="XEX78" s="159"/>
      <c r="XEY78" s="160"/>
      <c r="XEZ78" s="161"/>
      <c r="XFA78" s="162"/>
      <c r="XFB78" s="163"/>
      <c r="XFC78" s="163"/>
      <c r="XFD78" s="164"/>
    </row>
    <row r="79" spans="1:1021 1025:5118 5122:9215 9219:13312 13316:16384" ht="23.25" customHeight="1" x14ac:dyDescent="0.35">
      <c r="A79" s="38">
        <v>56</v>
      </c>
      <c r="B79" s="148" t="s">
        <v>207</v>
      </c>
      <c r="C79" s="148" t="s">
        <v>281</v>
      </c>
      <c r="D79" s="148" t="s">
        <v>278</v>
      </c>
      <c r="E79" s="149" t="s">
        <v>337</v>
      </c>
      <c r="F79" s="150" t="s">
        <v>217</v>
      </c>
      <c r="G79" s="151">
        <v>38000</v>
      </c>
      <c r="H79" s="152">
        <v>0</v>
      </c>
      <c r="I79" s="153">
        <f>G79*2.87/100</f>
        <v>1090.5999999999999</v>
      </c>
      <c r="J79" s="154">
        <f>G79*7.1/100</f>
        <v>2698</v>
      </c>
      <c r="K79" s="155">
        <f>+G79*1.1%</f>
        <v>418.00000000000006</v>
      </c>
      <c r="L79" s="155">
        <f>G79*3.04/100</f>
        <v>1155.2</v>
      </c>
      <c r="M79" s="156">
        <f>+G79*7.09%</f>
        <v>2694.2000000000003</v>
      </c>
      <c r="N79" s="31">
        <v>1577.45</v>
      </c>
      <c r="O79" s="157">
        <f>H79+I79+L79+N79</f>
        <v>3823.25</v>
      </c>
      <c r="P79" s="157">
        <f>J79+K79+M79</f>
        <v>5810.2000000000007</v>
      </c>
      <c r="Q79" s="157">
        <f>G79-O79</f>
        <v>34176.75</v>
      </c>
    </row>
    <row r="80" spans="1:1021 1025:5118 5122:9215 9219:13312 13316:16384" ht="23.25" customHeight="1" x14ac:dyDescent="0.35">
      <c r="A80" s="38">
        <v>57</v>
      </c>
      <c r="B80" s="39" t="s">
        <v>336</v>
      </c>
      <c r="C80" s="39" t="s">
        <v>281</v>
      </c>
      <c r="D80" s="39" t="s">
        <v>278</v>
      </c>
      <c r="E80" s="39"/>
      <c r="F80" s="20" t="s">
        <v>29</v>
      </c>
      <c r="G80" s="28">
        <v>50000</v>
      </c>
      <c r="H80" s="93">
        <v>1854</v>
      </c>
      <c r="I80" s="23">
        <f>G80*2.87/100</f>
        <v>1435</v>
      </c>
      <c r="J80" s="24">
        <f>G80*7.1/100</f>
        <v>3550</v>
      </c>
      <c r="K80" s="25">
        <f>+G80*1.1%</f>
        <v>550</v>
      </c>
      <c r="L80" s="25">
        <f>G80*3.04/100</f>
        <v>1520</v>
      </c>
      <c r="M80" s="33">
        <f>+G80*7.09%</f>
        <v>3545.0000000000005</v>
      </c>
      <c r="N80" s="33">
        <v>0</v>
      </c>
      <c r="O80" s="27">
        <f>H80+I80+L80+N80</f>
        <v>4809</v>
      </c>
      <c r="P80" s="27">
        <f>J80+K80+M80</f>
        <v>7645</v>
      </c>
      <c r="Q80" s="27">
        <f>G80-O80</f>
        <v>45191</v>
      </c>
    </row>
    <row r="81" spans="1:17" ht="23.25" customHeight="1" x14ac:dyDescent="0.35">
      <c r="A81" s="38">
        <v>58</v>
      </c>
      <c r="B81" s="39" t="s">
        <v>326</v>
      </c>
      <c r="C81" s="39" t="s">
        <v>281</v>
      </c>
      <c r="D81" s="39" t="s">
        <v>278</v>
      </c>
      <c r="E81" s="39" t="s">
        <v>327</v>
      </c>
      <c r="F81" s="20" t="s">
        <v>29</v>
      </c>
      <c r="G81" s="30">
        <v>50000</v>
      </c>
      <c r="H81" s="22">
        <v>1854</v>
      </c>
      <c r="I81" s="23">
        <f>G81*2.87/100</f>
        <v>1435</v>
      </c>
      <c r="J81" s="24">
        <f>G81*7.1/100</f>
        <v>3550</v>
      </c>
      <c r="K81" s="25">
        <f>+G81*1.1%</f>
        <v>550</v>
      </c>
      <c r="L81" s="25">
        <f>G81*3.04/100</f>
        <v>1520</v>
      </c>
      <c r="M81" s="33">
        <f>+G81*7.09%</f>
        <v>3545.0000000000005</v>
      </c>
      <c r="N81" s="33">
        <v>0</v>
      </c>
      <c r="O81" s="27">
        <f>H81+I81+L81+N81</f>
        <v>4809</v>
      </c>
      <c r="P81" s="27">
        <f>J81+K81+M81</f>
        <v>7645</v>
      </c>
      <c r="Q81" s="27">
        <f>G81-O81</f>
        <v>45191</v>
      </c>
    </row>
    <row r="82" spans="1:17" ht="26.25" customHeight="1" x14ac:dyDescent="0.2">
      <c r="A82" s="205" t="s">
        <v>143</v>
      </c>
      <c r="B82" s="205"/>
      <c r="C82" s="205"/>
      <c r="D82" s="205"/>
      <c r="E82" s="206"/>
      <c r="F82" s="32"/>
      <c r="G82" s="41">
        <f>SUM(G78:G81)</f>
        <v>288000</v>
      </c>
      <c r="H82" s="41">
        <f t="shared" ref="H82:Q82" si="118">SUM(H78:H81)</f>
        <v>27574.62</v>
      </c>
      <c r="I82" s="41">
        <f t="shared" si="118"/>
        <v>8265.6</v>
      </c>
      <c r="J82" s="41">
        <f t="shared" si="118"/>
        <v>20448</v>
      </c>
      <c r="K82" s="41">
        <f t="shared" si="118"/>
        <v>2340.8879999999999</v>
      </c>
      <c r="L82" s="41">
        <f t="shared" si="118"/>
        <v>8755.2000000000007</v>
      </c>
      <c r="M82" s="41">
        <f t="shared" si="118"/>
        <v>20419.2</v>
      </c>
      <c r="N82" s="41">
        <f t="shared" si="118"/>
        <v>1577.45</v>
      </c>
      <c r="O82" s="41">
        <f t="shared" si="118"/>
        <v>46172.869999999995</v>
      </c>
      <c r="P82" s="41">
        <f t="shared" si="118"/>
        <v>43208.088000000003</v>
      </c>
      <c r="Q82" s="41">
        <f t="shared" si="118"/>
        <v>241827.13</v>
      </c>
    </row>
    <row r="83" spans="1:17" ht="16.5" customHeight="1" thickBot="1" x14ac:dyDescent="0.25">
      <c r="A83" s="40"/>
      <c r="B83" s="42"/>
      <c r="C83" s="42"/>
      <c r="D83" s="42"/>
      <c r="E83" s="42"/>
      <c r="F83" s="43"/>
      <c r="G83" s="44"/>
      <c r="H83" s="45"/>
      <c r="I83" s="46"/>
      <c r="J83" s="47"/>
      <c r="K83" s="41"/>
      <c r="L83" s="47"/>
      <c r="M83" s="47"/>
      <c r="N83" s="47"/>
      <c r="O83" s="76"/>
      <c r="P83" s="80"/>
      <c r="Q83" s="80"/>
    </row>
    <row r="84" spans="1:17" ht="35.25" customHeight="1" x14ac:dyDescent="0.2">
      <c r="A84" s="172" t="s">
        <v>26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4"/>
    </row>
    <row r="85" spans="1:17" ht="26.25" customHeight="1" x14ac:dyDescent="0.35">
      <c r="A85" s="38">
        <v>59</v>
      </c>
      <c r="B85" s="19" t="s">
        <v>49</v>
      </c>
      <c r="C85" s="19" t="s">
        <v>281</v>
      </c>
      <c r="D85" s="19" t="s">
        <v>26</v>
      </c>
      <c r="E85" s="19" t="s">
        <v>50</v>
      </c>
      <c r="F85" s="20" t="s">
        <v>29</v>
      </c>
      <c r="G85" s="30">
        <v>210000</v>
      </c>
      <c r="H85" s="22">
        <v>38154.769999999997</v>
      </c>
      <c r="I85" s="23">
        <f>+G85*2.87%</f>
        <v>6027</v>
      </c>
      <c r="J85" s="24">
        <f>G85*7.1/100</f>
        <v>14910</v>
      </c>
      <c r="K85" s="87">
        <f t="shared" ref="K85:K90" si="119">74808*1.1%</f>
        <v>822.88800000000003</v>
      </c>
      <c r="L85" s="33">
        <f>187020*3.04%</f>
        <v>5685.4080000000004</v>
      </c>
      <c r="M85" s="33">
        <f>187020*7.09%</f>
        <v>13259.718000000001</v>
      </c>
      <c r="N85" s="33">
        <v>0</v>
      </c>
      <c r="O85" s="27">
        <f>H85+I85+L85+N85</f>
        <v>49867.178</v>
      </c>
      <c r="P85" s="27">
        <f>J85+K85+M85</f>
        <v>28992.606</v>
      </c>
      <c r="Q85" s="27">
        <f>G85-O85</f>
        <v>160132.82199999999</v>
      </c>
    </row>
    <row r="86" spans="1:17" ht="26.25" customHeight="1" x14ac:dyDescent="0.35">
      <c r="A86" s="38">
        <v>60</v>
      </c>
      <c r="B86" s="19" t="s">
        <v>51</v>
      </c>
      <c r="C86" s="19" t="s">
        <v>281</v>
      </c>
      <c r="D86" s="19" t="s">
        <v>26</v>
      </c>
      <c r="E86" s="19" t="s">
        <v>150</v>
      </c>
      <c r="F86" s="20" t="s">
        <v>32</v>
      </c>
      <c r="G86" s="30">
        <v>150000</v>
      </c>
      <c r="H86" s="22">
        <v>21718.61</v>
      </c>
      <c r="I86" s="23">
        <f>G86*2.87/100</f>
        <v>4305</v>
      </c>
      <c r="J86" s="24">
        <f>G86*7.1/100</f>
        <v>10650</v>
      </c>
      <c r="K86" s="87">
        <f t="shared" si="119"/>
        <v>822.88800000000003</v>
      </c>
      <c r="L86" s="33">
        <f>+G86*3.04%</f>
        <v>4560</v>
      </c>
      <c r="M86" s="33">
        <f t="shared" ref="M86:M108" si="120">+G86*7.09%</f>
        <v>10635</v>
      </c>
      <c r="N86" s="33">
        <v>0</v>
      </c>
      <c r="O86" s="27">
        <f>H86+I86+L86+N86</f>
        <v>30583.61</v>
      </c>
      <c r="P86" s="27">
        <f>J86+K86+M86</f>
        <v>22107.887999999999</v>
      </c>
      <c r="Q86" s="27">
        <f>G86-O86</f>
        <v>119416.39</v>
      </c>
    </row>
    <row r="87" spans="1:17" ht="26.25" customHeight="1" x14ac:dyDescent="0.35">
      <c r="A87" s="38">
        <v>61</v>
      </c>
      <c r="B87" s="19" t="s">
        <v>52</v>
      </c>
      <c r="C87" s="19" t="s">
        <v>281</v>
      </c>
      <c r="D87" s="19" t="s">
        <v>26</v>
      </c>
      <c r="E87" s="19" t="s">
        <v>149</v>
      </c>
      <c r="F87" s="20" t="s">
        <v>32</v>
      </c>
      <c r="G87" s="30">
        <v>150000</v>
      </c>
      <c r="H87" s="22">
        <v>23866.62</v>
      </c>
      <c r="I87" s="23">
        <f>G87*2.87/100</f>
        <v>4305</v>
      </c>
      <c r="J87" s="24">
        <f>G87*7.1/100</f>
        <v>10650</v>
      </c>
      <c r="K87" s="87">
        <f t="shared" si="119"/>
        <v>822.88800000000003</v>
      </c>
      <c r="L87" s="33">
        <f>+G87*3.04%</f>
        <v>4560</v>
      </c>
      <c r="M87" s="33">
        <f t="shared" si="120"/>
        <v>10635</v>
      </c>
      <c r="N87" s="33">
        <v>0</v>
      </c>
      <c r="O87" s="27">
        <f>H87+I87+L87+N87</f>
        <v>32731.62</v>
      </c>
      <c r="P87" s="27">
        <f>J87+K87+M87</f>
        <v>22107.887999999999</v>
      </c>
      <c r="Q87" s="27">
        <f>G87-O87</f>
        <v>117268.38</v>
      </c>
    </row>
    <row r="88" spans="1:17" ht="26.25" customHeight="1" x14ac:dyDescent="0.35">
      <c r="A88" s="38">
        <v>62</v>
      </c>
      <c r="B88" s="19" t="s">
        <v>55</v>
      </c>
      <c r="C88" s="19" t="s">
        <v>281</v>
      </c>
      <c r="D88" s="19" t="s">
        <v>26</v>
      </c>
      <c r="E88" s="19" t="s">
        <v>265</v>
      </c>
      <c r="F88" s="20" t="s">
        <v>29</v>
      </c>
      <c r="G88" s="30">
        <v>120000</v>
      </c>
      <c r="H88" s="22">
        <v>6816.41</v>
      </c>
      <c r="I88" s="23">
        <f>G88*2.87/100</f>
        <v>3444</v>
      </c>
      <c r="J88" s="24">
        <f>G88*7.1/100</f>
        <v>8520</v>
      </c>
      <c r="K88" s="87">
        <f t="shared" si="119"/>
        <v>822.88800000000003</v>
      </c>
      <c r="L88" s="33">
        <f>G88*3.04/100</f>
        <v>3648</v>
      </c>
      <c r="M88" s="33">
        <f t="shared" si="120"/>
        <v>8508</v>
      </c>
      <c r="N88" s="31">
        <v>1577.45</v>
      </c>
      <c r="O88" s="27">
        <f>H88+I88+L88+N88</f>
        <v>15485.86</v>
      </c>
      <c r="P88" s="27">
        <f>J88+K88+M88</f>
        <v>17850.887999999999</v>
      </c>
      <c r="Q88" s="27">
        <f>G88-O88</f>
        <v>104514.14</v>
      </c>
    </row>
    <row r="89" spans="1:17" ht="26.25" customHeight="1" x14ac:dyDescent="0.35">
      <c r="A89" s="38">
        <v>63</v>
      </c>
      <c r="B89" s="19" t="s">
        <v>53</v>
      </c>
      <c r="C89" s="19" t="s">
        <v>280</v>
      </c>
      <c r="D89" s="19" t="s">
        <v>26</v>
      </c>
      <c r="E89" s="19" t="s">
        <v>54</v>
      </c>
      <c r="F89" s="20" t="s">
        <v>29</v>
      </c>
      <c r="G89" s="30">
        <v>80000</v>
      </c>
      <c r="H89" s="22">
        <v>7400.87</v>
      </c>
      <c r="I89" s="23">
        <f>G89*2.87/100</f>
        <v>2296</v>
      </c>
      <c r="J89" s="24">
        <f>G89*7.1/100</f>
        <v>5680</v>
      </c>
      <c r="K89" s="87">
        <f t="shared" si="119"/>
        <v>822.88800000000003</v>
      </c>
      <c r="L89" s="33">
        <f>G89*3.04/100</f>
        <v>2432</v>
      </c>
      <c r="M89" s="33">
        <f t="shared" si="120"/>
        <v>5672</v>
      </c>
      <c r="N89" s="33">
        <v>0</v>
      </c>
      <c r="O89" s="27">
        <f>H89+I89+L89+N89</f>
        <v>12128.869999999999</v>
      </c>
      <c r="P89" s="27">
        <f>J89+K89+M89</f>
        <v>12174.887999999999</v>
      </c>
      <c r="Q89" s="27">
        <f>G89-O89</f>
        <v>67871.13</v>
      </c>
    </row>
    <row r="90" spans="1:17" ht="26.25" customHeight="1" x14ac:dyDescent="0.35">
      <c r="A90" s="38">
        <v>64</v>
      </c>
      <c r="B90" s="19" t="s">
        <v>61</v>
      </c>
      <c r="C90" s="19" t="s">
        <v>280</v>
      </c>
      <c r="D90" s="19" t="s">
        <v>26</v>
      </c>
      <c r="E90" s="19" t="s">
        <v>157</v>
      </c>
      <c r="F90" s="20" t="s">
        <v>29</v>
      </c>
      <c r="G90" s="30">
        <v>80000</v>
      </c>
      <c r="H90" s="22">
        <v>7006.51</v>
      </c>
      <c r="I90" s="23">
        <f t="shared" ref="I90" si="121">G90*2.87/100</f>
        <v>2296</v>
      </c>
      <c r="J90" s="24">
        <f t="shared" ref="J90" si="122">G90*7.1/100</f>
        <v>5680</v>
      </c>
      <c r="K90" s="87">
        <f t="shared" si="119"/>
        <v>822.88800000000003</v>
      </c>
      <c r="L90" s="33">
        <f t="shared" ref="L90" si="123">G90*3.04/100</f>
        <v>2432</v>
      </c>
      <c r="M90" s="33">
        <f t="shared" si="120"/>
        <v>5672</v>
      </c>
      <c r="N90" s="31">
        <v>1577.45</v>
      </c>
      <c r="O90" s="27">
        <f t="shared" ref="O90" si="124">H90+I90+L90+N90</f>
        <v>13311.960000000001</v>
      </c>
      <c r="P90" s="27">
        <f t="shared" ref="P90" si="125">J90+K90+M90</f>
        <v>12174.887999999999</v>
      </c>
      <c r="Q90" s="27">
        <f t="shared" ref="Q90" si="126">G90-O90</f>
        <v>66688.039999999994</v>
      </c>
    </row>
    <row r="91" spans="1:17" ht="26.25" customHeight="1" x14ac:dyDescent="0.35">
      <c r="A91" s="38">
        <v>65</v>
      </c>
      <c r="B91" s="19" t="s">
        <v>200</v>
      </c>
      <c r="C91" s="19" t="s">
        <v>280</v>
      </c>
      <c r="D91" s="19" t="s">
        <v>26</v>
      </c>
      <c r="E91" s="19" t="s">
        <v>201</v>
      </c>
      <c r="F91" s="20" t="s">
        <v>29</v>
      </c>
      <c r="G91" s="30">
        <v>50000</v>
      </c>
      <c r="H91" s="22">
        <v>0</v>
      </c>
      <c r="I91" s="23">
        <f t="shared" ref="I91:I99" si="127">G91*2.87/100</f>
        <v>1435</v>
      </c>
      <c r="J91" s="24">
        <f t="shared" ref="J91:J101" si="128">G91*7.1/100</f>
        <v>3550</v>
      </c>
      <c r="K91" s="25">
        <f t="shared" ref="K91:K108" si="129">+G91*1.1%</f>
        <v>550</v>
      </c>
      <c r="L91" s="33">
        <f t="shared" ref="L91:L101" si="130">G91*3.04/100</f>
        <v>1520</v>
      </c>
      <c r="M91" s="33">
        <f t="shared" si="120"/>
        <v>3545.0000000000005</v>
      </c>
      <c r="N91" s="33">
        <v>0</v>
      </c>
      <c r="O91" s="27">
        <f t="shared" ref="O91:O104" si="131">H91+I91+L91+N91</f>
        <v>2955</v>
      </c>
      <c r="P91" s="27">
        <f t="shared" ref="P91:P99" si="132">J91+K91+M91</f>
        <v>7645</v>
      </c>
      <c r="Q91" s="27">
        <f>G91-O91</f>
        <v>47045</v>
      </c>
    </row>
    <row r="92" spans="1:17" ht="26.25" customHeight="1" x14ac:dyDescent="0.35">
      <c r="A92" s="38">
        <v>66</v>
      </c>
      <c r="B92" s="19" t="s">
        <v>65</v>
      </c>
      <c r="C92" s="19" t="s">
        <v>280</v>
      </c>
      <c r="D92" s="19" t="s">
        <v>26</v>
      </c>
      <c r="E92" s="19" t="s">
        <v>193</v>
      </c>
      <c r="F92" s="20" t="s">
        <v>333</v>
      </c>
      <c r="G92" s="30">
        <v>33000</v>
      </c>
      <c r="H92" s="22">
        <v>0</v>
      </c>
      <c r="I92" s="23">
        <f t="shared" si="127"/>
        <v>947.1</v>
      </c>
      <c r="J92" s="24">
        <f t="shared" si="128"/>
        <v>2343</v>
      </c>
      <c r="K92" s="25">
        <f t="shared" si="129"/>
        <v>363.00000000000006</v>
      </c>
      <c r="L92" s="33">
        <f t="shared" si="130"/>
        <v>1003.2</v>
      </c>
      <c r="M92" s="33">
        <f t="shared" si="120"/>
        <v>2339.7000000000003</v>
      </c>
      <c r="N92" s="33">
        <v>0</v>
      </c>
      <c r="O92" s="27">
        <f t="shared" si="131"/>
        <v>1950.3000000000002</v>
      </c>
      <c r="P92" s="27">
        <f t="shared" si="132"/>
        <v>5045.7000000000007</v>
      </c>
      <c r="Q92" s="27">
        <f>G92-O92</f>
        <v>31049.7</v>
      </c>
    </row>
    <row r="93" spans="1:17" ht="26.25" customHeight="1" x14ac:dyDescent="0.35">
      <c r="A93" s="38">
        <v>67</v>
      </c>
      <c r="B93" s="19" t="s">
        <v>60</v>
      </c>
      <c r="C93" s="19" t="s">
        <v>281</v>
      </c>
      <c r="D93" s="19" t="s">
        <v>26</v>
      </c>
      <c r="E93" s="19" t="s">
        <v>248</v>
      </c>
      <c r="F93" s="20" t="s">
        <v>333</v>
      </c>
      <c r="G93" s="30">
        <v>38000</v>
      </c>
      <c r="H93" s="22">
        <v>160.38</v>
      </c>
      <c r="I93" s="23">
        <f t="shared" si="127"/>
        <v>1090.5999999999999</v>
      </c>
      <c r="J93" s="24">
        <f t="shared" si="128"/>
        <v>2698</v>
      </c>
      <c r="K93" s="25">
        <f t="shared" si="129"/>
        <v>418.00000000000006</v>
      </c>
      <c r="L93" s="33">
        <f t="shared" si="130"/>
        <v>1155.2</v>
      </c>
      <c r="M93" s="33">
        <f t="shared" si="120"/>
        <v>2694.2000000000003</v>
      </c>
      <c r="N93" s="33">
        <v>0</v>
      </c>
      <c r="O93" s="27">
        <f t="shared" si="131"/>
        <v>2406.1800000000003</v>
      </c>
      <c r="P93" s="27">
        <f t="shared" si="132"/>
        <v>5810.2000000000007</v>
      </c>
      <c r="Q93" s="27">
        <f>G93-O93</f>
        <v>35593.82</v>
      </c>
    </row>
    <row r="94" spans="1:17" ht="26.25" customHeight="1" x14ac:dyDescent="0.35">
      <c r="A94" s="38">
        <v>68</v>
      </c>
      <c r="B94" s="19" t="s">
        <v>162</v>
      </c>
      <c r="C94" s="19" t="s">
        <v>281</v>
      </c>
      <c r="D94" s="19" t="s">
        <v>26</v>
      </c>
      <c r="E94" s="19" t="s">
        <v>56</v>
      </c>
      <c r="F94" s="20" t="s">
        <v>333</v>
      </c>
      <c r="G94" s="30">
        <v>38000</v>
      </c>
      <c r="H94" s="22">
        <v>0</v>
      </c>
      <c r="I94" s="23">
        <f t="shared" si="127"/>
        <v>1090.5999999999999</v>
      </c>
      <c r="J94" s="24">
        <f t="shared" si="128"/>
        <v>2698</v>
      </c>
      <c r="K94" s="25">
        <f t="shared" si="129"/>
        <v>418.00000000000006</v>
      </c>
      <c r="L94" s="33">
        <f t="shared" si="130"/>
        <v>1155.2</v>
      </c>
      <c r="M94" s="33">
        <f t="shared" si="120"/>
        <v>2694.2000000000003</v>
      </c>
      <c r="N94" s="31">
        <v>1577.45</v>
      </c>
      <c r="O94" s="27">
        <f t="shared" si="131"/>
        <v>3823.25</v>
      </c>
      <c r="P94" s="27">
        <f t="shared" si="132"/>
        <v>5810.2000000000007</v>
      </c>
      <c r="Q94" s="27">
        <f>G94-O94</f>
        <v>34176.75</v>
      </c>
    </row>
    <row r="95" spans="1:17" ht="26.25" customHeight="1" x14ac:dyDescent="0.35">
      <c r="A95" s="38">
        <v>69</v>
      </c>
      <c r="B95" s="19" t="s">
        <v>179</v>
      </c>
      <c r="C95" s="19" t="s">
        <v>281</v>
      </c>
      <c r="D95" s="19" t="s">
        <v>26</v>
      </c>
      <c r="E95" s="19" t="s">
        <v>248</v>
      </c>
      <c r="F95" s="20" t="s">
        <v>333</v>
      </c>
      <c r="G95" s="30">
        <v>38000</v>
      </c>
      <c r="H95" s="22">
        <v>160.38</v>
      </c>
      <c r="I95" s="23">
        <f t="shared" si="127"/>
        <v>1090.5999999999999</v>
      </c>
      <c r="J95" s="24">
        <f t="shared" si="128"/>
        <v>2698</v>
      </c>
      <c r="K95" s="25">
        <f t="shared" si="129"/>
        <v>418.00000000000006</v>
      </c>
      <c r="L95" s="33">
        <f t="shared" si="130"/>
        <v>1155.2</v>
      </c>
      <c r="M95" s="33">
        <f t="shared" si="120"/>
        <v>2694.2000000000003</v>
      </c>
      <c r="N95" s="33">
        <v>0</v>
      </c>
      <c r="O95" s="27">
        <f t="shared" si="131"/>
        <v>2406.1800000000003</v>
      </c>
      <c r="P95" s="27">
        <f t="shared" si="132"/>
        <v>5810.2000000000007</v>
      </c>
      <c r="Q95" s="27">
        <f>G95-O95</f>
        <v>35593.82</v>
      </c>
    </row>
    <row r="96" spans="1:17" ht="26.25" customHeight="1" x14ac:dyDescent="0.35">
      <c r="A96" s="38">
        <v>70</v>
      </c>
      <c r="B96" s="19" t="s">
        <v>64</v>
      </c>
      <c r="C96" s="19" t="s">
        <v>280</v>
      </c>
      <c r="D96" s="19" t="s">
        <v>26</v>
      </c>
      <c r="E96" s="19" t="s">
        <v>63</v>
      </c>
      <c r="F96" s="20" t="s">
        <v>333</v>
      </c>
      <c r="G96" s="30">
        <v>26000</v>
      </c>
      <c r="H96" s="22">
        <v>0</v>
      </c>
      <c r="I96" s="23">
        <f t="shared" si="127"/>
        <v>746.2</v>
      </c>
      <c r="J96" s="24">
        <f t="shared" si="128"/>
        <v>1846</v>
      </c>
      <c r="K96" s="25">
        <f t="shared" si="129"/>
        <v>286.00000000000006</v>
      </c>
      <c r="L96" s="33">
        <f t="shared" si="130"/>
        <v>790.4</v>
      </c>
      <c r="M96" s="33">
        <f t="shared" si="120"/>
        <v>1843.4</v>
      </c>
      <c r="N96" s="33">
        <v>0</v>
      </c>
      <c r="O96" s="27">
        <f t="shared" si="131"/>
        <v>1536.6</v>
      </c>
      <c r="P96" s="27">
        <f t="shared" si="132"/>
        <v>3975.4</v>
      </c>
      <c r="Q96" s="27">
        <f t="shared" ref="Q96:Q98" si="133">G96-O96</f>
        <v>24463.4</v>
      </c>
    </row>
    <row r="97" spans="1:17" ht="26.25" customHeight="1" x14ac:dyDescent="0.35">
      <c r="A97" s="38">
        <v>71</v>
      </c>
      <c r="B97" s="19" t="s">
        <v>62</v>
      </c>
      <c r="C97" s="19" t="s">
        <v>280</v>
      </c>
      <c r="D97" s="19" t="s">
        <v>26</v>
      </c>
      <c r="E97" s="19" t="s">
        <v>63</v>
      </c>
      <c r="F97" s="20" t="s">
        <v>333</v>
      </c>
      <c r="G97" s="30">
        <v>25000</v>
      </c>
      <c r="H97" s="22">
        <v>0</v>
      </c>
      <c r="I97" s="23">
        <f t="shared" si="127"/>
        <v>717.5</v>
      </c>
      <c r="J97" s="24">
        <f t="shared" si="128"/>
        <v>1775</v>
      </c>
      <c r="K97" s="25">
        <f t="shared" si="129"/>
        <v>275</v>
      </c>
      <c r="L97" s="33">
        <f t="shared" si="130"/>
        <v>760</v>
      </c>
      <c r="M97" s="33">
        <f t="shared" si="120"/>
        <v>1772.5000000000002</v>
      </c>
      <c r="N97" s="33">
        <v>0</v>
      </c>
      <c r="O97" s="27">
        <f t="shared" si="131"/>
        <v>1477.5</v>
      </c>
      <c r="P97" s="27">
        <f t="shared" si="132"/>
        <v>3822.5</v>
      </c>
      <c r="Q97" s="27">
        <f t="shared" si="133"/>
        <v>23522.5</v>
      </c>
    </row>
    <row r="98" spans="1:17" ht="26.25" customHeight="1" x14ac:dyDescent="0.35">
      <c r="A98" s="38">
        <v>72</v>
      </c>
      <c r="B98" s="19" t="s">
        <v>145</v>
      </c>
      <c r="C98" s="19" t="s">
        <v>280</v>
      </c>
      <c r="D98" s="19" t="s">
        <v>26</v>
      </c>
      <c r="E98" s="19" t="s">
        <v>58</v>
      </c>
      <c r="F98" s="20" t="s">
        <v>333</v>
      </c>
      <c r="G98" s="30">
        <v>34000</v>
      </c>
      <c r="H98" s="22">
        <v>0</v>
      </c>
      <c r="I98" s="23">
        <f t="shared" si="127"/>
        <v>975.8</v>
      </c>
      <c r="J98" s="24">
        <f t="shared" si="128"/>
        <v>2414</v>
      </c>
      <c r="K98" s="25">
        <f t="shared" si="129"/>
        <v>374.00000000000006</v>
      </c>
      <c r="L98" s="33">
        <f t="shared" si="130"/>
        <v>1033.5999999999999</v>
      </c>
      <c r="M98" s="33">
        <f t="shared" si="120"/>
        <v>2410.6000000000004</v>
      </c>
      <c r="N98" s="33">
        <v>0</v>
      </c>
      <c r="O98" s="27">
        <f t="shared" si="131"/>
        <v>2009.3999999999999</v>
      </c>
      <c r="P98" s="27">
        <f t="shared" si="132"/>
        <v>5198.6000000000004</v>
      </c>
      <c r="Q98" s="27">
        <f t="shared" si="133"/>
        <v>31990.6</v>
      </c>
    </row>
    <row r="99" spans="1:17" ht="26.25" customHeight="1" x14ac:dyDescent="0.35">
      <c r="A99" s="38">
        <v>73</v>
      </c>
      <c r="B99" s="19" t="s">
        <v>206</v>
      </c>
      <c r="C99" s="19" t="s">
        <v>281</v>
      </c>
      <c r="D99" s="19" t="s">
        <v>26</v>
      </c>
      <c r="E99" s="19" t="s">
        <v>303</v>
      </c>
      <c r="F99" s="20" t="s">
        <v>333</v>
      </c>
      <c r="G99" s="30">
        <v>32000</v>
      </c>
      <c r="H99" s="22">
        <v>0</v>
      </c>
      <c r="I99" s="23">
        <f t="shared" si="127"/>
        <v>918.4</v>
      </c>
      <c r="J99" s="24">
        <f t="shared" si="128"/>
        <v>2272</v>
      </c>
      <c r="K99" s="25">
        <f t="shared" si="129"/>
        <v>352.00000000000006</v>
      </c>
      <c r="L99" s="33">
        <f t="shared" si="130"/>
        <v>972.8</v>
      </c>
      <c r="M99" s="33">
        <f t="shared" si="120"/>
        <v>2268.8000000000002</v>
      </c>
      <c r="N99" s="33">
        <v>0</v>
      </c>
      <c r="O99" s="27">
        <f t="shared" si="131"/>
        <v>1891.1999999999998</v>
      </c>
      <c r="P99" s="27">
        <f t="shared" si="132"/>
        <v>4892.8</v>
      </c>
      <c r="Q99" s="27">
        <f>G99-O99</f>
        <v>30108.799999999999</v>
      </c>
    </row>
    <row r="100" spans="1:17" ht="26.25" customHeight="1" x14ac:dyDescent="0.35">
      <c r="A100" s="38">
        <v>74</v>
      </c>
      <c r="B100" s="19" t="s">
        <v>219</v>
      </c>
      <c r="C100" s="19" t="s">
        <v>280</v>
      </c>
      <c r="D100" s="19" t="s">
        <v>26</v>
      </c>
      <c r="E100" s="19" t="s">
        <v>220</v>
      </c>
      <c r="F100" s="20" t="s">
        <v>333</v>
      </c>
      <c r="G100" s="30">
        <v>22000</v>
      </c>
      <c r="H100" s="22">
        <v>0</v>
      </c>
      <c r="I100" s="23">
        <f t="shared" ref="I100:I101" si="134">G100*2.87/100</f>
        <v>631.4</v>
      </c>
      <c r="J100" s="24">
        <f t="shared" si="128"/>
        <v>1562</v>
      </c>
      <c r="K100" s="25">
        <f t="shared" si="129"/>
        <v>242.00000000000003</v>
      </c>
      <c r="L100" s="33">
        <f t="shared" si="130"/>
        <v>668.8</v>
      </c>
      <c r="M100" s="33">
        <f t="shared" si="120"/>
        <v>1559.8000000000002</v>
      </c>
      <c r="N100" s="33">
        <v>0</v>
      </c>
      <c r="O100" s="27">
        <f t="shared" si="131"/>
        <v>1300.1999999999998</v>
      </c>
      <c r="P100" s="27">
        <f t="shared" ref="P100:P116" si="135">J100+K100+M100</f>
        <v>3363.8</v>
      </c>
      <c r="Q100" s="27">
        <f t="shared" ref="Q100:Q102" si="136">G100-O100</f>
        <v>20699.8</v>
      </c>
    </row>
    <row r="101" spans="1:17" ht="26.25" customHeight="1" x14ac:dyDescent="0.35">
      <c r="A101" s="38">
        <v>75</v>
      </c>
      <c r="B101" s="19" t="s">
        <v>346</v>
      </c>
      <c r="C101" s="19" t="s">
        <v>281</v>
      </c>
      <c r="D101" s="19" t="s">
        <v>26</v>
      </c>
      <c r="E101" s="19" t="s">
        <v>242</v>
      </c>
      <c r="F101" s="20" t="s">
        <v>333</v>
      </c>
      <c r="G101" s="30">
        <v>38000</v>
      </c>
      <c r="H101" s="22">
        <v>160.38</v>
      </c>
      <c r="I101" s="23">
        <f t="shared" si="134"/>
        <v>1090.5999999999999</v>
      </c>
      <c r="J101" s="24">
        <f t="shared" si="128"/>
        <v>2698</v>
      </c>
      <c r="K101" s="25">
        <f t="shared" si="129"/>
        <v>418.00000000000006</v>
      </c>
      <c r="L101" s="33">
        <f t="shared" si="130"/>
        <v>1155.2</v>
      </c>
      <c r="M101" s="33">
        <f t="shared" si="120"/>
        <v>2694.2000000000003</v>
      </c>
      <c r="N101" s="33">
        <v>0</v>
      </c>
      <c r="O101" s="27">
        <f t="shared" si="131"/>
        <v>2406.1800000000003</v>
      </c>
      <c r="P101" s="27">
        <f t="shared" si="135"/>
        <v>5810.2000000000007</v>
      </c>
      <c r="Q101" s="27">
        <f t="shared" si="136"/>
        <v>35593.82</v>
      </c>
    </row>
    <row r="102" spans="1:17" ht="26.25" customHeight="1" x14ac:dyDescent="0.35">
      <c r="A102" s="38">
        <v>76</v>
      </c>
      <c r="B102" s="19" t="s">
        <v>187</v>
      </c>
      <c r="C102" s="19" t="s">
        <v>280</v>
      </c>
      <c r="D102" s="19" t="s">
        <v>26</v>
      </c>
      <c r="E102" s="19" t="s">
        <v>58</v>
      </c>
      <c r="F102" s="20" t="s">
        <v>333</v>
      </c>
      <c r="G102" s="30">
        <v>34000</v>
      </c>
      <c r="H102" s="22">
        <v>0</v>
      </c>
      <c r="I102" s="23">
        <f>+G102*2.87/100</f>
        <v>975.8</v>
      </c>
      <c r="J102" s="24">
        <f>+G102*7.1/100</f>
        <v>2414</v>
      </c>
      <c r="K102" s="25">
        <f t="shared" si="129"/>
        <v>374.00000000000006</v>
      </c>
      <c r="L102" s="33">
        <f>+G102*3.04/100</f>
        <v>1033.5999999999999</v>
      </c>
      <c r="M102" s="33">
        <f t="shared" si="120"/>
        <v>2410.6000000000004</v>
      </c>
      <c r="N102" s="33">
        <v>0</v>
      </c>
      <c r="O102" s="27">
        <f t="shared" si="131"/>
        <v>2009.3999999999999</v>
      </c>
      <c r="P102" s="27">
        <f t="shared" si="135"/>
        <v>5198.6000000000004</v>
      </c>
      <c r="Q102" s="27">
        <f t="shared" si="136"/>
        <v>31990.6</v>
      </c>
    </row>
    <row r="103" spans="1:17" ht="26.25" customHeight="1" x14ac:dyDescent="0.35">
      <c r="A103" s="38">
        <v>77</v>
      </c>
      <c r="B103" s="19" t="s">
        <v>59</v>
      </c>
      <c r="C103" s="19" t="s">
        <v>280</v>
      </c>
      <c r="D103" s="19" t="s">
        <v>26</v>
      </c>
      <c r="E103" s="19" t="s">
        <v>58</v>
      </c>
      <c r="F103" s="20" t="s">
        <v>333</v>
      </c>
      <c r="G103" s="30">
        <v>34000</v>
      </c>
      <c r="H103" s="22">
        <v>0</v>
      </c>
      <c r="I103" s="23">
        <f t="shared" ref="I103:I116" si="137">G103*2.87/100</f>
        <v>975.8</v>
      </c>
      <c r="J103" s="24">
        <f t="shared" ref="J103:J116" si="138">G103*7.1/100</f>
        <v>2414</v>
      </c>
      <c r="K103" s="25">
        <f t="shared" si="129"/>
        <v>374.00000000000006</v>
      </c>
      <c r="L103" s="33">
        <f t="shared" ref="L103:L116" si="139">G103*3.04/100</f>
        <v>1033.5999999999999</v>
      </c>
      <c r="M103" s="33">
        <f t="shared" si="120"/>
        <v>2410.6000000000004</v>
      </c>
      <c r="N103" s="31">
        <v>1577.45</v>
      </c>
      <c r="O103" s="27">
        <f t="shared" si="131"/>
        <v>3586.85</v>
      </c>
      <c r="P103" s="27">
        <f t="shared" si="135"/>
        <v>5198.6000000000004</v>
      </c>
      <c r="Q103" s="27">
        <f>G103-O103</f>
        <v>30413.15</v>
      </c>
    </row>
    <row r="104" spans="1:17" ht="26.25" customHeight="1" x14ac:dyDescent="0.35">
      <c r="A104" s="38">
        <v>78</v>
      </c>
      <c r="B104" s="19" t="s">
        <v>57</v>
      </c>
      <c r="C104" s="19" t="s">
        <v>280</v>
      </c>
      <c r="D104" s="19" t="s">
        <v>26</v>
      </c>
      <c r="E104" s="19" t="s">
        <v>58</v>
      </c>
      <c r="F104" s="20" t="s">
        <v>333</v>
      </c>
      <c r="G104" s="30">
        <v>34000</v>
      </c>
      <c r="H104" s="22">
        <v>0</v>
      </c>
      <c r="I104" s="23">
        <f t="shared" si="137"/>
        <v>975.8</v>
      </c>
      <c r="J104" s="24">
        <f t="shared" si="138"/>
        <v>2414</v>
      </c>
      <c r="K104" s="25">
        <f t="shared" si="129"/>
        <v>374.00000000000006</v>
      </c>
      <c r="L104" s="33">
        <f t="shared" si="139"/>
        <v>1033.5999999999999</v>
      </c>
      <c r="M104" s="33">
        <f t="shared" si="120"/>
        <v>2410.6000000000004</v>
      </c>
      <c r="N104" s="33">
        <v>0</v>
      </c>
      <c r="O104" s="27">
        <f t="shared" si="131"/>
        <v>2009.3999999999999</v>
      </c>
      <c r="P104" s="27">
        <f t="shared" si="135"/>
        <v>5198.6000000000004</v>
      </c>
      <c r="Q104" s="27">
        <f>G104-O104</f>
        <v>31990.6</v>
      </c>
    </row>
    <row r="105" spans="1:17" ht="26.25" customHeight="1" x14ac:dyDescent="0.35">
      <c r="A105" s="38">
        <v>79</v>
      </c>
      <c r="B105" s="34" t="s">
        <v>295</v>
      </c>
      <c r="C105" s="34" t="s">
        <v>280</v>
      </c>
      <c r="D105" s="141" t="s">
        <v>296</v>
      </c>
      <c r="E105" s="142" t="s">
        <v>303</v>
      </c>
      <c r="F105" s="20" t="s">
        <v>333</v>
      </c>
      <c r="G105" s="30">
        <v>32000</v>
      </c>
      <c r="H105" s="22">
        <v>0</v>
      </c>
      <c r="I105" s="23">
        <f t="shared" si="137"/>
        <v>918.4</v>
      </c>
      <c r="J105" s="24">
        <f t="shared" si="138"/>
        <v>2272</v>
      </c>
      <c r="K105" s="25">
        <f t="shared" si="129"/>
        <v>352.00000000000006</v>
      </c>
      <c r="L105" s="33">
        <f t="shared" si="139"/>
        <v>972.8</v>
      </c>
      <c r="M105" s="33">
        <f t="shared" si="120"/>
        <v>2268.8000000000002</v>
      </c>
      <c r="N105" s="33">
        <v>0</v>
      </c>
      <c r="O105" s="27">
        <f t="shared" ref="O105:O114" si="140">H105+I105+L105+N105</f>
        <v>1891.1999999999998</v>
      </c>
      <c r="P105" s="27">
        <f t="shared" si="135"/>
        <v>4892.8</v>
      </c>
      <c r="Q105" s="27">
        <f t="shared" ref="Q105:Q114" si="141">G105-O105</f>
        <v>30108.799999999999</v>
      </c>
    </row>
    <row r="106" spans="1:17" ht="26.25" customHeight="1" x14ac:dyDescent="0.35">
      <c r="A106" s="38">
        <v>80</v>
      </c>
      <c r="B106" s="34" t="s">
        <v>297</v>
      </c>
      <c r="C106" s="34" t="s">
        <v>281</v>
      </c>
      <c r="D106" s="141" t="s">
        <v>296</v>
      </c>
      <c r="E106" s="142" t="s">
        <v>303</v>
      </c>
      <c r="F106" s="20" t="s">
        <v>333</v>
      </c>
      <c r="G106" s="30">
        <v>32000</v>
      </c>
      <c r="H106" s="22">
        <v>0</v>
      </c>
      <c r="I106" s="23">
        <f t="shared" si="137"/>
        <v>918.4</v>
      </c>
      <c r="J106" s="24">
        <f t="shared" si="138"/>
        <v>2272</v>
      </c>
      <c r="K106" s="25">
        <f t="shared" si="129"/>
        <v>352.00000000000006</v>
      </c>
      <c r="L106" s="33">
        <f t="shared" si="139"/>
        <v>972.8</v>
      </c>
      <c r="M106" s="33">
        <f t="shared" si="120"/>
        <v>2268.8000000000002</v>
      </c>
      <c r="N106" s="31">
        <v>1577.45</v>
      </c>
      <c r="O106" s="27">
        <f t="shared" si="140"/>
        <v>3468.6499999999996</v>
      </c>
      <c r="P106" s="27">
        <f t="shared" si="135"/>
        <v>4892.8</v>
      </c>
      <c r="Q106" s="27">
        <f t="shared" si="141"/>
        <v>28531.35</v>
      </c>
    </row>
    <row r="107" spans="1:17" ht="42" customHeight="1" x14ac:dyDescent="0.35">
      <c r="A107" s="38">
        <v>81</v>
      </c>
      <c r="B107" s="34" t="s">
        <v>298</v>
      </c>
      <c r="C107" s="34" t="s">
        <v>280</v>
      </c>
      <c r="D107" s="29" t="s">
        <v>296</v>
      </c>
      <c r="E107" s="143" t="s">
        <v>303</v>
      </c>
      <c r="F107" s="20" t="s">
        <v>333</v>
      </c>
      <c r="G107" s="30">
        <v>32000</v>
      </c>
      <c r="H107" s="22">
        <v>0</v>
      </c>
      <c r="I107" s="23">
        <f t="shared" si="137"/>
        <v>918.4</v>
      </c>
      <c r="J107" s="24">
        <f t="shared" si="138"/>
        <v>2272</v>
      </c>
      <c r="K107" s="25">
        <f t="shared" si="129"/>
        <v>352.00000000000006</v>
      </c>
      <c r="L107" s="33">
        <f t="shared" si="139"/>
        <v>972.8</v>
      </c>
      <c r="M107" s="33">
        <f t="shared" si="120"/>
        <v>2268.8000000000002</v>
      </c>
      <c r="N107" s="33">
        <v>0</v>
      </c>
      <c r="O107" s="27">
        <f t="shared" si="140"/>
        <v>1891.1999999999998</v>
      </c>
      <c r="P107" s="27">
        <f t="shared" si="135"/>
        <v>4892.8</v>
      </c>
      <c r="Q107" s="27">
        <f t="shared" si="141"/>
        <v>30108.799999999999</v>
      </c>
    </row>
    <row r="108" spans="1:17" ht="42" customHeight="1" x14ac:dyDescent="0.35">
      <c r="A108" s="38">
        <v>82</v>
      </c>
      <c r="B108" s="34" t="s">
        <v>299</v>
      </c>
      <c r="C108" s="34" t="s">
        <v>281</v>
      </c>
      <c r="D108" s="29" t="s">
        <v>296</v>
      </c>
      <c r="E108" s="143" t="s">
        <v>303</v>
      </c>
      <c r="F108" s="20" t="s">
        <v>333</v>
      </c>
      <c r="G108" s="30">
        <v>32000</v>
      </c>
      <c r="H108" s="22">
        <v>0</v>
      </c>
      <c r="I108" s="23">
        <f t="shared" si="137"/>
        <v>918.4</v>
      </c>
      <c r="J108" s="24">
        <f t="shared" si="138"/>
        <v>2272</v>
      </c>
      <c r="K108" s="25">
        <f t="shared" si="129"/>
        <v>352.00000000000006</v>
      </c>
      <c r="L108" s="33">
        <f t="shared" si="139"/>
        <v>972.8</v>
      </c>
      <c r="M108" s="33">
        <f t="shared" si="120"/>
        <v>2268.8000000000002</v>
      </c>
      <c r="N108" s="33">
        <v>0</v>
      </c>
      <c r="O108" s="27">
        <f t="shared" si="140"/>
        <v>1891.1999999999998</v>
      </c>
      <c r="P108" s="27">
        <f t="shared" si="135"/>
        <v>4892.8</v>
      </c>
      <c r="Q108" s="27">
        <f t="shared" si="141"/>
        <v>30108.799999999999</v>
      </c>
    </row>
    <row r="109" spans="1:17" ht="42" customHeight="1" x14ac:dyDescent="0.35">
      <c r="A109" s="38">
        <v>83</v>
      </c>
      <c r="B109" s="34" t="s">
        <v>306</v>
      </c>
      <c r="C109" s="34" t="s">
        <v>280</v>
      </c>
      <c r="D109" s="141" t="s">
        <v>296</v>
      </c>
      <c r="E109" s="143" t="s">
        <v>303</v>
      </c>
      <c r="F109" s="20" t="s">
        <v>333</v>
      </c>
      <c r="G109" s="30">
        <v>32000</v>
      </c>
      <c r="H109" s="22">
        <v>0</v>
      </c>
      <c r="I109" s="23">
        <f t="shared" ref="I109:I111" si="142">G109*2.87/100</f>
        <v>918.4</v>
      </c>
      <c r="J109" s="24">
        <f t="shared" ref="J109:J111" si="143">G109*7.1/100</f>
        <v>2272</v>
      </c>
      <c r="K109" s="25">
        <f t="shared" ref="K109:K111" si="144">+G109*1.1%</f>
        <v>352.00000000000006</v>
      </c>
      <c r="L109" s="33">
        <f t="shared" ref="L109:L111" si="145">G109*3.04/100</f>
        <v>972.8</v>
      </c>
      <c r="M109" s="33">
        <f t="shared" ref="M109:M111" si="146">+G109*7.09%</f>
        <v>2268.8000000000002</v>
      </c>
      <c r="N109" s="33">
        <v>0</v>
      </c>
      <c r="O109" s="27">
        <f t="shared" ref="O109:O111" si="147">H109+I109+L109+N109</f>
        <v>1891.1999999999998</v>
      </c>
      <c r="P109" s="27">
        <f t="shared" ref="P109:P111" si="148">J109+K109+M109</f>
        <v>4892.8</v>
      </c>
      <c r="Q109" s="27">
        <f t="shared" ref="Q109:Q111" si="149">G109-O109</f>
        <v>30108.799999999999</v>
      </c>
    </row>
    <row r="110" spans="1:17" ht="42" customHeight="1" x14ac:dyDescent="0.35">
      <c r="A110" s="38">
        <v>84</v>
      </c>
      <c r="B110" s="34" t="s">
        <v>308</v>
      </c>
      <c r="C110" s="34" t="s">
        <v>280</v>
      </c>
      <c r="D110" s="141" t="s">
        <v>296</v>
      </c>
      <c r="E110" s="143" t="s">
        <v>193</v>
      </c>
      <c r="F110" s="20" t="s">
        <v>333</v>
      </c>
      <c r="G110" s="30">
        <v>33000</v>
      </c>
      <c r="H110" s="22">
        <v>0</v>
      </c>
      <c r="I110" s="23">
        <f t="shared" si="142"/>
        <v>947.1</v>
      </c>
      <c r="J110" s="24">
        <f t="shared" si="143"/>
        <v>2343</v>
      </c>
      <c r="K110" s="25">
        <f t="shared" si="144"/>
        <v>363.00000000000006</v>
      </c>
      <c r="L110" s="33">
        <f t="shared" si="145"/>
        <v>1003.2</v>
      </c>
      <c r="M110" s="33">
        <f t="shared" si="146"/>
        <v>2339.7000000000003</v>
      </c>
      <c r="N110" s="33">
        <v>0</v>
      </c>
      <c r="O110" s="27">
        <f t="shared" si="147"/>
        <v>1950.3000000000002</v>
      </c>
      <c r="P110" s="27">
        <f t="shared" si="148"/>
        <v>5045.7000000000007</v>
      </c>
      <c r="Q110" s="27">
        <f t="shared" si="149"/>
        <v>31049.7</v>
      </c>
    </row>
    <row r="111" spans="1:17" ht="42" customHeight="1" x14ac:dyDescent="0.35">
      <c r="A111" s="38">
        <v>85</v>
      </c>
      <c r="B111" s="34" t="s">
        <v>307</v>
      </c>
      <c r="C111" s="34" t="s">
        <v>281</v>
      </c>
      <c r="D111" s="29" t="s">
        <v>296</v>
      </c>
      <c r="E111" s="143" t="s">
        <v>303</v>
      </c>
      <c r="F111" s="20" t="s">
        <v>333</v>
      </c>
      <c r="G111" s="30">
        <v>32000</v>
      </c>
      <c r="H111" s="22">
        <v>0</v>
      </c>
      <c r="I111" s="23">
        <f t="shared" si="142"/>
        <v>918.4</v>
      </c>
      <c r="J111" s="24">
        <f t="shared" si="143"/>
        <v>2272</v>
      </c>
      <c r="K111" s="25">
        <f t="shared" si="144"/>
        <v>352.00000000000006</v>
      </c>
      <c r="L111" s="33">
        <f t="shared" si="145"/>
        <v>972.8</v>
      </c>
      <c r="M111" s="33">
        <f t="shared" si="146"/>
        <v>2268.8000000000002</v>
      </c>
      <c r="N111" s="33">
        <v>0</v>
      </c>
      <c r="O111" s="27">
        <f t="shared" si="147"/>
        <v>1891.1999999999998</v>
      </c>
      <c r="P111" s="27">
        <f t="shared" si="148"/>
        <v>4892.8</v>
      </c>
      <c r="Q111" s="27">
        <f t="shared" si="149"/>
        <v>30108.799999999999</v>
      </c>
    </row>
    <row r="112" spans="1:17" ht="51" customHeight="1" x14ac:dyDescent="0.35">
      <c r="A112" s="38">
        <v>86</v>
      </c>
      <c r="B112" s="34" t="s">
        <v>300</v>
      </c>
      <c r="C112" s="34" t="s">
        <v>280</v>
      </c>
      <c r="D112" s="141" t="s">
        <v>296</v>
      </c>
      <c r="E112" s="142" t="s">
        <v>237</v>
      </c>
      <c r="F112" s="20" t="s">
        <v>333</v>
      </c>
      <c r="G112" s="30">
        <v>35000</v>
      </c>
      <c r="H112" s="22">
        <v>0</v>
      </c>
      <c r="I112" s="23">
        <f t="shared" si="137"/>
        <v>1004.5</v>
      </c>
      <c r="J112" s="24">
        <f t="shared" si="138"/>
        <v>2485</v>
      </c>
      <c r="K112" s="25">
        <f>+G112*1.1%</f>
        <v>385.00000000000006</v>
      </c>
      <c r="L112" s="33">
        <f t="shared" si="139"/>
        <v>1064</v>
      </c>
      <c r="M112" s="33">
        <f>+G112*7.09%</f>
        <v>2481.5</v>
      </c>
      <c r="N112" s="33">
        <v>0</v>
      </c>
      <c r="O112" s="27">
        <f t="shared" si="140"/>
        <v>2068.5</v>
      </c>
      <c r="P112" s="27">
        <f t="shared" si="135"/>
        <v>5351.5</v>
      </c>
      <c r="Q112" s="27">
        <f t="shared" si="141"/>
        <v>32931.5</v>
      </c>
    </row>
    <row r="113" spans="1:17" ht="51" customHeight="1" x14ac:dyDescent="0.35">
      <c r="A113" s="38">
        <v>87</v>
      </c>
      <c r="B113" s="34" t="s">
        <v>343</v>
      </c>
      <c r="C113" s="34" t="s">
        <v>280</v>
      </c>
      <c r="D113" s="141" t="s">
        <v>296</v>
      </c>
      <c r="E113" s="142" t="s">
        <v>303</v>
      </c>
      <c r="F113" s="20" t="s">
        <v>333</v>
      </c>
      <c r="G113" s="30">
        <v>32000</v>
      </c>
      <c r="H113" s="22">
        <v>0</v>
      </c>
      <c r="I113" s="23">
        <f t="shared" si="137"/>
        <v>918.4</v>
      </c>
      <c r="J113" s="24">
        <f t="shared" si="138"/>
        <v>2272</v>
      </c>
      <c r="K113" s="25">
        <f>+G113*1.1%</f>
        <v>352.00000000000006</v>
      </c>
      <c r="L113" s="33">
        <f t="shared" si="139"/>
        <v>972.8</v>
      </c>
      <c r="M113" s="33">
        <f>+G113*7.09%</f>
        <v>2268.8000000000002</v>
      </c>
      <c r="N113" s="33">
        <v>0</v>
      </c>
      <c r="O113" s="27">
        <f t="shared" si="140"/>
        <v>1891.1999999999998</v>
      </c>
      <c r="P113" s="27">
        <f t="shared" si="135"/>
        <v>4892.8</v>
      </c>
      <c r="Q113" s="27">
        <f t="shared" si="141"/>
        <v>30108.799999999999</v>
      </c>
    </row>
    <row r="114" spans="1:17" ht="51" customHeight="1" x14ac:dyDescent="0.35">
      <c r="A114" s="38">
        <v>88</v>
      </c>
      <c r="B114" s="34" t="s">
        <v>377</v>
      </c>
      <c r="C114" s="34" t="s">
        <v>280</v>
      </c>
      <c r="D114" s="141" t="s">
        <v>296</v>
      </c>
      <c r="E114" s="142" t="s">
        <v>220</v>
      </c>
      <c r="F114" s="20" t="s">
        <v>333</v>
      </c>
      <c r="G114" s="30">
        <v>22000</v>
      </c>
      <c r="H114" s="22">
        <v>0</v>
      </c>
      <c r="I114" s="23">
        <f t="shared" si="137"/>
        <v>631.4</v>
      </c>
      <c r="J114" s="24">
        <f t="shared" si="138"/>
        <v>1562</v>
      </c>
      <c r="K114" s="25">
        <f>+G114*1.1%</f>
        <v>242.00000000000003</v>
      </c>
      <c r="L114" s="33">
        <f t="shared" si="139"/>
        <v>668.8</v>
      </c>
      <c r="M114" s="33">
        <f>+G114*7.09%</f>
        <v>1559.8000000000002</v>
      </c>
      <c r="N114" s="33">
        <v>0</v>
      </c>
      <c r="O114" s="27">
        <f t="shared" si="140"/>
        <v>1300.1999999999998</v>
      </c>
      <c r="P114" s="27">
        <f t="shared" si="135"/>
        <v>3363.8</v>
      </c>
      <c r="Q114" s="27">
        <f t="shared" si="141"/>
        <v>20699.8</v>
      </c>
    </row>
    <row r="115" spans="1:17" ht="51" customHeight="1" x14ac:dyDescent="0.35">
      <c r="A115" s="38">
        <v>89</v>
      </c>
      <c r="B115" s="34" t="s">
        <v>345</v>
      </c>
      <c r="C115" s="34" t="s">
        <v>281</v>
      </c>
      <c r="D115" s="141" t="s">
        <v>296</v>
      </c>
      <c r="E115" s="142" t="s">
        <v>237</v>
      </c>
      <c r="F115" s="20" t="s">
        <v>333</v>
      </c>
      <c r="G115" s="30">
        <v>35000</v>
      </c>
      <c r="H115" s="22">
        <v>0</v>
      </c>
      <c r="I115" s="23">
        <f t="shared" si="137"/>
        <v>1004.5</v>
      </c>
      <c r="J115" s="24">
        <f t="shared" si="138"/>
        <v>2485</v>
      </c>
      <c r="K115" s="25">
        <f>+G115*1.1%</f>
        <v>385.00000000000006</v>
      </c>
      <c r="L115" s="33">
        <f t="shared" si="139"/>
        <v>1064</v>
      </c>
      <c r="M115" s="33">
        <f>+G115*7.09%</f>
        <v>2481.5</v>
      </c>
      <c r="N115" s="33">
        <v>0</v>
      </c>
      <c r="O115" s="27">
        <f t="shared" ref="O115" si="150">H115+I115+L115+N115</f>
        <v>2068.5</v>
      </c>
      <c r="P115" s="27">
        <f t="shared" ref="P115" si="151">J115+K115+M115</f>
        <v>5351.5</v>
      </c>
      <c r="Q115" s="27">
        <f t="shared" ref="Q115" si="152">G115-O115</f>
        <v>32931.5</v>
      </c>
    </row>
    <row r="116" spans="1:17" ht="37.5" customHeight="1" x14ac:dyDescent="0.35">
      <c r="A116" s="38">
        <v>90</v>
      </c>
      <c r="B116" s="19" t="s">
        <v>288</v>
      </c>
      <c r="C116" s="19" t="s">
        <v>280</v>
      </c>
      <c r="D116" s="141" t="s">
        <v>296</v>
      </c>
      <c r="E116" s="19" t="s">
        <v>63</v>
      </c>
      <c r="F116" s="20" t="s">
        <v>333</v>
      </c>
      <c r="G116" s="30">
        <v>25000</v>
      </c>
      <c r="H116" s="22">
        <v>0</v>
      </c>
      <c r="I116" s="23">
        <f t="shared" si="137"/>
        <v>717.5</v>
      </c>
      <c r="J116" s="24">
        <f t="shared" si="138"/>
        <v>1775</v>
      </c>
      <c r="K116" s="25">
        <f>+G116*1.1%</f>
        <v>275</v>
      </c>
      <c r="L116" s="33">
        <f t="shared" si="139"/>
        <v>760</v>
      </c>
      <c r="M116" s="33">
        <f>+G116*7.09%</f>
        <v>1772.5000000000002</v>
      </c>
      <c r="N116" s="33">
        <v>0</v>
      </c>
      <c r="O116" s="27">
        <f>H116+I116+L116+N116</f>
        <v>1477.5</v>
      </c>
      <c r="P116" s="27">
        <f t="shared" si="135"/>
        <v>3822.5</v>
      </c>
      <c r="Q116" s="27">
        <f>G116-O116</f>
        <v>23522.5</v>
      </c>
    </row>
    <row r="117" spans="1:17" ht="24.75" customHeight="1" x14ac:dyDescent="0.2">
      <c r="A117" s="178" t="s">
        <v>143</v>
      </c>
      <c r="B117" s="178"/>
      <c r="C117" s="178"/>
      <c r="D117" s="178"/>
      <c r="E117" s="178"/>
      <c r="F117" s="20"/>
      <c r="G117" s="73">
        <f t="shared" ref="G117:Q117" si="153">SUM(G85:G116)</f>
        <v>1640000</v>
      </c>
      <c r="H117" s="73">
        <f t="shared" si="153"/>
        <v>105444.93000000001</v>
      </c>
      <c r="I117" s="73">
        <f t="shared" si="153"/>
        <v>47068.000000000015</v>
      </c>
      <c r="J117" s="73">
        <f t="shared" si="153"/>
        <v>116440</v>
      </c>
      <c r="K117" s="73">
        <f t="shared" si="153"/>
        <v>14287.328000000001</v>
      </c>
      <c r="L117" s="73">
        <f t="shared" si="153"/>
        <v>49157.408000000018</v>
      </c>
      <c r="M117" s="73">
        <f t="shared" si="153"/>
        <v>114646.71800000004</v>
      </c>
      <c r="N117" s="73">
        <f t="shared" si="153"/>
        <v>7887.25</v>
      </c>
      <c r="O117" s="73">
        <f t="shared" si="153"/>
        <v>209557.58800000005</v>
      </c>
      <c r="P117" s="73">
        <f t="shared" si="153"/>
        <v>245374.04599999994</v>
      </c>
      <c r="Q117" s="73">
        <f t="shared" si="153"/>
        <v>1430442.4120000002</v>
      </c>
    </row>
    <row r="118" spans="1:17" ht="36.75" customHeight="1" x14ac:dyDescent="0.2">
      <c r="A118" s="175" t="s">
        <v>249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7"/>
    </row>
    <row r="119" spans="1:17" ht="23.25" customHeight="1" x14ac:dyDescent="0.35">
      <c r="A119" s="38">
        <v>91</v>
      </c>
      <c r="B119" s="34" t="s">
        <v>78</v>
      </c>
      <c r="C119" s="34" t="s">
        <v>281</v>
      </c>
      <c r="D119" s="19" t="s">
        <v>249</v>
      </c>
      <c r="E119" s="52" t="s">
        <v>250</v>
      </c>
      <c r="F119" s="38" t="s">
        <v>29</v>
      </c>
      <c r="G119" s="30">
        <v>210000</v>
      </c>
      <c r="H119" s="27">
        <v>37760.400000000001</v>
      </c>
      <c r="I119" s="23">
        <f t="shared" ref="I119:I131" si="154">G119*2.87/100</f>
        <v>6027</v>
      </c>
      <c r="J119" s="24">
        <f t="shared" ref="J119:J131" si="155">G119*7.1/100</f>
        <v>14910</v>
      </c>
      <c r="K119" s="87">
        <f t="shared" ref="K119:K129" si="156">74808*1.1%</f>
        <v>822.88800000000003</v>
      </c>
      <c r="L119" s="33">
        <f>187020*3.04%</f>
        <v>5685.4080000000004</v>
      </c>
      <c r="M119" s="33">
        <f>187020*7.09%</f>
        <v>13259.718000000001</v>
      </c>
      <c r="N119" s="31">
        <v>1577.45</v>
      </c>
      <c r="O119" s="27">
        <f t="shared" ref="O119:O131" si="157">H119+I119+L119+N119</f>
        <v>51050.258000000002</v>
      </c>
      <c r="P119" s="27">
        <f t="shared" ref="P119:P131" si="158">J119+K119+M119</f>
        <v>28992.606</v>
      </c>
      <c r="Q119" s="27">
        <f t="shared" ref="Q119:Q145" si="159">G119-O119</f>
        <v>158949.742</v>
      </c>
    </row>
    <row r="120" spans="1:17" ht="34.5" customHeight="1" x14ac:dyDescent="0.35">
      <c r="A120" s="38">
        <v>92</v>
      </c>
      <c r="B120" s="34" t="s">
        <v>81</v>
      </c>
      <c r="C120" s="34" t="s">
        <v>281</v>
      </c>
      <c r="D120" s="19" t="s">
        <v>249</v>
      </c>
      <c r="E120" s="52" t="s">
        <v>251</v>
      </c>
      <c r="F120" s="38" t="s">
        <v>29</v>
      </c>
      <c r="G120" s="30">
        <v>126000</v>
      </c>
      <c r="H120" s="27">
        <v>17826.86</v>
      </c>
      <c r="I120" s="23">
        <f t="shared" si="154"/>
        <v>3616.2</v>
      </c>
      <c r="J120" s="24">
        <f t="shared" si="155"/>
        <v>8946</v>
      </c>
      <c r="K120" s="87">
        <f t="shared" si="156"/>
        <v>822.88800000000003</v>
      </c>
      <c r="L120" s="25">
        <f t="shared" ref="L120:L131" si="160">G120*3.04/100</f>
        <v>3830.4</v>
      </c>
      <c r="M120" s="33">
        <f t="shared" ref="M120:M131" si="161">+G120*7.09%</f>
        <v>8933.4000000000015</v>
      </c>
      <c r="N120" s="31">
        <v>1577.45</v>
      </c>
      <c r="O120" s="27">
        <f t="shared" si="157"/>
        <v>26850.910000000003</v>
      </c>
      <c r="P120" s="27">
        <f t="shared" si="158"/>
        <v>18702.288</v>
      </c>
      <c r="Q120" s="27">
        <f t="shared" si="159"/>
        <v>99149.09</v>
      </c>
    </row>
    <row r="121" spans="1:17" ht="30" customHeight="1" x14ac:dyDescent="0.35">
      <c r="A121" s="38">
        <v>93</v>
      </c>
      <c r="B121" s="34" t="s">
        <v>79</v>
      </c>
      <c r="C121" s="34" t="s">
        <v>281</v>
      </c>
      <c r="D121" s="19" t="s">
        <v>249</v>
      </c>
      <c r="E121" s="52" t="s">
        <v>252</v>
      </c>
      <c r="F121" s="38" t="s">
        <v>29</v>
      </c>
      <c r="G121" s="30">
        <v>85000</v>
      </c>
      <c r="H121" s="27">
        <v>8576.99</v>
      </c>
      <c r="I121" s="23">
        <f t="shared" si="154"/>
        <v>2439.5</v>
      </c>
      <c r="J121" s="24">
        <f t="shared" si="155"/>
        <v>6035</v>
      </c>
      <c r="K121" s="87">
        <f t="shared" si="156"/>
        <v>822.88800000000003</v>
      </c>
      <c r="L121" s="25">
        <f t="shared" si="160"/>
        <v>2584</v>
      </c>
      <c r="M121" s="33">
        <f t="shared" si="161"/>
        <v>6026.5</v>
      </c>
      <c r="N121" s="31">
        <v>0</v>
      </c>
      <c r="O121" s="27">
        <f t="shared" si="157"/>
        <v>13600.49</v>
      </c>
      <c r="P121" s="27">
        <f t="shared" si="158"/>
        <v>12884.387999999999</v>
      </c>
      <c r="Q121" s="27">
        <f>G121-O121</f>
        <v>71399.509999999995</v>
      </c>
    </row>
    <row r="122" spans="1:17" ht="30" customHeight="1" x14ac:dyDescent="0.35">
      <c r="A122" s="38">
        <v>94</v>
      </c>
      <c r="B122" s="34" t="s">
        <v>82</v>
      </c>
      <c r="C122" s="34" t="s">
        <v>281</v>
      </c>
      <c r="D122" s="19" t="s">
        <v>249</v>
      </c>
      <c r="E122" s="52" t="s">
        <v>252</v>
      </c>
      <c r="F122" s="38" t="s">
        <v>29</v>
      </c>
      <c r="G122" s="30">
        <v>85000</v>
      </c>
      <c r="H122" s="27">
        <v>0</v>
      </c>
      <c r="I122" s="23">
        <f t="shared" si="154"/>
        <v>2439.5</v>
      </c>
      <c r="J122" s="24">
        <f t="shared" si="155"/>
        <v>6035</v>
      </c>
      <c r="K122" s="87">
        <f t="shared" si="156"/>
        <v>822.88800000000003</v>
      </c>
      <c r="L122" s="25">
        <f t="shared" si="160"/>
        <v>2584</v>
      </c>
      <c r="M122" s="33">
        <f t="shared" si="161"/>
        <v>6026.5</v>
      </c>
      <c r="N122" s="31">
        <f>1577.45*2</f>
        <v>3154.9</v>
      </c>
      <c r="O122" s="27">
        <f t="shared" si="157"/>
        <v>8178.4</v>
      </c>
      <c r="P122" s="27">
        <f t="shared" si="158"/>
        <v>12884.387999999999</v>
      </c>
      <c r="Q122" s="27">
        <f t="shared" si="159"/>
        <v>76821.600000000006</v>
      </c>
    </row>
    <row r="123" spans="1:17" ht="30" customHeight="1" x14ac:dyDescent="0.35">
      <c r="A123" s="38">
        <v>95</v>
      </c>
      <c r="B123" s="34" t="s">
        <v>80</v>
      </c>
      <c r="C123" s="34" t="s">
        <v>281</v>
      </c>
      <c r="D123" s="19" t="s">
        <v>249</v>
      </c>
      <c r="E123" s="52" t="s">
        <v>253</v>
      </c>
      <c r="F123" s="38" t="s">
        <v>32</v>
      </c>
      <c r="G123" s="30">
        <v>85000</v>
      </c>
      <c r="H123" s="27">
        <v>8576.99</v>
      </c>
      <c r="I123" s="23">
        <f t="shared" si="154"/>
        <v>2439.5</v>
      </c>
      <c r="J123" s="24">
        <f t="shared" si="155"/>
        <v>6035</v>
      </c>
      <c r="K123" s="87">
        <f t="shared" si="156"/>
        <v>822.88800000000003</v>
      </c>
      <c r="L123" s="25">
        <f t="shared" si="160"/>
        <v>2584</v>
      </c>
      <c r="M123" s="33">
        <f t="shared" si="161"/>
        <v>6026.5</v>
      </c>
      <c r="N123" s="31">
        <v>0</v>
      </c>
      <c r="O123" s="27">
        <f t="shared" si="157"/>
        <v>13600.49</v>
      </c>
      <c r="P123" s="27">
        <f t="shared" si="158"/>
        <v>12884.387999999999</v>
      </c>
      <c r="Q123" s="27">
        <f>G123-O123</f>
        <v>71399.509999999995</v>
      </c>
    </row>
    <row r="124" spans="1:17" ht="30" customHeight="1" x14ac:dyDescent="0.35">
      <c r="A124" s="38">
        <v>96</v>
      </c>
      <c r="B124" s="34" t="s">
        <v>92</v>
      </c>
      <c r="C124" s="34" t="s">
        <v>281</v>
      </c>
      <c r="D124" s="19" t="s">
        <v>249</v>
      </c>
      <c r="E124" s="52" t="s">
        <v>85</v>
      </c>
      <c r="F124" s="38" t="s">
        <v>29</v>
      </c>
      <c r="G124" s="30">
        <v>75000</v>
      </c>
      <c r="H124" s="27">
        <v>0</v>
      </c>
      <c r="I124" s="23">
        <f t="shared" si="154"/>
        <v>2152.5</v>
      </c>
      <c r="J124" s="24">
        <f t="shared" si="155"/>
        <v>5325</v>
      </c>
      <c r="K124" s="87">
        <f t="shared" si="156"/>
        <v>822.88800000000003</v>
      </c>
      <c r="L124" s="25">
        <f t="shared" si="160"/>
        <v>2280</v>
      </c>
      <c r="M124" s="33">
        <f t="shared" si="161"/>
        <v>5317.5</v>
      </c>
      <c r="N124" s="31">
        <v>0</v>
      </c>
      <c r="O124" s="27">
        <f t="shared" si="157"/>
        <v>4432.5</v>
      </c>
      <c r="P124" s="27">
        <f t="shared" si="158"/>
        <v>11465.387999999999</v>
      </c>
      <c r="Q124" s="27">
        <f>G124-O124</f>
        <v>70567.5</v>
      </c>
    </row>
    <row r="125" spans="1:17" ht="30" customHeight="1" x14ac:dyDescent="0.35">
      <c r="A125" s="38">
        <v>97</v>
      </c>
      <c r="B125" s="34" t="s">
        <v>88</v>
      </c>
      <c r="C125" s="34" t="s">
        <v>281</v>
      </c>
      <c r="D125" s="19" t="s">
        <v>249</v>
      </c>
      <c r="E125" s="52" t="s">
        <v>254</v>
      </c>
      <c r="F125" s="38" t="s">
        <v>29</v>
      </c>
      <c r="G125" s="30">
        <v>75000</v>
      </c>
      <c r="H125" s="27">
        <v>5993.89</v>
      </c>
      <c r="I125" s="23">
        <f t="shared" si="154"/>
        <v>2152.5</v>
      </c>
      <c r="J125" s="24">
        <f t="shared" si="155"/>
        <v>5325</v>
      </c>
      <c r="K125" s="87">
        <f t="shared" si="156"/>
        <v>822.88800000000003</v>
      </c>
      <c r="L125" s="25">
        <f t="shared" si="160"/>
        <v>2280</v>
      </c>
      <c r="M125" s="33">
        <f t="shared" si="161"/>
        <v>5317.5</v>
      </c>
      <c r="N125" s="31">
        <v>1577.45</v>
      </c>
      <c r="O125" s="27">
        <f t="shared" si="157"/>
        <v>12003.84</v>
      </c>
      <c r="P125" s="27">
        <f t="shared" si="158"/>
        <v>11465.387999999999</v>
      </c>
      <c r="Q125" s="27">
        <f>G125-O125</f>
        <v>62996.160000000003</v>
      </c>
    </row>
    <row r="126" spans="1:17" ht="30" customHeight="1" x14ac:dyDescent="0.35">
      <c r="A126" s="38">
        <v>98</v>
      </c>
      <c r="B126" s="34" t="s">
        <v>84</v>
      </c>
      <c r="C126" s="34" t="s">
        <v>281</v>
      </c>
      <c r="D126" s="19" t="s">
        <v>249</v>
      </c>
      <c r="E126" s="52" t="s">
        <v>85</v>
      </c>
      <c r="F126" s="38" t="s">
        <v>29</v>
      </c>
      <c r="G126" s="30">
        <v>75000</v>
      </c>
      <c r="H126" s="27">
        <v>5993.89</v>
      </c>
      <c r="I126" s="23">
        <f t="shared" si="154"/>
        <v>2152.5</v>
      </c>
      <c r="J126" s="24">
        <f t="shared" si="155"/>
        <v>5325</v>
      </c>
      <c r="K126" s="87">
        <f t="shared" si="156"/>
        <v>822.88800000000003</v>
      </c>
      <c r="L126" s="25">
        <f t="shared" si="160"/>
        <v>2280</v>
      </c>
      <c r="M126" s="33">
        <f t="shared" si="161"/>
        <v>5317.5</v>
      </c>
      <c r="N126" s="31">
        <v>1577.45</v>
      </c>
      <c r="O126" s="27">
        <f t="shared" si="157"/>
        <v>12003.84</v>
      </c>
      <c r="P126" s="27">
        <f t="shared" si="158"/>
        <v>11465.387999999999</v>
      </c>
      <c r="Q126" s="27">
        <f>G126-O126</f>
        <v>62996.160000000003</v>
      </c>
    </row>
    <row r="127" spans="1:17" ht="30" customHeight="1" x14ac:dyDescent="0.35">
      <c r="A127" s="38">
        <v>99</v>
      </c>
      <c r="B127" s="34" t="s">
        <v>211</v>
      </c>
      <c r="C127" s="34" t="s">
        <v>281</v>
      </c>
      <c r="D127" s="19" t="s">
        <v>249</v>
      </c>
      <c r="E127" s="52" t="s">
        <v>85</v>
      </c>
      <c r="F127" s="38" t="s">
        <v>32</v>
      </c>
      <c r="G127" s="30">
        <v>75000</v>
      </c>
      <c r="H127" s="27">
        <v>0</v>
      </c>
      <c r="I127" s="23">
        <f t="shared" si="154"/>
        <v>2152.5</v>
      </c>
      <c r="J127" s="24">
        <f t="shared" si="155"/>
        <v>5325</v>
      </c>
      <c r="K127" s="87">
        <f t="shared" si="156"/>
        <v>822.88800000000003</v>
      </c>
      <c r="L127" s="25">
        <f t="shared" si="160"/>
        <v>2280</v>
      </c>
      <c r="M127" s="33">
        <f t="shared" si="161"/>
        <v>5317.5</v>
      </c>
      <c r="N127" s="31">
        <v>0</v>
      </c>
      <c r="O127" s="27">
        <f t="shared" si="157"/>
        <v>4432.5</v>
      </c>
      <c r="P127" s="27">
        <f t="shared" si="158"/>
        <v>11465.387999999999</v>
      </c>
      <c r="Q127" s="27">
        <f>G127-O127</f>
        <v>70567.5</v>
      </c>
    </row>
    <row r="128" spans="1:17" ht="30" customHeight="1" x14ac:dyDescent="0.35">
      <c r="A128" s="38">
        <v>100</v>
      </c>
      <c r="B128" s="34" t="s">
        <v>274</v>
      </c>
      <c r="C128" s="34" t="s">
        <v>281</v>
      </c>
      <c r="D128" s="19" t="s">
        <v>249</v>
      </c>
      <c r="E128" s="52" t="s">
        <v>85</v>
      </c>
      <c r="F128" s="38" t="s">
        <v>32</v>
      </c>
      <c r="G128" s="30">
        <v>75000</v>
      </c>
      <c r="H128" s="27">
        <v>6309.38</v>
      </c>
      <c r="I128" s="23">
        <f t="shared" si="154"/>
        <v>2152.5</v>
      </c>
      <c r="J128" s="24">
        <f t="shared" si="155"/>
        <v>5325</v>
      </c>
      <c r="K128" s="87">
        <f t="shared" si="156"/>
        <v>822.88800000000003</v>
      </c>
      <c r="L128" s="25">
        <f t="shared" si="160"/>
        <v>2280</v>
      </c>
      <c r="M128" s="33">
        <f t="shared" si="161"/>
        <v>5317.5</v>
      </c>
      <c r="N128" s="31">
        <v>0</v>
      </c>
      <c r="O128" s="27">
        <f t="shared" si="157"/>
        <v>10741.880000000001</v>
      </c>
      <c r="P128" s="27">
        <f t="shared" si="158"/>
        <v>11465.387999999999</v>
      </c>
      <c r="Q128" s="27">
        <f>+G128-H128-I128-L128-N128</f>
        <v>64258.119999999995</v>
      </c>
    </row>
    <row r="129" spans="1:17" ht="30" customHeight="1" x14ac:dyDescent="0.35">
      <c r="A129" s="38">
        <v>101</v>
      </c>
      <c r="B129" s="34" t="s">
        <v>269</v>
      </c>
      <c r="C129" s="34" t="s">
        <v>281</v>
      </c>
      <c r="D129" s="19" t="s">
        <v>249</v>
      </c>
      <c r="E129" s="52" t="s">
        <v>85</v>
      </c>
      <c r="F129" s="38" t="s">
        <v>32</v>
      </c>
      <c r="G129" s="30">
        <v>75000</v>
      </c>
      <c r="H129" s="27">
        <v>6309.38</v>
      </c>
      <c r="I129" s="23">
        <f t="shared" si="154"/>
        <v>2152.5</v>
      </c>
      <c r="J129" s="24">
        <f t="shared" si="155"/>
        <v>5325</v>
      </c>
      <c r="K129" s="87">
        <f t="shared" si="156"/>
        <v>822.88800000000003</v>
      </c>
      <c r="L129" s="25">
        <f t="shared" si="160"/>
        <v>2280</v>
      </c>
      <c r="M129" s="33">
        <f t="shared" si="161"/>
        <v>5317.5</v>
      </c>
      <c r="N129" s="31">
        <v>0</v>
      </c>
      <c r="O129" s="27">
        <f t="shared" si="157"/>
        <v>10741.880000000001</v>
      </c>
      <c r="P129" s="27">
        <f t="shared" si="158"/>
        <v>11465.387999999999</v>
      </c>
      <c r="Q129" s="27">
        <f>G129-O129</f>
        <v>64258.119999999995</v>
      </c>
    </row>
    <row r="130" spans="1:17" ht="30" customHeight="1" x14ac:dyDescent="0.35">
      <c r="A130" s="38">
        <v>102</v>
      </c>
      <c r="B130" s="34" t="s">
        <v>89</v>
      </c>
      <c r="C130" s="34" t="s">
        <v>281</v>
      </c>
      <c r="D130" s="19" t="s">
        <v>249</v>
      </c>
      <c r="E130" s="52" t="s">
        <v>90</v>
      </c>
      <c r="F130" s="38" t="s">
        <v>29</v>
      </c>
      <c r="G130" s="30">
        <v>50000</v>
      </c>
      <c r="H130" s="27">
        <v>1854</v>
      </c>
      <c r="I130" s="23">
        <f t="shared" si="154"/>
        <v>1435</v>
      </c>
      <c r="J130" s="24">
        <f t="shared" si="155"/>
        <v>3550</v>
      </c>
      <c r="K130" s="25">
        <f>+G130*1.1%</f>
        <v>550</v>
      </c>
      <c r="L130" s="25">
        <f t="shared" si="160"/>
        <v>1520</v>
      </c>
      <c r="M130" s="33">
        <f t="shared" si="161"/>
        <v>3545.0000000000005</v>
      </c>
      <c r="N130" s="31">
        <v>0</v>
      </c>
      <c r="O130" s="27">
        <f t="shared" si="157"/>
        <v>4809</v>
      </c>
      <c r="P130" s="27">
        <f t="shared" si="158"/>
        <v>7645</v>
      </c>
      <c r="Q130" s="27">
        <f t="shared" si="159"/>
        <v>45191</v>
      </c>
    </row>
    <row r="131" spans="1:17" ht="30" customHeight="1" x14ac:dyDescent="0.35">
      <c r="A131" s="38">
        <v>103</v>
      </c>
      <c r="B131" s="34" t="s">
        <v>314</v>
      </c>
      <c r="C131" s="34" t="s">
        <v>281</v>
      </c>
      <c r="D131" s="19" t="s">
        <v>249</v>
      </c>
      <c r="E131" s="52" t="s">
        <v>315</v>
      </c>
      <c r="F131" s="38" t="s">
        <v>29</v>
      </c>
      <c r="G131" s="30">
        <v>37000</v>
      </c>
      <c r="H131" s="27">
        <v>19.25</v>
      </c>
      <c r="I131" s="23">
        <f t="shared" si="154"/>
        <v>1061.9000000000001</v>
      </c>
      <c r="J131" s="24">
        <f t="shared" si="155"/>
        <v>2627</v>
      </c>
      <c r="K131" s="25">
        <f>+G131*1.1%</f>
        <v>407.00000000000006</v>
      </c>
      <c r="L131" s="25">
        <f t="shared" si="160"/>
        <v>1124.8</v>
      </c>
      <c r="M131" s="33">
        <f t="shared" si="161"/>
        <v>2623.3</v>
      </c>
      <c r="N131" s="31">
        <v>0</v>
      </c>
      <c r="O131" s="27">
        <f t="shared" si="157"/>
        <v>2205.9499999999998</v>
      </c>
      <c r="P131" s="27">
        <f t="shared" si="158"/>
        <v>5657.3</v>
      </c>
      <c r="Q131" s="27">
        <f t="shared" si="159"/>
        <v>34794.050000000003</v>
      </c>
    </row>
    <row r="132" spans="1:17" ht="36" customHeight="1" x14ac:dyDescent="0.35">
      <c r="A132" s="38">
        <v>104</v>
      </c>
      <c r="B132" s="34" t="s">
        <v>316</v>
      </c>
      <c r="C132" s="34" t="s">
        <v>280</v>
      </c>
      <c r="D132" s="19" t="s">
        <v>249</v>
      </c>
      <c r="E132" s="52" t="s">
        <v>315</v>
      </c>
      <c r="F132" s="38" t="s">
        <v>29</v>
      </c>
      <c r="G132" s="30">
        <v>31000</v>
      </c>
      <c r="H132" s="27">
        <v>0</v>
      </c>
      <c r="I132" s="23">
        <f t="shared" ref="I132" si="162">G132*2.87/100</f>
        <v>889.7</v>
      </c>
      <c r="J132" s="24">
        <f t="shared" ref="J132" si="163">G132*7.1/100</f>
        <v>2201</v>
      </c>
      <c r="K132" s="25">
        <f t="shared" ref="K132" si="164">+G132*1.1%</f>
        <v>341.00000000000006</v>
      </c>
      <c r="L132" s="25">
        <f t="shared" ref="L132" si="165">G132*3.04/100</f>
        <v>942.4</v>
      </c>
      <c r="M132" s="33">
        <f t="shared" ref="M132" si="166">+G132*7.09%</f>
        <v>2197.9</v>
      </c>
      <c r="N132" s="31">
        <v>0</v>
      </c>
      <c r="O132" s="27">
        <f t="shared" ref="O132" si="167">H132+I132+L132+N132</f>
        <v>1832.1</v>
      </c>
      <c r="P132" s="27">
        <f t="shared" ref="P132" si="168">J132+K132+M132</f>
        <v>4739.8999999999996</v>
      </c>
      <c r="Q132" s="27">
        <f t="shared" ref="Q132" si="169">G132-O132</f>
        <v>29167.9</v>
      </c>
    </row>
    <row r="133" spans="1:17" ht="36" customHeight="1" x14ac:dyDescent="0.35">
      <c r="A133" s="38">
        <v>105</v>
      </c>
      <c r="B133" s="34" t="s">
        <v>317</v>
      </c>
      <c r="C133" s="34" t="s">
        <v>281</v>
      </c>
      <c r="D133" s="19" t="s">
        <v>249</v>
      </c>
      <c r="E133" s="52" t="s">
        <v>315</v>
      </c>
      <c r="F133" s="38" t="s">
        <v>29</v>
      </c>
      <c r="G133" s="30">
        <v>37000</v>
      </c>
      <c r="H133" s="27">
        <v>19.25</v>
      </c>
      <c r="I133" s="23">
        <f>G133*2.87/100</f>
        <v>1061.9000000000001</v>
      </c>
      <c r="J133" s="24">
        <f>G133*7.1/100</f>
        <v>2627</v>
      </c>
      <c r="K133" s="25">
        <f t="shared" ref="K133:K168" si="170">+G133*1.1%</f>
        <v>407.00000000000006</v>
      </c>
      <c r="L133" s="25">
        <f>G133*3.04/100</f>
        <v>1124.8</v>
      </c>
      <c r="M133" s="33">
        <f t="shared" ref="M133:M168" si="171">+G133*7.09%</f>
        <v>2623.3</v>
      </c>
      <c r="N133" s="31">
        <v>0</v>
      </c>
      <c r="O133" s="27">
        <f t="shared" ref="O133:O165" si="172">H133+I133+L133+N133</f>
        <v>2205.9499999999998</v>
      </c>
      <c r="P133" s="27">
        <f t="shared" ref="P133:P165" si="173">J133+K133+M133</f>
        <v>5657.3</v>
      </c>
      <c r="Q133" s="27">
        <f t="shared" si="159"/>
        <v>34794.050000000003</v>
      </c>
    </row>
    <row r="134" spans="1:17" ht="30" customHeight="1" x14ac:dyDescent="0.35">
      <c r="A134" s="38">
        <v>106</v>
      </c>
      <c r="B134" s="34" t="s">
        <v>94</v>
      </c>
      <c r="C134" s="34" t="s">
        <v>281</v>
      </c>
      <c r="D134" s="19" t="s">
        <v>249</v>
      </c>
      <c r="E134" s="52" t="s">
        <v>255</v>
      </c>
      <c r="F134" s="38" t="s">
        <v>29</v>
      </c>
      <c r="G134" s="30">
        <v>50000</v>
      </c>
      <c r="H134" s="27">
        <v>1854</v>
      </c>
      <c r="I134" s="23">
        <f>G134*2.87/100</f>
        <v>1435</v>
      </c>
      <c r="J134" s="24">
        <f>G134*7.1/100</f>
        <v>3550</v>
      </c>
      <c r="K134" s="25">
        <f t="shared" si="170"/>
        <v>550</v>
      </c>
      <c r="L134" s="25">
        <f>G134*3.04/100</f>
        <v>1520</v>
      </c>
      <c r="M134" s="33">
        <f t="shared" si="171"/>
        <v>3545.0000000000005</v>
      </c>
      <c r="N134" s="31">
        <v>0</v>
      </c>
      <c r="O134" s="27">
        <f t="shared" si="172"/>
        <v>4809</v>
      </c>
      <c r="P134" s="27">
        <f t="shared" si="173"/>
        <v>7645</v>
      </c>
      <c r="Q134" s="27">
        <f t="shared" si="159"/>
        <v>45191</v>
      </c>
    </row>
    <row r="135" spans="1:17" ht="30" customHeight="1" x14ac:dyDescent="0.35">
      <c r="A135" s="38">
        <v>107</v>
      </c>
      <c r="B135" s="34" t="s">
        <v>91</v>
      </c>
      <c r="C135" s="34" t="s">
        <v>281</v>
      </c>
      <c r="D135" s="19" t="s">
        <v>249</v>
      </c>
      <c r="E135" s="52" t="s">
        <v>347</v>
      </c>
      <c r="F135" s="38" t="s">
        <v>29</v>
      </c>
      <c r="G135" s="30">
        <v>38000</v>
      </c>
      <c r="H135" s="27">
        <v>160.38</v>
      </c>
      <c r="I135" s="23">
        <f>G135*2.87/100</f>
        <v>1090.5999999999999</v>
      </c>
      <c r="J135" s="24">
        <f>G135*7.1/100</f>
        <v>2698</v>
      </c>
      <c r="K135" s="25">
        <f t="shared" si="170"/>
        <v>418.00000000000006</v>
      </c>
      <c r="L135" s="25">
        <f>G135*3.04/100</f>
        <v>1155.2</v>
      </c>
      <c r="M135" s="33">
        <f t="shared" si="171"/>
        <v>2694.2000000000003</v>
      </c>
      <c r="N135" s="31">
        <v>0</v>
      </c>
      <c r="O135" s="27">
        <f t="shared" si="172"/>
        <v>2406.1800000000003</v>
      </c>
      <c r="P135" s="27">
        <f t="shared" si="173"/>
        <v>5810.2000000000007</v>
      </c>
      <c r="Q135" s="27">
        <f t="shared" si="159"/>
        <v>35593.82</v>
      </c>
    </row>
    <row r="136" spans="1:17" ht="36" customHeight="1" x14ac:dyDescent="0.35">
      <c r="A136" s="38">
        <v>108</v>
      </c>
      <c r="B136" s="34" t="s">
        <v>93</v>
      </c>
      <c r="C136" s="34" t="s">
        <v>281</v>
      </c>
      <c r="D136" s="19" t="s">
        <v>249</v>
      </c>
      <c r="E136" s="52" t="s">
        <v>347</v>
      </c>
      <c r="F136" s="38" t="s">
        <v>29</v>
      </c>
      <c r="G136" s="30">
        <v>38000</v>
      </c>
      <c r="H136" s="27">
        <v>0</v>
      </c>
      <c r="I136" s="23">
        <f>G136*2.87/100</f>
        <v>1090.5999999999999</v>
      </c>
      <c r="J136" s="24">
        <f>G136*7.1/100</f>
        <v>2698</v>
      </c>
      <c r="K136" s="25">
        <f t="shared" si="170"/>
        <v>418.00000000000006</v>
      </c>
      <c r="L136" s="25">
        <f>G136*3.04/100</f>
        <v>1155.2</v>
      </c>
      <c r="M136" s="33">
        <f t="shared" si="171"/>
        <v>2694.2000000000003</v>
      </c>
      <c r="N136" s="31">
        <f>1577.45*3</f>
        <v>4732.3500000000004</v>
      </c>
      <c r="O136" s="27">
        <f t="shared" si="172"/>
        <v>6978.1500000000005</v>
      </c>
      <c r="P136" s="27">
        <f t="shared" si="173"/>
        <v>5810.2000000000007</v>
      </c>
      <c r="Q136" s="27">
        <f t="shared" ref="Q136:Q144" si="174">G136-O136</f>
        <v>31021.85</v>
      </c>
    </row>
    <row r="137" spans="1:17" ht="30" customHeight="1" x14ac:dyDescent="0.35">
      <c r="A137" s="38">
        <v>109</v>
      </c>
      <c r="B137" s="34" t="s">
        <v>95</v>
      </c>
      <c r="C137" s="34" t="s">
        <v>281</v>
      </c>
      <c r="D137" s="19" t="s">
        <v>249</v>
      </c>
      <c r="E137" s="52" t="s">
        <v>347</v>
      </c>
      <c r="F137" s="38" t="s">
        <v>29</v>
      </c>
      <c r="G137" s="30">
        <v>38000</v>
      </c>
      <c r="H137" s="27">
        <v>160.38</v>
      </c>
      <c r="I137" s="23">
        <f t="shared" ref="I137:I144" si="175">G137*2.87/100</f>
        <v>1090.5999999999999</v>
      </c>
      <c r="J137" s="24">
        <f t="shared" ref="J137:J144" si="176">G137*7.1/100</f>
        <v>2698</v>
      </c>
      <c r="K137" s="25">
        <f t="shared" si="170"/>
        <v>418.00000000000006</v>
      </c>
      <c r="L137" s="25">
        <f t="shared" ref="L137:L144" si="177">G137*3.04/100</f>
        <v>1155.2</v>
      </c>
      <c r="M137" s="33">
        <f t="shared" si="171"/>
        <v>2694.2000000000003</v>
      </c>
      <c r="N137" s="31">
        <v>0</v>
      </c>
      <c r="O137" s="27">
        <f t="shared" si="172"/>
        <v>2406.1800000000003</v>
      </c>
      <c r="P137" s="27">
        <f t="shared" si="173"/>
        <v>5810.2000000000007</v>
      </c>
      <c r="Q137" s="27">
        <f t="shared" si="174"/>
        <v>35593.82</v>
      </c>
    </row>
    <row r="138" spans="1:17" ht="30" customHeight="1" x14ac:dyDescent="0.35">
      <c r="A138" s="38">
        <v>110</v>
      </c>
      <c r="B138" s="34" t="s">
        <v>172</v>
      </c>
      <c r="C138" s="34" t="s">
        <v>281</v>
      </c>
      <c r="D138" s="19" t="s">
        <v>249</v>
      </c>
      <c r="E138" s="52" t="s">
        <v>255</v>
      </c>
      <c r="F138" s="38" t="s">
        <v>32</v>
      </c>
      <c r="G138" s="30">
        <v>50000</v>
      </c>
      <c r="H138" s="27">
        <v>1380.77</v>
      </c>
      <c r="I138" s="23">
        <f t="shared" si="175"/>
        <v>1435</v>
      </c>
      <c r="J138" s="24">
        <f t="shared" si="176"/>
        <v>3550</v>
      </c>
      <c r="K138" s="25">
        <f t="shared" si="170"/>
        <v>550</v>
      </c>
      <c r="L138" s="25">
        <f t="shared" si="177"/>
        <v>1520</v>
      </c>
      <c r="M138" s="33">
        <f t="shared" si="171"/>
        <v>3545.0000000000005</v>
      </c>
      <c r="N138" s="31">
        <v>1577.45</v>
      </c>
      <c r="O138" s="27">
        <f t="shared" si="172"/>
        <v>5913.22</v>
      </c>
      <c r="P138" s="27">
        <f t="shared" si="173"/>
        <v>7645</v>
      </c>
      <c r="Q138" s="27">
        <f t="shared" si="174"/>
        <v>44086.78</v>
      </c>
    </row>
    <row r="139" spans="1:17" ht="30" customHeight="1" x14ac:dyDescent="0.35">
      <c r="A139" s="38">
        <v>111</v>
      </c>
      <c r="B139" s="34" t="s">
        <v>173</v>
      </c>
      <c r="C139" s="34" t="s">
        <v>280</v>
      </c>
      <c r="D139" s="19" t="s">
        <v>249</v>
      </c>
      <c r="E139" s="52" t="s">
        <v>255</v>
      </c>
      <c r="F139" s="38" t="s">
        <v>32</v>
      </c>
      <c r="G139" s="30">
        <v>50000</v>
      </c>
      <c r="H139" s="27">
        <v>1854</v>
      </c>
      <c r="I139" s="23">
        <f t="shared" si="175"/>
        <v>1435</v>
      </c>
      <c r="J139" s="24">
        <f t="shared" si="176"/>
        <v>3550</v>
      </c>
      <c r="K139" s="25">
        <f t="shared" si="170"/>
        <v>550</v>
      </c>
      <c r="L139" s="25">
        <f t="shared" si="177"/>
        <v>1520</v>
      </c>
      <c r="M139" s="33">
        <f t="shared" si="171"/>
        <v>3545.0000000000005</v>
      </c>
      <c r="N139" s="31">
        <v>0</v>
      </c>
      <c r="O139" s="27">
        <f t="shared" si="172"/>
        <v>4809</v>
      </c>
      <c r="P139" s="27">
        <f t="shared" si="173"/>
        <v>7645</v>
      </c>
      <c r="Q139" s="27">
        <f t="shared" si="174"/>
        <v>45191</v>
      </c>
    </row>
    <row r="140" spans="1:17" ht="30" customHeight="1" x14ac:dyDescent="0.35">
      <c r="A140" s="38">
        <v>112</v>
      </c>
      <c r="B140" s="34" t="s">
        <v>174</v>
      </c>
      <c r="C140" s="34" t="s">
        <v>281</v>
      </c>
      <c r="D140" s="19" t="s">
        <v>249</v>
      </c>
      <c r="E140" s="52" t="s">
        <v>255</v>
      </c>
      <c r="F140" s="38" t="s">
        <v>32</v>
      </c>
      <c r="G140" s="30">
        <v>50000</v>
      </c>
      <c r="H140" s="27">
        <v>1854</v>
      </c>
      <c r="I140" s="23">
        <f t="shared" si="175"/>
        <v>1435</v>
      </c>
      <c r="J140" s="24">
        <f t="shared" si="176"/>
        <v>3550</v>
      </c>
      <c r="K140" s="25">
        <f t="shared" si="170"/>
        <v>550</v>
      </c>
      <c r="L140" s="25">
        <f t="shared" si="177"/>
        <v>1520</v>
      </c>
      <c r="M140" s="33">
        <f t="shared" si="171"/>
        <v>3545.0000000000005</v>
      </c>
      <c r="N140" s="31">
        <v>0</v>
      </c>
      <c r="O140" s="27">
        <f t="shared" si="172"/>
        <v>4809</v>
      </c>
      <c r="P140" s="27">
        <f t="shared" si="173"/>
        <v>7645</v>
      </c>
      <c r="Q140" s="27">
        <f t="shared" si="174"/>
        <v>45191</v>
      </c>
    </row>
    <row r="141" spans="1:17" ht="35.25" customHeight="1" x14ac:dyDescent="0.35">
      <c r="A141" s="38">
        <v>113</v>
      </c>
      <c r="B141" s="34" t="s">
        <v>194</v>
      </c>
      <c r="C141" s="34" t="s">
        <v>281</v>
      </c>
      <c r="D141" s="19" t="s">
        <v>249</v>
      </c>
      <c r="E141" s="52" t="s">
        <v>255</v>
      </c>
      <c r="F141" s="38" t="s">
        <v>32</v>
      </c>
      <c r="G141" s="30">
        <v>50000</v>
      </c>
      <c r="H141" s="27">
        <v>1854</v>
      </c>
      <c r="I141" s="23">
        <f t="shared" si="175"/>
        <v>1435</v>
      </c>
      <c r="J141" s="24">
        <f t="shared" si="176"/>
        <v>3550</v>
      </c>
      <c r="K141" s="25">
        <f t="shared" si="170"/>
        <v>550</v>
      </c>
      <c r="L141" s="25">
        <f t="shared" si="177"/>
        <v>1520</v>
      </c>
      <c r="M141" s="33">
        <f t="shared" si="171"/>
        <v>3545.0000000000005</v>
      </c>
      <c r="N141" s="31">
        <v>0</v>
      </c>
      <c r="O141" s="27">
        <f t="shared" si="172"/>
        <v>4809</v>
      </c>
      <c r="P141" s="27">
        <f t="shared" si="173"/>
        <v>7645</v>
      </c>
      <c r="Q141" s="27">
        <f t="shared" si="174"/>
        <v>45191</v>
      </c>
    </row>
    <row r="142" spans="1:17" ht="39.75" customHeight="1" x14ac:dyDescent="0.35">
      <c r="A142" s="38">
        <v>114</v>
      </c>
      <c r="B142" s="34" t="s">
        <v>188</v>
      </c>
      <c r="C142" s="34" t="s">
        <v>281</v>
      </c>
      <c r="D142" s="19" t="s">
        <v>249</v>
      </c>
      <c r="E142" s="52" t="s">
        <v>255</v>
      </c>
      <c r="F142" s="38" t="s">
        <v>32</v>
      </c>
      <c r="G142" s="30">
        <v>50000</v>
      </c>
      <c r="H142" s="27">
        <v>0</v>
      </c>
      <c r="I142" s="23">
        <f t="shared" si="175"/>
        <v>1435</v>
      </c>
      <c r="J142" s="24">
        <f t="shared" si="176"/>
        <v>3550</v>
      </c>
      <c r="K142" s="25">
        <f t="shared" si="170"/>
        <v>550</v>
      </c>
      <c r="L142" s="25">
        <f t="shared" si="177"/>
        <v>1520</v>
      </c>
      <c r="M142" s="33">
        <f t="shared" si="171"/>
        <v>3545.0000000000005</v>
      </c>
      <c r="N142" s="31">
        <v>1577.45</v>
      </c>
      <c r="O142" s="27">
        <f t="shared" si="172"/>
        <v>4532.45</v>
      </c>
      <c r="P142" s="27">
        <f t="shared" si="173"/>
        <v>7645</v>
      </c>
      <c r="Q142" s="27">
        <f t="shared" si="174"/>
        <v>45467.55</v>
      </c>
    </row>
    <row r="143" spans="1:17" ht="36.75" customHeight="1" x14ac:dyDescent="0.35">
      <c r="A143" s="38">
        <v>115</v>
      </c>
      <c r="B143" s="34" t="s">
        <v>212</v>
      </c>
      <c r="C143" s="34" t="s">
        <v>280</v>
      </c>
      <c r="D143" s="19" t="s">
        <v>249</v>
      </c>
      <c r="E143" s="52" t="s">
        <v>255</v>
      </c>
      <c r="F143" s="38" t="s">
        <v>32</v>
      </c>
      <c r="G143" s="30">
        <v>50000</v>
      </c>
      <c r="H143" s="27">
        <v>1854</v>
      </c>
      <c r="I143" s="23">
        <f t="shared" si="175"/>
        <v>1435</v>
      </c>
      <c r="J143" s="24">
        <f t="shared" si="176"/>
        <v>3550</v>
      </c>
      <c r="K143" s="25">
        <f t="shared" si="170"/>
        <v>550</v>
      </c>
      <c r="L143" s="25">
        <f t="shared" si="177"/>
        <v>1520</v>
      </c>
      <c r="M143" s="33">
        <f t="shared" si="171"/>
        <v>3545.0000000000005</v>
      </c>
      <c r="N143" s="31">
        <v>0</v>
      </c>
      <c r="O143" s="27">
        <f t="shared" si="172"/>
        <v>4809</v>
      </c>
      <c r="P143" s="27">
        <f t="shared" si="173"/>
        <v>7645</v>
      </c>
      <c r="Q143" s="27">
        <f t="shared" si="174"/>
        <v>45191</v>
      </c>
    </row>
    <row r="144" spans="1:17" ht="30" customHeight="1" x14ac:dyDescent="0.35">
      <c r="A144" s="38">
        <v>116</v>
      </c>
      <c r="B144" s="34" t="s">
        <v>213</v>
      </c>
      <c r="C144" s="34" t="s">
        <v>280</v>
      </c>
      <c r="D144" s="19" t="s">
        <v>249</v>
      </c>
      <c r="E144" s="52" t="s">
        <v>255</v>
      </c>
      <c r="F144" s="38" t="s">
        <v>32</v>
      </c>
      <c r="G144" s="30">
        <v>50000</v>
      </c>
      <c r="H144" s="27">
        <v>0</v>
      </c>
      <c r="I144" s="23">
        <f t="shared" si="175"/>
        <v>1435</v>
      </c>
      <c r="J144" s="24">
        <f t="shared" si="176"/>
        <v>3550</v>
      </c>
      <c r="K144" s="25">
        <f t="shared" si="170"/>
        <v>550</v>
      </c>
      <c r="L144" s="25">
        <f t="shared" si="177"/>
        <v>1520</v>
      </c>
      <c r="M144" s="33">
        <f t="shared" si="171"/>
        <v>3545.0000000000005</v>
      </c>
      <c r="N144" s="31">
        <v>0</v>
      </c>
      <c r="O144" s="27">
        <f t="shared" si="172"/>
        <v>2955</v>
      </c>
      <c r="P144" s="27">
        <f t="shared" si="173"/>
        <v>7645</v>
      </c>
      <c r="Q144" s="27">
        <f t="shared" si="174"/>
        <v>47045</v>
      </c>
    </row>
    <row r="145" spans="1:17" ht="30" customHeight="1" x14ac:dyDescent="0.35">
      <c r="A145" s="38">
        <v>117</v>
      </c>
      <c r="B145" s="34" t="s">
        <v>83</v>
      </c>
      <c r="C145" s="34" t="s">
        <v>280</v>
      </c>
      <c r="D145" s="19" t="s">
        <v>249</v>
      </c>
      <c r="E145" s="52" t="s">
        <v>312</v>
      </c>
      <c r="F145" s="38" t="s">
        <v>333</v>
      </c>
      <c r="G145" s="30">
        <v>38000</v>
      </c>
      <c r="H145" s="27">
        <v>0</v>
      </c>
      <c r="I145" s="23">
        <f t="shared" ref="I145:I151" si="178">G145*2.87/100</f>
        <v>1090.5999999999999</v>
      </c>
      <c r="J145" s="24">
        <f t="shared" ref="J145:J151" si="179">G145*7.1/100</f>
        <v>2698</v>
      </c>
      <c r="K145" s="25">
        <f t="shared" si="170"/>
        <v>418.00000000000006</v>
      </c>
      <c r="L145" s="25">
        <f t="shared" ref="L145:L151" si="180">G145*3.04/100</f>
        <v>1155.2</v>
      </c>
      <c r="M145" s="33">
        <f t="shared" si="171"/>
        <v>2694.2000000000003</v>
      </c>
      <c r="N145" s="31">
        <f>1577.45*2</f>
        <v>3154.9</v>
      </c>
      <c r="O145" s="27">
        <f t="shared" si="172"/>
        <v>5400.7000000000007</v>
      </c>
      <c r="P145" s="27">
        <f t="shared" si="173"/>
        <v>5810.2000000000007</v>
      </c>
      <c r="Q145" s="27">
        <f t="shared" si="159"/>
        <v>32599.3</v>
      </c>
    </row>
    <row r="146" spans="1:17" ht="30" customHeight="1" x14ac:dyDescent="0.35">
      <c r="A146" s="38">
        <v>118</v>
      </c>
      <c r="B146" s="34" t="s">
        <v>147</v>
      </c>
      <c r="C146" s="34" t="s">
        <v>281</v>
      </c>
      <c r="D146" s="19" t="s">
        <v>249</v>
      </c>
      <c r="E146" s="52" t="s">
        <v>232</v>
      </c>
      <c r="F146" s="38" t="s">
        <v>333</v>
      </c>
      <c r="G146" s="30">
        <v>37000</v>
      </c>
      <c r="H146" s="27">
        <v>19.25</v>
      </c>
      <c r="I146" s="23">
        <f t="shared" si="178"/>
        <v>1061.9000000000001</v>
      </c>
      <c r="J146" s="24">
        <f t="shared" si="179"/>
        <v>2627</v>
      </c>
      <c r="K146" s="25">
        <f t="shared" si="170"/>
        <v>407.00000000000006</v>
      </c>
      <c r="L146" s="25">
        <f t="shared" si="180"/>
        <v>1124.8</v>
      </c>
      <c r="M146" s="33">
        <f t="shared" si="171"/>
        <v>2623.3</v>
      </c>
      <c r="N146" s="31">
        <v>0</v>
      </c>
      <c r="O146" s="27">
        <f t="shared" si="172"/>
        <v>2205.9499999999998</v>
      </c>
      <c r="P146" s="27">
        <f t="shared" si="173"/>
        <v>5657.3</v>
      </c>
      <c r="Q146" s="27">
        <f t="shared" ref="Q146:Q151" si="181">G146-O146</f>
        <v>34794.050000000003</v>
      </c>
    </row>
    <row r="147" spans="1:17" ht="30" customHeight="1" x14ac:dyDescent="0.35">
      <c r="A147" s="38">
        <v>119</v>
      </c>
      <c r="B147" s="34" t="s">
        <v>163</v>
      </c>
      <c r="C147" s="34" t="s">
        <v>281</v>
      </c>
      <c r="D147" s="19" t="s">
        <v>249</v>
      </c>
      <c r="E147" s="52" t="s">
        <v>222</v>
      </c>
      <c r="F147" s="38" t="s">
        <v>333</v>
      </c>
      <c r="G147" s="30">
        <v>38000</v>
      </c>
      <c r="H147" s="27">
        <v>160.38</v>
      </c>
      <c r="I147" s="23">
        <f t="shared" si="178"/>
        <v>1090.5999999999999</v>
      </c>
      <c r="J147" s="24">
        <f t="shared" si="179"/>
        <v>2698</v>
      </c>
      <c r="K147" s="25">
        <f t="shared" si="170"/>
        <v>418.00000000000006</v>
      </c>
      <c r="L147" s="25">
        <f t="shared" si="180"/>
        <v>1155.2</v>
      </c>
      <c r="M147" s="33">
        <f t="shared" si="171"/>
        <v>2694.2000000000003</v>
      </c>
      <c r="N147" s="31">
        <v>0</v>
      </c>
      <c r="O147" s="27">
        <f t="shared" si="172"/>
        <v>2406.1800000000003</v>
      </c>
      <c r="P147" s="27">
        <f t="shared" si="173"/>
        <v>5810.2000000000007</v>
      </c>
      <c r="Q147" s="27">
        <f t="shared" si="181"/>
        <v>35593.82</v>
      </c>
    </row>
    <row r="148" spans="1:17" ht="30" customHeight="1" x14ac:dyDescent="0.35">
      <c r="A148" s="38">
        <v>120</v>
      </c>
      <c r="B148" s="34" t="s">
        <v>164</v>
      </c>
      <c r="C148" s="34" t="s">
        <v>281</v>
      </c>
      <c r="D148" s="19" t="s">
        <v>249</v>
      </c>
      <c r="E148" s="52" t="s">
        <v>232</v>
      </c>
      <c r="F148" s="38" t="s">
        <v>333</v>
      </c>
      <c r="G148" s="30">
        <v>37000</v>
      </c>
      <c r="H148" s="27">
        <v>0</v>
      </c>
      <c r="I148" s="23">
        <f t="shared" si="178"/>
        <v>1061.9000000000001</v>
      </c>
      <c r="J148" s="24">
        <f t="shared" si="179"/>
        <v>2627</v>
      </c>
      <c r="K148" s="25">
        <f t="shared" si="170"/>
        <v>407.00000000000006</v>
      </c>
      <c r="L148" s="25">
        <f t="shared" si="180"/>
        <v>1124.8</v>
      </c>
      <c r="M148" s="33">
        <f t="shared" si="171"/>
        <v>2623.3</v>
      </c>
      <c r="N148" s="31">
        <v>1577.45</v>
      </c>
      <c r="O148" s="27">
        <f t="shared" si="172"/>
        <v>3764.1499999999996</v>
      </c>
      <c r="P148" s="27">
        <f t="shared" si="173"/>
        <v>5657.3</v>
      </c>
      <c r="Q148" s="27">
        <f t="shared" si="181"/>
        <v>33235.85</v>
      </c>
    </row>
    <row r="149" spans="1:17" ht="30" customHeight="1" x14ac:dyDescent="0.35">
      <c r="A149" s="38">
        <v>121</v>
      </c>
      <c r="B149" s="34" t="s">
        <v>165</v>
      </c>
      <c r="C149" s="34" t="s">
        <v>281</v>
      </c>
      <c r="D149" s="19" t="s">
        <v>249</v>
      </c>
      <c r="E149" s="52" t="s">
        <v>232</v>
      </c>
      <c r="F149" s="38" t="s">
        <v>333</v>
      </c>
      <c r="G149" s="30">
        <v>37000</v>
      </c>
      <c r="H149" s="27">
        <v>0</v>
      </c>
      <c r="I149" s="23">
        <f t="shared" si="178"/>
        <v>1061.9000000000001</v>
      </c>
      <c r="J149" s="24">
        <f t="shared" si="179"/>
        <v>2627</v>
      </c>
      <c r="K149" s="25">
        <f t="shared" si="170"/>
        <v>407.00000000000006</v>
      </c>
      <c r="L149" s="25">
        <f t="shared" si="180"/>
        <v>1124.8</v>
      </c>
      <c r="M149" s="33">
        <f t="shared" si="171"/>
        <v>2623.3</v>
      </c>
      <c r="N149" s="31">
        <v>1577.45</v>
      </c>
      <c r="O149" s="27">
        <f t="shared" si="172"/>
        <v>3764.1499999999996</v>
      </c>
      <c r="P149" s="27">
        <f t="shared" si="173"/>
        <v>5657.3</v>
      </c>
      <c r="Q149" s="27">
        <f t="shared" si="181"/>
        <v>33235.85</v>
      </c>
    </row>
    <row r="150" spans="1:17" ht="30" customHeight="1" x14ac:dyDescent="0.35">
      <c r="A150" s="38">
        <v>122</v>
      </c>
      <c r="B150" s="34" t="s">
        <v>166</v>
      </c>
      <c r="C150" s="34" t="s">
        <v>280</v>
      </c>
      <c r="D150" s="19" t="s">
        <v>249</v>
      </c>
      <c r="E150" s="52" t="s">
        <v>232</v>
      </c>
      <c r="F150" s="38" t="s">
        <v>333</v>
      </c>
      <c r="G150" s="30">
        <v>37000</v>
      </c>
      <c r="H150" s="27">
        <v>19.25</v>
      </c>
      <c r="I150" s="23">
        <f t="shared" si="178"/>
        <v>1061.9000000000001</v>
      </c>
      <c r="J150" s="24">
        <f t="shared" si="179"/>
        <v>2627</v>
      </c>
      <c r="K150" s="25">
        <f t="shared" si="170"/>
        <v>407.00000000000006</v>
      </c>
      <c r="L150" s="25">
        <f t="shared" si="180"/>
        <v>1124.8</v>
      </c>
      <c r="M150" s="33">
        <f t="shared" si="171"/>
        <v>2623.3</v>
      </c>
      <c r="N150" s="31">
        <v>0</v>
      </c>
      <c r="O150" s="27">
        <f t="shared" si="172"/>
        <v>2205.9499999999998</v>
      </c>
      <c r="P150" s="27">
        <f t="shared" si="173"/>
        <v>5657.3</v>
      </c>
      <c r="Q150" s="27">
        <f t="shared" si="181"/>
        <v>34794.050000000003</v>
      </c>
    </row>
    <row r="151" spans="1:17" ht="30" customHeight="1" x14ac:dyDescent="0.35">
      <c r="A151" s="38">
        <v>123</v>
      </c>
      <c r="B151" s="34" t="s">
        <v>167</v>
      </c>
      <c r="C151" s="34" t="s">
        <v>281</v>
      </c>
      <c r="D151" s="19" t="s">
        <v>249</v>
      </c>
      <c r="E151" s="52" t="s">
        <v>232</v>
      </c>
      <c r="F151" s="38" t="s">
        <v>333</v>
      </c>
      <c r="G151" s="30">
        <v>37000</v>
      </c>
      <c r="H151" s="27">
        <v>19.25</v>
      </c>
      <c r="I151" s="23">
        <f t="shared" si="178"/>
        <v>1061.9000000000001</v>
      </c>
      <c r="J151" s="24">
        <f t="shared" si="179"/>
        <v>2627</v>
      </c>
      <c r="K151" s="25">
        <f t="shared" si="170"/>
        <v>407.00000000000006</v>
      </c>
      <c r="L151" s="25">
        <f t="shared" si="180"/>
        <v>1124.8</v>
      </c>
      <c r="M151" s="33">
        <f t="shared" si="171"/>
        <v>2623.3</v>
      </c>
      <c r="N151" s="31">
        <v>0</v>
      </c>
      <c r="O151" s="27">
        <f t="shared" si="172"/>
        <v>2205.9499999999998</v>
      </c>
      <c r="P151" s="27">
        <f t="shared" si="173"/>
        <v>5657.3</v>
      </c>
      <c r="Q151" s="27">
        <f t="shared" si="181"/>
        <v>34794.050000000003</v>
      </c>
    </row>
    <row r="152" spans="1:17" ht="30" customHeight="1" x14ac:dyDescent="0.35">
      <c r="A152" s="38">
        <v>124</v>
      </c>
      <c r="B152" s="34" t="s">
        <v>177</v>
      </c>
      <c r="C152" s="34" t="s">
        <v>281</v>
      </c>
      <c r="D152" s="19" t="s">
        <v>249</v>
      </c>
      <c r="E152" s="52" t="s">
        <v>232</v>
      </c>
      <c r="F152" s="38" t="s">
        <v>333</v>
      </c>
      <c r="G152" s="30">
        <v>37000</v>
      </c>
      <c r="H152" s="27">
        <v>0</v>
      </c>
      <c r="I152" s="23">
        <f t="shared" ref="I152:I160" si="182">G152*2.87/100</f>
        <v>1061.9000000000001</v>
      </c>
      <c r="J152" s="24">
        <f t="shared" ref="J152:J160" si="183">G152*7.1/100</f>
        <v>2627</v>
      </c>
      <c r="K152" s="25">
        <f t="shared" si="170"/>
        <v>407.00000000000006</v>
      </c>
      <c r="L152" s="25">
        <f t="shared" ref="L152:L160" si="184">G152*3.04/100</f>
        <v>1124.8</v>
      </c>
      <c r="M152" s="33">
        <f t="shared" si="171"/>
        <v>2623.3</v>
      </c>
      <c r="N152" s="31">
        <v>1577.45</v>
      </c>
      <c r="O152" s="27">
        <f t="shared" si="172"/>
        <v>3764.1499999999996</v>
      </c>
      <c r="P152" s="27">
        <f t="shared" si="173"/>
        <v>5657.3</v>
      </c>
      <c r="Q152" s="27">
        <f t="shared" ref="Q152:Q160" si="185">G152-O152</f>
        <v>33235.85</v>
      </c>
    </row>
    <row r="153" spans="1:17" ht="30" customHeight="1" x14ac:dyDescent="0.35">
      <c r="A153" s="38">
        <v>125</v>
      </c>
      <c r="B153" s="34" t="s">
        <v>178</v>
      </c>
      <c r="C153" s="34" t="s">
        <v>281</v>
      </c>
      <c r="D153" s="19" t="s">
        <v>249</v>
      </c>
      <c r="E153" s="52" t="s">
        <v>232</v>
      </c>
      <c r="F153" s="38" t="s">
        <v>333</v>
      </c>
      <c r="G153" s="30">
        <v>37000</v>
      </c>
      <c r="H153" s="27">
        <v>19.25</v>
      </c>
      <c r="I153" s="23">
        <f t="shared" si="182"/>
        <v>1061.9000000000001</v>
      </c>
      <c r="J153" s="24">
        <f t="shared" si="183"/>
        <v>2627</v>
      </c>
      <c r="K153" s="25">
        <f t="shared" si="170"/>
        <v>407.00000000000006</v>
      </c>
      <c r="L153" s="25">
        <f t="shared" si="184"/>
        <v>1124.8</v>
      </c>
      <c r="M153" s="33">
        <f t="shared" si="171"/>
        <v>2623.3</v>
      </c>
      <c r="N153" s="31">
        <v>0</v>
      </c>
      <c r="O153" s="27">
        <f t="shared" si="172"/>
        <v>2205.9499999999998</v>
      </c>
      <c r="P153" s="27">
        <f t="shared" si="173"/>
        <v>5657.3</v>
      </c>
      <c r="Q153" s="27">
        <f t="shared" si="185"/>
        <v>34794.050000000003</v>
      </c>
    </row>
    <row r="154" spans="1:17" ht="30" customHeight="1" x14ac:dyDescent="0.35">
      <c r="A154" s="38">
        <v>126</v>
      </c>
      <c r="B154" s="34" t="s">
        <v>180</v>
      </c>
      <c r="C154" s="34" t="s">
        <v>281</v>
      </c>
      <c r="D154" s="19" t="s">
        <v>249</v>
      </c>
      <c r="E154" s="52" t="s">
        <v>232</v>
      </c>
      <c r="F154" s="38" t="s">
        <v>333</v>
      </c>
      <c r="G154" s="30">
        <v>37000</v>
      </c>
      <c r="H154" s="27">
        <v>19.25</v>
      </c>
      <c r="I154" s="23">
        <f t="shared" si="182"/>
        <v>1061.9000000000001</v>
      </c>
      <c r="J154" s="24">
        <f t="shared" si="183"/>
        <v>2627</v>
      </c>
      <c r="K154" s="25">
        <f t="shared" si="170"/>
        <v>407.00000000000006</v>
      </c>
      <c r="L154" s="25">
        <f t="shared" si="184"/>
        <v>1124.8</v>
      </c>
      <c r="M154" s="33">
        <f t="shared" si="171"/>
        <v>2623.3</v>
      </c>
      <c r="N154" s="31">
        <v>0</v>
      </c>
      <c r="O154" s="27">
        <f t="shared" si="172"/>
        <v>2205.9499999999998</v>
      </c>
      <c r="P154" s="27">
        <f t="shared" si="173"/>
        <v>5657.3</v>
      </c>
      <c r="Q154" s="27">
        <f t="shared" si="185"/>
        <v>34794.050000000003</v>
      </c>
    </row>
    <row r="155" spans="1:17" ht="30" customHeight="1" x14ac:dyDescent="0.35">
      <c r="A155" s="38">
        <v>127</v>
      </c>
      <c r="B155" s="34" t="s">
        <v>181</v>
      </c>
      <c r="C155" s="34" t="s">
        <v>281</v>
      </c>
      <c r="D155" s="19" t="s">
        <v>249</v>
      </c>
      <c r="E155" s="52" t="s">
        <v>232</v>
      </c>
      <c r="F155" s="38" t="s">
        <v>333</v>
      </c>
      <c r="G155" s="30">
        <v>37000</v>
      </c>
      <c r="H155" s="27">
        <v>19.25</v>
      </c>
      <c r="I155" s="23">
        <f t="shared" si="182"/>
        <v>1061.9000000000001</v>
      </c>
      <c r="J155" s="24">
        <f t="shared" si="183"/>
        <v>2627</v>
      </c>
      <c r="K155" s="25">
        <f t="shared" si="170"/>
        <v>407.00000000000006</v>
      </c>
      <c r="L155" s="25">
        <f t="shared" si="184"/>
        <v>1124.8</v>
      </c>
      <c r="M155" s="33">
        <f t="shared" si="171"/>
        <v>2623.3</v>
      </c>
      <c r="N155" s="31">
        <v>0</v>
      </c>
      <c r="O155" s="27">
        <f t="shared" si="172"/>
        <v>2205.9499999999998</v>
      </c>
      <c r="P155" s="27">
        <f t="shared" si="173"/>
        <v>5657.3</v>
      </c>
      <c r="Q155" s="27">
        <f t="shared" si="185"/>
        <v>34794.050000000003</v>
      </c>
    </row>
    <row r="156" spans="1:17" ht="30" customHeight="1" x14ac:dyDescent="0.35">
      <c r="A156" s="38">
        <v>128</v>
      </c>
      <c r="B156" s="34" t="s">
        <v>189</v>
      </c>
      <c r="C156" s="34" t="s">
        <v>280</v>
      </c>
      <c r="D156" s="19" t="s">
        <v>249</v>
      </c>
      <c r="E156" s="52" t="s">
        <v>232</v>
      </c>
      <c r="F156" s="38" t="s">
        <v>333</v>
      </c>
      <c r="G156" s="30">
        <v>37000</v>
      </c>
      <c r="H156" s="27">
        <v>0</v>
      </c>
      <c r="I156" s="23">
        <f t="shared" si="182"/>
        <v>1061.9000000000001</v>
      </c>
      <c r="J156" s="24">
        <f t="shared" si="183"/>
        <v>2627</v>
      </c>
      <c r="K156" s="25">
        <f t="shared" si="170"/>
        <v>407.00000000000006</v>
      </c>
      <c r="L156" s="25">
        <f t="shared" si="184"/>
        <v>1124.8</v>
      </c>
      <c r="M156" s="33">
        <f t="shared" si="171"/>
        <v>2623.3</v>
      </c>
      <c r="N156" s="31">
        <v>1577.45</v>
      </c>
      <c r="O156" s="27">
        <f t="shared" si="172"/>
        <v>3764.1499999999996</v>
      </c>
      <c r="P156" s="27">
        <f t="shared" si="173"/>
        <v>5657.3</v>
      </c>
      <c r="Q156" s="27">
        <f t="shared" si="185"/>
        <v>33235.85</v>
      </c>
    </row>
    <row r="157" spans="1:17" ht="30" customHeight="1" x14ac:dyDescent="0.35">
      <c r="A157" s="38">
        <v>129</v>
      </c>
      <c r="B157" s="34" t="s">
        <v>229</v>
      </c>
      <c r="C157" s="34" t="s">
        <v>281</v>
      </c>
      <c r="D157" s="19" t="s">
        <v>249</v>
      </c>
      <c r="E157" s="52" t="s">
        <v>232</v>
      </c>
      <c r="F157" s="38" t="s">
        <v>333</v>
      </c>
      <c r="G157" s="30">
        <v>37000</v>
      </c>
      <c r="H157" s="27">
        <v>19.25</v>
      </c>
      <c r="I157" s="23">
        <f t="shared" si="182"/>
        <v>1061.9000000000001</v>
      </c>
      <c r="J157" s="24">
        <f t="shared" si="183"/>
        <v>2627</v>
      </c>
      <c r="K157" s="25">
        <f t="shared" si="170"/>
        <v>407.00000000000006</v>
      </c>
      <c r="L157" s="25">
        <f t="shared" si="184"/>
        <v>1124.8</v>
      </c>
      <c r="M157" s="33">
        <f t="shared" si="171"/>
        <v>2623.3</v>
      </c>
      <c r="N157" s="31">
        <v>0</v>
      </c>
      <c r="O157" s="27">
        <f t="shared" si="172"/>
        <v>2205.9499999999998</v>
      </c>
      <c r="P157" s="27">
        <f t="shared" si="173"/>
        <v>5657.3</v>
      </c>
      <c r="Q157" s="27">
        <f t="shared" si="185"/>
        <v>34794.050000000003</v>
      </c>
    </row>
    <row r="158" spans="1:17" ht="23.25" customHeight="1" x14ac:dyDescent="0.35">
      <c r="A158" s="38">
        <v>130</v>
      </c>
      <c r="B158" s="34" t="s">
        <v>175</v>
      </c>
      <c r="C158" s="34" t="s">
        <v>281</v>
      </c>
      <c r="D158" s="19" t="s">
        <v>249</v>
      </c>
      <c r="E158" s="52" t="s">
        <v>221</v>
      </c>
      <c r="F158" s="38" t="s">
        <v>333</v>
      </c>
      <c r="G158" s="30">
        <v>37000</v>
      </c>
      <c r="H158" s="27">
        <v>19.25</v>
      </c>
      <c r="I158" s="23">
        <f t="shared" si="182"/>
        <v>1061.9000000000001</v>
      </c>
      <c r="J158" s="24">
        <f t="shared" si="183"/>
        <v>2627</v>
      </c>
      <c r="K158" s="25">
        <f t="shared" si="170"/>
        <v>407.00000000000006</v>
      </c>
      <c r="L158" s="25">
        <f t="shared" si="184"/>
        <v>1124.8</v>
      </c>
      <c r="M158" s="33">
        <f t="shared" si="171"/>
        <v>2623.3</v>
      </c>
      <c r="N158" s="31">
        <v>0</v>
      </c>
      <c r="O158" s="27">
        <f t="shared" si="172"/>
        <v>2205.9499999999998</v>
      </c>
      <c r="P158" s="27">
        <f t="shared" si="173"/>
        <v>5657.3</v>
      </c>
      <c r="Q158" s="27">
        <f t="shared" si="185"/>
        <v>34794.050000000003</v>
      </c>
    </row>
    <row r="159" spans="1:17" ht="30" customHeight="1" x14ac:dyDescent="0.35">
      <c r="A159" s="38">
        <v>131</v>
      </c>
      <c r="B159" s="34" t="s">
        <v>234</v>
      </c>
      <c r="C159" s="34" t="s">
        <v>281</v>
      </c>
      <c r="D159" s="19" t="s">
        <v>249</v>
      </c>
      <c r="E159" s="52" t="s">
        <v>236</v>
      </c>
      <c r="F159" s="38" t="s">
        <v>333</v>
      </c>
      <c r="G159" s="30">
        <v>38000</v>
      </c>
      <c r="H159" s="27">
        <v>0</v>
      </c>
      <c r="I159" s="23">
        <f t="shared" si="182"/>
        <v>1090.5999999999999</v>
      </c>
      <c r="J159" s="24">
        <f t="shared" si="183"/>
        <v>2698</v>
      </c>
      <c r="K159" s="25">
        <f t="shared" si="170"/>
        <v>418.00000000000006</v>
      </c>
      <c r="L159" s="25">
        <f t="shared" si="184"/>
        <v>1155.2</v>
      </c>
      <c r="M159" s="33">
        <f t="shared" si="171"/>
        <v>2694.2000000000003</v>
      </c>
      <c r="N159" s="31">
        <v>1577.45</v>
      </c>
      <c r="O159" s="27">
        <f t="shared" si="172"/>
        <v>3823.25</v>
      </c>
      <c r="P159" s="27">
        <f t="shared" si="173"/>
        <v>5810.2000000000007</v>
      </c>
      <c r="Q159" s="27">
        <f t="shared" si="185"/>
        <v>34176.75</v>
      </c>
    </row>
    <row r="160" spans="1:17" ht="21" x14ac:dyDescent="0.35">
      <c r="A160" s="38">
        <v>132</v>
      </c>
      <c r="B160" s="34" t="s">
        <v>235</v>
      </c>
      <c r="C160" s="34" t="s">
        <v>281</v>
      </c>
      <c r="D160" s="19" t="s">
        <v>249</v>
      </c>
      <c r="E160" s="52" t="s">
        <v>236</v>
      </c>
      <c r="F160" s="38" t="s">
        <v>333</v>
      </c>
      <c r="G160" s="30">
        <v>38000</v>
      </c>
      <c r="H160" s="27">
        <v>160.38</v>
      </c>
      <c r="I160" s="23">
        <f t="shared" si="182"/>
        <v>1090.5999999999999</v>
      </c>
      <c r="J160" s="24">
        <f t="shared" si="183"/>
        <v>2698</v>
      </c>
      <c r="K160" s="25">
        <f t="shared" si="170"/>
        <v>418.00000000000006</v>
      </c>
      <c r="L160" s="25">
        <f t="shared" si="184"/>
        <v>1155.2</v>
      </c>
      <c r="M160" s="33">
        <f t="shared" si="171"/>
        <v>2694.2000000000003</v>
      </c>
      <c r="N160" s="31">
        <v>0</v>
      </c>
      <c r="O160" s="27">
        <f t="shared" si="172"/>
        <v>2406.1800000000003</v>
      </c>
      <c r="P160" s="27">
        <f t="shared" si="173"/>
        <v>5810.2000000000007</v>
      </c>
      <c r="Q160" s="27">
        <f t="shared" si="185"/>
        <v>35593.82</v>
      </c>
    </row>
    <row r="161" spans="1:18" ht="21" x14ac:dyDescent="0.35">
      <c r="A161" s="38">
        <v>133</v>
      </c>
      <c r="B161" s="19" t="s">
        <v>204</v>
      </c>
      <c r="C161" s="19" t="s">
        <v>281</v>
      </c>
      <c r="D161" s="19" t="s">
        <v>249</v>
      </c>
      <c r="E161" s="19" t="s">
        <v>242</v>
      </c>
      <c r="F161" s="38" t="s">
        <v>333</v>
      </c>
      <c r="G161" s="30">
        <v>38000</v>
      </c>
      <c r="H161" s="22">
        <v>0</v>
      </c>
      <c r="I161" s="23">
        <f t="shared" ref="I161:I168" si="186">G161*2.87/100</f>
        <v>1090.5999999999999</v>
      </c>
      <c r="J161" s="24">
        <f t="shared" ref="J161:J168" si="187">G161*7.1/100</f>
        <v>2698</v>
      </c>
      <c r="K161" s="25">
        <f t="shared" si="170"/>
        <v>418.00000000000006</v>
      </c>
      <c r="L161" s="25">
        <f t="shared" ref="L161:L168" si="188">G161*3.04/100</f>
        <v>1155.2</v>
      </c>
      <c r="M161" s="33">
        <f t="shared" si="171"/>
        <v>2694.2000000000003</v>
      </c>
      <c r="N161" s="31">
        <f>1577.45*2</f>
        <v>3154.9</v>
      </c>
      <c r="O161" s="27">
        <f t="shared" si="172"/>
        <v>5400.7000000000007</v>
      </c>
      <c r="P161" s="27">
        <f t="shared" si="173"/>
        <v>5810.2000000000007</v>
      </c>
      <c r="Q161" s="27">
        <f>G161-O161</f>
        <v>32599.3</v>
      </c>
    </row>
    <row r="162" spans="1:18" ht="21" x14ac:dyDescent="0.35">
      <c r="A162" s="38">
        <v>134</v>
      </c>
      <c r="B162" s="19" t="s">
        <v>378</v>
      </c>
      <c r="C162" s="19" t="s">
        <v>281</v>
      </c>
      <c r="D162" s="19" t="s">
        <v>249</v>
      </c>
      <c r="E162" s="19" t="s">
        <v>379</v>
      </c>
      <c r="F162" s="38" t="s">
        <v>32</v>
      </c>
      <c r="G162" s="30">
        <v>80000</v>
      </c>
      <c r="H162" s="22">
        <v>7400.87</v>
      </c>
      <c r="I162" s="23">
        <f t="shared" si="186"/>
        <v>2296</v>
      </c>
      <c r="J162" s="24">
        <f t="shared" si="187"/>
        <v>5680</v>
      </c>
      <c r="K162" s="25">
        <f>74808*1.1%</f>
        <v>822.88800000000003</v>
      </c>
      <c r="L162" s="25">
        <f t="shared" si="188"/>
        <v>2432</v>
      </c>
      <c r="M162" s="33">
        <f t="shared" si="171"/>
        <v>5672</v>
      </c>
      <c r="N162" s="31">
        <v>0</v>
      </c>
      <c r="O162" s="27">
        <f t="shared" si="172"/>
        <v>12128.869999999999</v>
      </c>
      <c r="P162" s="27">
        <f t="shared" si="173"/>
        <v>12174.887999999999</v>
      </c>
      <c r="Q162" s="27">
        <f>G162-O162</f>
        <v>67871.13</v>
      </c>
    </row>
    <row r="163" spans="1:18" ht="21" x14ac:dyDescent="0.35">
      <c r="A163" s="38">
        <v>135</v>
      </c>
      <c r="B163" s="19" t="s">
        <v>86</v>
      </c>
      <c r="C163" s="19" t="s">
        <v>281</v>
      </c>
      <c r="D163" s="19" t="s">
        <v>249</v>
      </c>
      <c r="E163" s="19" t="s">
        <v>222</v>
      </c>
      <c r="F163" s="38" t="s">
        <v>333</v>
      </c>
      <c r="G163" s="30">
        <v>38000</v>
      </c>
      <c r="H163" s="22">
        <v>160.38</v>
      </c>
      <c r="I163" s="23">
        <f t="shared" si="186"/>
        <v>1090.5999999999999</v>
      </c>
      <c r="J163" s="24">
        <f t="shared" si="187"/>
        <v>2698</v>
      </c>
      <c r="K163" s="25">
        <f t="shared" si="170"/>
        <v>418.00000000000006</v>
      </c>
      <c r="L163" s="25">
        <f t="shared" si="188"/>
        <v>1155.2</v>
      </c>
      <c r="M163" s="33">
        <f t="shared" si="171"/>
        <v>2694.2000000000003</v>
      </c>
      <c r="N163" s="31">
        <v>0</v>
      </c>
      <c r="O163" s="27">
        <f t="shared" si="172"/>
        <v>2406.1800000000003</v>
      </c>
      <c r="P163" s="27">
        <f t="shared" si="173"/>
        <v>5810.2000000000007</v>
      </c>
      <c r="Q163" s="27">
        <f>G163-O163</f>
        <v>35593.82</v>
      </c>
    </row>
    <row r="164" spans="1:18" ht="24.75" customHeight="1" x14ac:dyDescent="0.35">
      <c r="A164" s="38">
        <v>136</v>
      </c>
      <c r="B164" s="34" t="s">
        <v>195</v>
      </c>
      <c r="C164" s="34" t="s">
        <v>281</v>
      </c>
      <c r="D164" s="19" t="s">
        <v>249</v>
      </c>
      <c r="E164" s="34" t="s">
        <v>242</v>
      </c>
      <c r="F164" s="38" t="s">
        <v>333</v>
      </c>
      <c r="G164" s="30">
        <v>38000</v>
      </c>
      <c r="H164" s="27">
        <v>0</v>
      </c>
      <c r="I164" s="23">
        <f t="shared" si="186"/>
        <v>1090.5999999999999</v>
      </c>
      <c r="J164" s="24">
        <f t="shared" si="187"/>
        <v>2698</v>
      </c>
      <c r="K164" s="25">
        <f t="shared" si="170"/>
        <v>418.00000000000006</v>
      </c>
      <c r="L164" s="25">
        <f t="shared" si="188"/>
        <v>1155.2</v>
      </c>
      <c r="M164" s="33">
        <f t="shared" si="171"/>
        <v>2694.2000000000003</v>
      </c>
      <c r="N164" s="31">
        <v>1577.45</v>
      </c>
      <c r="O164" s="27">
        <f t="shared" si="172"/>
        <v>3823.25</v>
      </c>
      <c r="P164" s="27">
        <f t="shared" si="173"/>
        <v>5810.2000000000007</v>
      </c>
      <c r="Q164" s="27">
        <f>G164-O164</f>
        <v>34176.75</v>
      </c>
    </row>
    <row r="165" spans="1:18" ht="39.75" customHeight="1" x14ac:dyDescent="0.35">
      <c r="A165" s="38">
        <v>137</v>
      </c>
      <c r="B165" s="34" t="s">
        <v>231</v>
      </c>
      <c r="C165" s="34" t="s">
        <v>280</v>
      </c>
      <c r="D165" s="19" t="s">
        <v>249</v>
      </c>
      <c r="E165" s="52" t="s">
        <v>315</v>
      </c>
      <c r="F165" s="38" t="s">
        <v>29</v>
      </c>
      <c r="G165" s="30">
        <v>37000</v>
      </c>
      <c r="H165" s="27">
        <v>19.25</v>
      </c>
      <c r="I165" s="23">
        <f t="shared" si="186"/>
        <v>1061.9000000000001</v>
      </c>
      <c r="J165" s="24">
        <f t="shared" si="187"/>
        <v>2627</v>
      </c>
      <c r="K165" s="25">
        <f t="shared" si="170"/>
        <v>407.00000000000006</v>
      </c>
      <c r="L165" s="25">
        <f t="shared" si="188"/>
        <v>1124.8</v>
      </c>
      <c r="M165" s="33">
        <f t="shared" si="171"/>
        <v>2623.3</v>
      </c>
      <c r="N165" s="31">
        <v>0</v>
      </c>
      <c r="O165" s="27">
        <f t="shared" si="172"/>
        <v>2205.9499999999998</v>
      </c>
      <c r="P165" s="27">
        <f t="shared" si="173"/>
        <v>5657.3</v>
      </c>
      <c r="Q165" s="27">
        <f>G165-O165</f>
        <v>34794.050000000003</v>
      </c>
    </row>
    <row r="166" spans="1:18" ht="39.75" customHeight="1" x14ac:dyDescent="0.35">
      <c r="A166" s="38">
        <v>138</v>
      </c>
      <c r="B166" s="34" t="s">
        <v>340</v>
      </c>
      <c r="C166" s="34" t="s">
        <v>281</v>
      </c>
      <c r="D166" s="19" t="s">
        <v>249</v>
      </c>
      <c r="E166" s="52" t="s">
        <v>315</v>
      </c>
      <c r="F166" s="38" t="s">
        <v>29</v>
      </c>
      <c r="G166" s="30">
        <v>37000</v>
      </c>
      <c r="H166" s="27">
        <v>19.25</v>
      </c>
      <c r="I166" s="23">
        <f t="shared" si="186"/>
        <v>1061.9000000000001</v>
      </c>
      <c r="J166" s="24">
        <f t="shared" si="187"/>
        <v>2627</v>
      </c>
      <c r="K166" s="25">
        <f t="shared" si="170"/>
        <v>407.00000000000006</v>
      </c>
      <c r="L166" s="25">
        <f t="shared" si="188"/>
        <v>1124.8</v>
      </c>
      <c r="M166" s="33">
        <f t="shared" si="171"/>
        <v>2623.3</v>
      </c>
      <c r="N166" s="31">
        <v>0</v>
      </c>
      <c r="O166" s="27">
        <f t="shared" ref="O166:O168" si="189">H166+I166+L166+N166</f>
        <v>2205.9499999999998</v>
      </c>
      <c r="P166" s="27">
        <f t="shared" ref="P166:P168" si="190">J166+K166+M166</f>
        <v>5657.3</v>
      </c>
      <c r="Q166" s="27">
        <f t="shared" ref="Q166:Q168" si="191">G166-O166</f>
        <v>34794.050000000003</v>
      </c>
    </row>
    <row r="167" spans="1:18" ht="39.75" customHeight="1" x14ac:dyDescent="0.35">
      <c r="A167" s="38">
        <v>139</v>
      </c>
      <c r="B167" s="34" t="s">
        <v>341</v>
      </c>
      <c r="C167" s="34" t="s">
        <v>281</v>
      </c>
      <c r="D167" s="19" t="s">
        <v>249</v>
      </c>
      <c r="E167" s="52" t="s">
        <v>315</v>
      </c>
      <c r="F167" s="38" t="s">
        <v>29</v>
      </c>
      <c r="G167" s="30">
        <v>37000</v>
      </c>
      <c r="H167" s="27">
        <v>19.25</v>
      </c>
      <c r="I167" s="23">
        <f t="shared" si="186"/>
        <v>1061.9000000000001</v>
      </c>
      <c r="J167" s="24">
        <f t="shared" si="187"/>
        <v>2627</v>
      </c>
      <c r="K167" s="25">
        <f t="shared" si="170"/>
        <v>407.00000000000006</v>
      </c>
      <c r="L167" s="25">
        <f t="shared" si="188"/>
        <v>1124.8</v>
      </c>
      <c r="M167" s="33">
        <f t="shared" si="171"/>
        <v>2623.3</v>
      </c>
      <c r="N167" s="31">
        <v>0</v>
      </c>
      <c r="O167" s="27">
        <f t="shared" si="189"/>
        <v>2205.9499999999998</v>
      </c>
      <c r="P167" s="27">
        <f t="shared" si="190"/>
        <v>5657.3</v>
      </c>
      <c r="Q167" s="27">
        <f t="shared" si="191"/>
        <v>34794.050000000003</v>
      </c>
    </row>
    <row r="168" spans="1:18" ht="39.75" customHeight="1" x14ac:dyDescent="0.35">
      <c r="A168" s="38">
        <v>140</v>
      </c>
      <c r="B168" s="34" t="s">
        <v>342</v>
      </c>
      <c r="C168" s="34" t="s">
        <v>281</v>
      </c>
      <c r="D168" s="19" t="s">
        <v>249</v>
      </c>
      <c r="E168" s="52" t="s">
        <v>315</v>
      </c>
      <c r="F168" s="38" t="s">
        <v>29</v>
      </c>
      <c r="G168" s="30">
        <v>37000</v>
      </c>
      <c r="H168" s="27">
        <v>19.25</v>
      </c>
      <c r="I168" s="23">
        <f t="shared" si="186"/>
        <v>1061.9000000000001</v>
      </c>
      <c r="J168" s="24">
        <f t="shared" si="187"/>
        <v>2627</v>
      </c>
      <c r="K168" s="25">
        <f t="shared" si="170"/>
        <v>407.00000000000006</v>
      </c>
      <c r="L168" s="25">
        <f t="shared" si="188"/>
        <v>1124.8</v>
      </c>
      <c r="M168" s="33">
        <f t="shared" si="171"/>
        <v>2623.3</v>
      </c>
      <c r="N168" s="31">
        <v>0</v>
      </c>
      <c r="O168" s="27">
        <f t="shared" si="189"/>
        <v>2205.9499999999998</v>
      </c>
      <c r="P168" s="27">
        <f t="shared" si="190"/>
        <v>5657.3</v>
      </c>
      <c r="Q168" s="27">
        <f t="shared" si="191"/>
        <v>34794.050000000003</v>
      </c>
    </row>
    <row r="169" spans="1:18" ht="27.75" customHeight="1" x14ac:dyDescent="0.2">
      <c r="A169" s="178" t="s">
        <v>143</v>
      </c>
      <c r="B169" s="178"/>
      <c r="C169" s="178"/>
      <c r="D169" s="178"/>
      <c r="E169" s="178"/>
      <c r="F169" s="20"/>
      <c r="G169" s="73">
        <f t="shared" ref="G169:Q169" si="192">SUM(G119:G168)</f>
        <v>2648000</v>
      </c>
      <c r="H169" s="73">
        <f t="shared" si="192"/>
        <v>118324.82000000004</v>
      </c>
      <c r="I169" s="73">
        <f t="shared" si="192"/>
        <v>75997.600000000006</v>
      </c>
      <c r="J169" s="73">
        <f t="shared" si="192"/>
        <v>188008</v>
      </c>
      <c r="K169" s="73">
        <f t="shared" si="192"/>
        <v>26671.656000000003</v>
      </c>
      <c r="L169" s="73">
        <f t="shared" si="192"/>
        <v>79800.608000000022</v>
      </c>
      <c r="M169" s="73">
        <f t="shared" si="192"/>
        <v>186113.91799999989</v>
      </c>
      <c r="N169" s="73">
        <f t="shared" si="192"/>
        <v>33126.450000000004</v>
      </c>
      <c r="O169" s="73">
        <f t="shared" si="192"/>
        <v>307249.47800000018</v>
      </c>
      <c r="P169" s="73">
        <f t="shared" si="192"/>
        <v>400793.57399999991</v>
      </c>
      <c r="Q169" s="73">
        <f t="shared" si="192"/>
        <v>2340750.5220000003</v>
      </c>
      <c r="R169" s="13"/>
    </row>
    <row r="170" spans="1:18" ht="41.25" customHeight="1" x14ac:dyDescent="0.2">
      <c r="A170" s="175" t="s">
        <v>256</v>
      </c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7"/>
    </row>
    <row r="171" spans="1:18" ht="41.25" customHeight="1" x14ac:dyDescent="0.35">
      <c r="A171" s="38">
        <v>141</v>
      </c>
      <c r="B171" s="19" t="s">
        <v>353</v>
      </c>
      <c r="C171" s="19" t="s">
        <v>281</v>
      </c>
      <c r="D171" s="19" t="s">
        <v>256</v>
      </c>
      <c r="E171" s="98" t="s">
        <v>354</v>
      </c>
      <c r="F171" s="20" t="s">
        <v>32</v>
      </c>
      <c r="G171" s="30">
        <v>210000</v>
      </c>
      <c r="H171" s="22">
        <v>37760.400000000001</v>
      </c>
      <c r="I171" s="23">
        <f t="shared" ref="I171" si="193">G171*2.87/100</f>
        <v>6027</v>
      </c>
      <c r="J171" s="24">
        <f t="shared" ref="J171" si="194">G171*7.1/100</f>
        <v>14910</v>
      </c>
      <c r="K171" s="87">
        <f>74808*1.1%</f>
        <v>822.88800000000003</v>
      </c>
      <c r="L171" s="33">
        <f>187020*3.04%</f>
        <v>5685.4080000000004</v>
      </c>
      <c r="M171" s="33">
        <f>187020*7.09%</f>
        <v>13259.718000000001</v>
      </c>
      <c r="N171" s="51">
        <v>1577.45</v>
      </c>
      <c r="O171" s="27">
        <f t="shared" ref="O171" si="195">H171+I171+L171+N171</f>
        <v>51050.258000000002</v>
      </c>
      <c r="P171" s="27">
        <f t="shared" ref="P171" si="196">J171+K171+M171</f>
        <v>28992.606</v>
      </c>
      <c r="Q171" s="27">
        <f t="shared" ref="Q171" si="197">G171-O171</f>
        <v>158949.742</v>
      </c>
    </row>
    <row r="172" spans="1:18" ht="41.25" customHeight="1" x14ac:dyDescent="0.35">
      <c r="A172" s="38">
        <v>142</v>
      </c>
      <c r="B172" s="19" t="s">
        <v>372</v>
      </c>
      <c r="C172" s="19" t="s">
        <v>281</v>
      </c>
      <c r="D172" s="19" t="s">
        <v>256</v>
      </c>
      <c r="E172" s="98" t="s">
        <v>373</v>
      </c>
      <c r="F172" s="20" t="s">
        <v>32</v>
      </c>
      <c r="G172" s="30">
        <v>150000</v>
      </c>
      <c r="H172" s="22">
        <v>23472.26</v>
      </c>
      <c r="I172" s="23">
        <f t="shared" ref="I172" si="198">G172*2.87/100</f>
        <v>4305</v>
      </c>
      <c r="J172" s="24">
        <f t="shared" ref="J172" si="199">G172*7.1/100</f>
        <v>10650</v>
      </c>
      <c r="K172" s="87">
        <f>74808*1.1%</f>
        <v>822.88800000000003</v>
      </c>
      <c r="L172" s="25">
        <f>150000*3.04%</f>
        <v>4560</v>
      </c>
      <c r="M172" s="33">
        <f>150000*7.09%</f>
        <v>10635</v>
      </c>
      <c r="N172" s="51">
        <v>1577.45</v>
      </c>
      <c r="O172" s="27">
        <f t="shared" ref="O172" si="200">H172+I172+L172+N172</f>
        <v>33914.71</v>
      </c>
      <c r="P172" s="27">
        <f t="shared" ref="P172" si="201">J172+K172+M172</f>
        <v>22107.887999999999</v>
      </c>
      <c r="Q172" s="27">
        <f t="shared" ref="Q172" si="202">G172-O172</f>
        <v>116085.29000000001</v>
      </c>
    </row>
    <row r="173" spans="1:18" ht="43.5" customHeight="1" x14ac:dyDescent="0.35">
      <c r="A173" s="38">
        <v>143</v>
      </c>
      <c r="B173" s="19" t="s">
        <v>130</v>
      </c>
      <c r="C173" s="19" t="s">
        <v>280</v>
      </c>
      <c r="D173" s="19" t="s">
        <v>256</v>
      </c>
      <c r="E173" s="98" t="s">
        <v>267</v>
      </c>
      <c r="F173" s="20" t="s">
        <v>29</v>
      </c>
      <c r="G173" s="30">
        <v>85000</v>
      </c>
      <c r="H173" s="22">
        <v>8576.99</v>
      </c>
      <c r="I173" s="23">
        <f t="shared" ref="I173:I207" si="203">G173*2.87/100</f>
        <v>2439.5</v>
      </c>
      <c r="J173" s="24">
        <f t="shared" ref="J173:J207" si="204">G173*7.1/100</f>
        <v>6035</v>
      </c>
      <c r="K173" s="87">
        <f t="shared" ref="K173:K187" si="205">74808*1.1%</f>
        <v>822.88800000000003</v>
      </c>
      <c r="L173" s="25">
        <f>G173*3.04/100</f>
        <v>2584</v>
      </c>
      <c r="M173" s="33">
        <f t="shared" ref="M173:M207" si="206">+G173*7.09%</f>
        <v>6026.5</v>
      </c>
      <c r="N173" s="51">
        <v>0</v>
      </c>
      <c r="O173" s="27">
        <f t="shared" ref="O173:O207" si="207">H173+I173+L173+N173</f>
        <v>13600.49</v>
      </c>
      <c r="P173" s="27">
        <f t="shared" ref="P173:P207" si="208">J173+K173+M173</f>
        <v>12884.387999999999</v>
      </c>
      <c r="Q173" s="27">
        <f t="shared" ref="Q173:Q188" si="209">G173-O173</f>
        <v>71399.509999999995</v>
      </c>
    </row>
    <row r="174" spans="1:18" ht="43.5" customHeight="1" x14ac:dyDescent="0.35">
      <c r="A174" s="38">
        <v>144</v>
      </c>
      <c r="B174" s="19" t="s">
        <v>140</v>
      </c>
      <c r="C174" s="19" t="s">
        <v>280</v>
      </c>
      <c r="D174" s="19" t="s">
        <v>256</v>
      </c>
      <c r="E174" s="98" t="s">
        <v>257</v>
      </c>
      <c r="F174" s="20" t="s">
        <v>29</v>
      </c>
      <c r="G174" s="30">
        <v>120000</v>
      </c>
      <c r="H174" s="22">
        <v>6027.66</v>
      </c>
      <c r="I174" s="23">
        <f t="shared" si="203"/>
        <v>3444</v>
      </c>
      <c r="J174" s="24">
        <f t="shared" si="204"/>
        <v>8520</v>
      </c>
      <c r="K174" s="87">
        <f t="shared" si="205"/>
        <v>822.88800000000003</v>
      </c>
      <c r="L174" s="25">
        <f t="shared" ref="L174:L188" si="210">G174*3.04/100</f>
        <v>3648</v>
      </c>
      <c r="M174" s="33">
        <f t="shared" si="206"/>
        <v>8508</v>
      </c>
      <c r="N174" s="51">
        <f>1577.45*2</f>
        <v>3154.9</v>
      </c>
      <c r="O174" s="27">
        <f t="shared" si="207"/>
        <v>16274.56</v>
      </c>
      <c r="P174" s="27">
        <f t="shared" si="208"/>
        <v>17850.887999999999</v>
      </c>
      <c r="Q174" s="27">
        <f t="shared" si="209"/>
        <v>103725.44</v>
      </c>
    </row>
    <row r="175" spans="1:18" ht="43.5" customHeight="1" x14ac:dyDescent="0.35">
      <c r="A175" s="38">
        <v>145</v>
      </c>
      <c r="B175" s="19" t="s">
        <v>129</v>
      </c>
      <c r="C175" s="19" t="s">
        <v>281</v>
      </c>
      <c r="D175" s="19" t="s">
        <v>256</v>
      </c>
      <c r="E175" s="98" t="s">
        <v>267</v>
      </c>
      <c r="F175" s="20" t="s">
        <v>29</v>
      </c>
      <c r="G175" s="30">
        <v>85000</v>
      </c>
      <c r="H175" s="22">
        <v>8576.99</v>
      </c>
      <c r="I175" s="23">
        <f t="shared" si="203"/>
        <v>2439.5</v>
      </c>
      <c r="J175" s="24">
        <f t="shared" si="204"/>
        <v>6035</v>
      </c>
      <c r="K175" s="87">
        <f t="shared" si="205"/>
        <v>822.88800000000003</v>
      </c>
      <c r="L175" s="25">
        <f t="shared" si="210"/>
        <v>2584</v>
      </c>
      <c r="M175" s="33">
        <f t="shared" si="206"/>
        <v>6026.5</v>
      </c>
      <c r="N175" s="51">
        <v>0</v>
      </c>
      <c r="O175" s="27">
        <f t="shared" si="207"/>
        <v>13600.49</v>
      </c>
      <c r="P175" s="27">
        <f t="shared" si="208"/>
        <v>12884.387999999999</v>
      </c>
      <c r="Q175" s="27">
        <f t="shared" si="209"/>
        <v>71399.509999999995</v>
      </c>
    </row>
    <row r="176" spans="1:18" ht="43.5" customHeight="1" x14ac:dyDescent="0.35">
      <c r="A176" s="38">
        <v>146</v>
      </c>
      <c r="B176" s="19" t="s">
        <v>128</v>
      </c>
      <c r="C176" s="19" t="s">
        <v>280</v>
      </c>
      <c r="D176" s="19" t="s">
        <v>256</v>
      </c>
      <c r="E176" s="98" t="s">
        <v>267</v>
      </c>
      <c r="F176" s="20" t="s">
        <v>29</v>
      </c>
      <c r="G176" s="30">
        <v>85000</v>
      </c>
      <c r="H176" s="22">
        <v>0</v>
      </c>
      <c r="I176" s="23">
        <f t="shared" si="203"/>
        <v>2439.5</v>
      </c>
      <c r="J176" s="24">
        <f t="shared" si="204"/>
        <v>6035</v>
      </c>
      <c r="K176" s="87">
        <f t="shared" si="205"/>
        <v>822.88800000000003</v>
      </c>
      <c r="L176" s="25">
        <f t="shared" si="210"/>
        <v>2584</v>
      </c>
      <c r="M176" s="33">
        <f t="shared" si="206"/>
        <v>6026.5</v>
      </c>
      <c r="N176" s="51">
        <v>0</v>
      </c>
      <c r="O176" s="27">
        <f t="shared" si="207"/>
        <v>5023.5</v>
      </c>
      <c r="P176" s="27">
        <f t="shared" si="208"/>
        <v>12884.387999999999</v>
      </c>
      <c r="Q176" s="27">
        <f t="shared" si="209"/>
        <v>79976.5</v>
      </c>
    </row>
    <row r="177" spans="1:17" ht="43.5" customHeight="1" x14ac:dyDescent="0.35">
      <c r="A177" s="38">
        <v>147</v>
      </c>
      <c r="B177" s="19" t="s">
        <v>132</v>
      </c>
      <c r="C177" s="19" t="s">
        <v>280</v>
      </c>
      <c r="D177" s="19" t="s">
        <v>256</v>
      </c>
      <c r="E177" s="98" t="s">
        <v>267</v>
      </c>
      <c r="F177" s="20" t="s">
        <v>29</v>
      </c>
      <c r="G177" s="30">
        <v>85000</v>
      </c>
      <c r="H177" s="22">
        <v>0</v>
      </c>
      <c r="I177" s="23">
        <f t="shared" si="203"/>
        <v>2439.5</v>
      </c>
      <c r="J177" s="24">
        <f t="shared" si="204"/>
        <v>6035</v>
      </c>
      <c r="K177" s="87">
        <f t="shared" si="205"/>
        <v>822.88800000000003</v>
      </c>
      <c r="L177" s="25">
        <f t="shared" si="210"/>
        <v>2584</v>
      </c>
      <c r="M177" s="33">
        <f t="shared" si="206"/>
        <v>6026.5</v>
      </c>
      <c r="N177" s="51">
        <v>0</v>
      </c>
      <c r="O177" s="27">
        <f t="shared" si="207"/>
        <v>5023.5</v>
      </c>
      <c r="P177" s="27">
        <f t="shared" si="208"/>
        <v>12884.387999999999</v>
      </c>
      <c r="Q177" s="27">
        <f t="shared" si="209"/>
        <v>79976.5</v>
      </c>
    </row>
    <row r="178" spans="1:17" ht="43.5" customHeight="1" x14ac:dyDescent="0.35">
      <c r="A178" s="38">
        <v>148</v>
      </c>
      <c r="B178" s="19" t="s">
        <v>133</v>
      </c>
      <c r="C178" s="19" t="s">
        <v>281</v>
      </c>
      <c r="D178" s="19" t="s">
        <v>256</v>
      </c>
      <c r="E178" s="98" t="s">
        <v>276</v>
      </c>
      <c r="F178" s="20" t="s">
        <v>29</v>
      </c>
      <c r="G178" s="30">
        <v>85000</v>
      </c>
      <c r="H178" s="22">
        <v>7788.27</v>
      </c>
      <c r="I178" s="23">
        <f t="shared" si="203"/>
        <v>2439.5</v>
      </c>
      <c r="J178" s="24">
        <f t="shared" si="204"/>
        <v>6035</v>
      </c>
      <c r="K178" s="87">
        <f t="shared" si="205"/>
        <v>822.88800000000003</v>
      </c>
      <c r="L178" s="25">
        <f t="shared" si="210"/>
        <v>2584</v>
      </c>
      <c r="M178" s="33">
        <f t="shared" si="206"/>
        <v>6026.5</v>
      </c>
      <c r="N178" s="51">
        <f>1577.45*2</f>
        <v>3154.9</v>
      </c>
      <c r="O178" s="27">
        <f t="shared" si="207"/>
        <v>15966.67</v>
      </c>
      <c r="P178" s="27">
        <f t="shared" si="208"/>
        <v>12884.387999999999</v>
      </c>
      <c r="Q178" s="27">
        <f t="shared" si="209"/>
        <v>69033.33</v>
      </c>
    </row>
    <row r="179" spans="1:17" ht="43.5" customHeight="1" x14ac:dyDescent="0.35">
      <c r="A179" s="38">
        <v>149</v>
      </c>
      <c r="B179" s="19" t="s">
        <v>131</v>
      </c>
      <c r="C179" s="19" t="s">
        <v>281</v>
      </c>
      <c r="D179" s="19" t="s">
        <v>256</v>
      </c>
      <c r="E179" s="98" t="s">
        <v>276</v>
      </c>
      <c r="F179" s="20" t="s">
        <v>29</v>
      </c>
      <c r="G179" s="30">
        <v>85000</v>
      </c>
      <c r="H179" s="22">
        <v>4203.13</v>
      </c>
      <c r="I179" s="23">
        <f t="shared" si="203"/>
        <v>2439.5</v>
      </c>
      <c r="J179" s="24">
        <f t="shared" si="204"/>
        <v>6035</v>
      </c>
      <c r="K179" s="87">
        <f t="shared" si="205"/>
        <v>822.88800000000003</v>
      </c>
      <c r="L179" s="25">
        <f t="shared" si="210"/>
        <v>2584</v>
      </c>
      <c r="M179" s="33">
        <f t="shared" si="206"/>
        <v>6026.5</v>
      </c>
      <c r="N179" s="51">
        <v>0</v>
      </c>
      <c r="O179" s="27">
        <f t="shared" si="207"/>
        <v>9226.630000000001</v>
      </c>
      <c r="P179" s="27">
        <f t="shared" si="208"/>
        <v>12884.387999999999</v>
      </c>
      <c r="Q179" s="27">
        <f t="shared" si="209"/>
        <v>75773.37</v>
      </c>
    </row>
    <row r="180" spans="1:17" ht="43.5" customHeight="1" x14ac:dyDescent="0.35">
      <c r="A180" s="38">
        <v>150</v>
      </c>
      <c r="B180" s="19" t="s">
        <v>139</v>
      </c>
      <c r="C180" s="19" t="s">
        <v>281</v>
      </c>
      <c r="D180" s="19" t="s">
        <v>256</v>
      </c>
      <c r="E180" s="98" t="s">
        <v>258</v>
      </c>
      <c r="F180" s="20" t="s">
        <v>29</v>
      </c>
      <c r="G180" s="30">
        <v>80000</v>
      </c>
      <c r="H180" s="22">
        <v>7304.31</v>
      </c>
      <c r="I180" s="23">
        <f t="shared" si="203"/>
        <v>2296</v>
      </c>
      <c r="J180" s="24">
        <f t="shared" si="204"/>
        <v>5680</v>
      </c>
      <c r="K180" s="87">
        <f t="shared" si="205"/>
        <v>822.88800000000003</v>
      </c>
      <c r="L180" s="25">
        <f t="shared" si="210"/>
        <v>2432</v>
      </c>
      <c r="M180" s="33">
        <f t="shared" si="206"/>
        <v>5672</v>
      </c>
      <c r="N180" s="51">
        <v>0</v>
      </c>
      <c r="O180" s="27">
        <f t="shared" si="207"/>
        <v>12032.310000000001</v>
      </c>
      <c r="P180" s="27">
        <f t="shared" si="208"/>
        <v>12174.887999999999</v>
      </c>
      <c r="Q180" s="27">
        <f t="shared" si="209"/>
        <v>67967.69</v>
      </c>
    </row>
    <row r="181" spans="1:17" ht="33.75" customHeight="1" x14ac:dyDescent="0.35">
      <c r="A181" s="38">
        <v>151</v>
      </c>
      <c r="B181" s="19" t="s">
        <v>135</v>
      </c>
      <c r="C181" s="19" t="s">
        <v>280</v>
      </c>
      <c r="D181" s="19" t="s">
        <v>256</v>
      </c>
      <c r="E181" s="98" t="s">
        <v>258</v>
      </c>
      <c r="F181" s="20" t="s">
        <v>29</v>
      </c>
      <c r="G181" s="30">
        <v>80000</v>
      </c>
      <c r="H181" s="22">
        <v>0</v>
      </c>
      <c r="I181" s="23">
        <f t="shared" si="203"/>
        <v>2296</v>
      </c>
      <c r="J181" s="24">
        <f t="shared" si="204"/>
        <v>5680</v>
      </c>
      <c r="K181" s="87">
        <f t="shared" si="205"/>
        <v>822.88800000000003</v>
      </c>
      <c r="L181" s="25">
        <f t="shared" si="210"/>
        <v>2432</v>
      </c>
      <c r="M181" s="33">
        <f t="shared" si="206"/>
        <v>5672</v>
      </c>
      <c r="N181" s="51">
        <v>0</v>
      </c>
      <c r="O181" s="27">
        <f t="shared" si="207"/>
        <v>4728</v>
      </c>
      <c r="P181" s="27">
        <f t="shared" si="208"/>
        <v>12174.887999999999</v>
      </c>
      <c r="Q181" s="27">
        <f t="shared" si="209"/>
        <v>75272</v>
      </c>
    </row>
    <row r="182" spans="1:17" ht="28.5" customHeight="1" x14ac:dyDescent="0.35">
      <c r="A182" s="38">
        <v>152</v>
      </c>
      <c r="B182" s="19" t="s">
        <v>142</v>
      </c>
      <c r="C182" s="19" t="s">
        <v>281</v>
      </c>
      <c r="D182" s="19" t="s">
        <v>256</v>
      </c>
      <c r="E182" s="98" t="s">
        <v>258</v>
      </c>
      <c r="F182" s="20" t="s">
        <v>29</v>
      </c>
      <c r="G182" s="30">
        <v>80000</v>
      </c>
      <c r="H182" s="22">
        <v>0</v>
      </c>
      <c r="I182" s="23">
        <f t="shared" si="203"/>
        <v>2296</v>
      </c>
      <c r="J182" s="24">
        <f t="shared" si="204"/>
        <v>5680</v>
      </c>
      <c r="K182" s="87">
        <f t="shared" si="205"/>
        <v>822.88800000000003</v>
      </c>
      <c r="L182" s="25">
        <f t="shared" si="210"/>
        <v>2432</v>
      </c>
      <c r="M182" s="33">
        <f t="shared" si="206"/>
        <v>5672</v>
      </c>
      <c r="N182" s="51">
        <v>1577.45</v>
      </c>
      <c r="O182" s="27">
        <f t="shared" si="207"/>
        <v>6305.45</v>
      </c>
      <c r="P182" s="27">
        <f t="shared" si="208"/>
        <v>12174.887999999999</v>
      </c>
      <c r="Q182" s="27">
        <f t="shared" si="209"/>
        <v>73694.55</v>
      </c>
    </row>
    <row r="183" spans="1:17" ht="33.75" customHeight="1" x14ac:dyDescent="0.35">
      <c r="A183" s="38">
        <v>153</v>
      </c>
      <c r="B183" s="19" t="s">
        <v>138</v>
      </c>
      <c r="C183" s="19" t="s">
        <v>281</v>
      </c>
      <c r="D183" s="19" t="s">
        <v>256</v>
      </c>
      <c r="E183" s="98" t="s">
        <v>258</v>
      </c>
      <c r="F183" s="20" t="s">
        <v>29</v>
      </c>
      <c r="G183" s="30">
        <v>75000</v>
      </c>
      <c r="H183" s="22">
        <v>0</v>
      </c>
      <c r="I183" s="23">
        <f t="shared" si="203"/>
        <v>2152.5</v>
      </c>
      <c r="J183" s="24">
        <f t="shared" si="204"/>
        <v>5325</v>
      </c>
      <c r="K183" s="87">
        <f t="shared" si="205"/>
        <v>822.88800000000003</v>
      </c>
      <c r="L183" s="25">
        <f t="shared" si="210"/>
        <v>2280</v>
      </c>
      <c r="M183" s="33">
        <f t="shared" si="206"/>
        <v>5317.5</v>
      </c>
      <c r="N183" s="51">
        <f>1577.45*2</f>
        <v>3154.9</v>
      </c>
      <c r="O183" s="27">
        <f t="shared" si="207"/>
        <v>7587.4</v>
      </c>
      <c r="P183" s="27">
        <f t="shared" si="208"/>
        <v>11465.387999999999</v>
      </c>
      <c r="Q183" s="27">
        <f t="shared" si="209"/>
        <v>67412.600000000006</v>
      </c>
    </row>
    <row r="184" spans="1:17" ht="43.5" customHeight="1" x14ac:dyDescent="0.35">
      <c r="A184" s="38">
        <v>154</v>
      </c>
      <c r="B184" s="19" t="s">
        <v>137</v>
      </c>
      <c r="C184" s="19" t="s">
        <v>281</v>
      </c>
      <c r="D184" s="19" t="s">
        <v>256</v>
      </c>
      <c r="E184" s="98" t="s">
        <v>258</v>
      </c>
      <c r="F184" s="20" t="s">
        <v>29</v>
      </c>
      <c r="G184" s="30">
        <v>75000</v>
      </c>
      <c r="H184" s="22">
        <v>2280.9499999999998</v>
      </c>
      <c r="I184" s="23">
        <f t="shared" si="203"/>
        <v>2152.5</v>
      </c>
      <c r="J184" s="24">
        <f t="shared" si="204"/>
        <v>5325</v>
      </c>
      <c r="K184" s="87">
        <f t="shared" si="205"/>
        <v>822.88800000000003</v>
      </c>
      <c r="L184" s="25">
        <f t="shared" si="210"/>
        <v>2280</v>
      </c>
      <c r="M184" s="33">
        <f t="shared" si="206"/>
        <v>5317.5</v>
      </c>
      <c r="N184" s="51">
        <v>0</v>
      </c>
      <c r="O184" s="27">
        <f t="shared" si="207"/>
        <v>6713.45</v>
      </c>
      <c r="P184" s="27">
        <f t="shared" si="208"/>
        <v>11465.387999999999</v>
      </c>
      <c r="Q184" s="27">
        <f t="shared" si="209"/>
        <v>68286.55</v>
      </c>
    </row>
    <row r="185" spans="1:17" ht="43.5" customHeight="1" x14ac:dyDescent="0.35">
      <c r="A185" s="38">
        <v>155</v>
      </c>
      <c r="B185" s="19" t="s">
        <v>136</v>
      </c>
      <c r="C185" s="19" t="s">
        <v>281</v>
      </c>
      <c r="D185" s="19" t="s">
        <v>256</v>
      </c>
      <c r="E185" s="98" t="s">
        <v>258</v>
      </c>
      <c r="F185" s="20" t="s">
        <v>29</v>
      </c>
      <c r="G185" s="30">
        <v>75000</v>
      </c>
      <c r="H185" s="22">
        <v>0</v>
      </c>
      <c r="I185" s="23">
        <f t="shared" si="203"/>
        <v>2152.5</v>
      </c>
      <c r="J185" s="24">
        <f t="shared" si="204"/>
        <v>5325</v>
      </c>
      <c r="K185" s="87">
        <f t="shared" si="205"/>
        <v>822.88800000000003</v>
      </c>
      <c r="L185" s="25">
        <f t="shared" si="210"/>
        <v>2280</v>
      </c>
      <c r="M185" s="33">
        <f t="shared" si="206"/>
        <v>5317.5</v>
      </c>
      <c r="N185" s="51">
        <f>1577.45*2</f>
        <v>3154.9</v>
      </c>
      <c r="O185" s="27">
        <f t="shared" si="207"/>
        <v>7587.4</v>
      </c>
      <c r="P185" s="27">
        <f t="shared" si="208"/>
        <v>11465.387999999999</v>
      </c>
      <c r="Q185" s="27">
        <f t="shared" si="209"/>
        <v>67412.600000000006</v>
      </c>
    </row>
    <row r="186" spans="1:17" ht="43.5" customHeight="1" x14ac:dyDescent="0.35">
      <c r="A186" s="38">
        <v>156</v>
      </c>
      <c r="B186" s="19" t="s">
        <v>270</v>
      </c>
      <c r="C186" s="19" t="s">
        <v>280</v>
      </c>
      <c r="D186" s="19" t="s">
        <v>256</v>
      </c>
      <c r="E186" s="98" t="s">
        <v>258</v>
      </c>
      <c r="F186" s="20" t="s">
        <v>32</v>
      </c>
      <c r="G186" s="30">
        <v>75000</v>
      </c>
      <c r="H186" s="22">
        <v>6309.38</v>
      </c>
      <c r="I186" s="23">
        <f>G186*2.87/100</f>
        <v>2152.5</v>
      </c>
      <c r="J186" s="24">
        <f>G186*7.1/100</f>
        <v>5325</v>
      </c>
      <c r="K186" s="87">
        <f t="shared" si="205"/>
        <v>822.88800000000003</v>
      </c>
      <c r="L186" s="25">
        <f>G186*3.04/100</f>
        <v>2280</v>
      </c>
      <c r="M186" s="33">
        <f t="shared" si="206"/>
        <v>5317.5</v>
      </c>
      <c r="N186" s="51">
        <v>0</v>
      </c>
      <c r="O186" s="27">
        <f t="shared" si="207"/>
        <v>10741.880000000001</v>
      </c>
      <c r="P186" s="27">
        <f>J186+K186+M186</f>
        <v>11465.387999999999</v>
      </c>
      <c r="Q186" s="27">
        <f>G186-O186</f>
        <v>64258.119999999995</v>
      </c>
    </row>
    <row r="187" spans="1:17" ht="43.5" customHeight="1" x14ac:dyDescent="0.35">
      <c r="A187" s="38">
        <v>157</v>
      </c>
      <c r="B187" s="19" t="s">
        <v>134</v>
      </c>
      <c r="C187" s="19" t="s">
        <v>281</v>
      </c>
      <c r="D187" s="19" t="s">
        <v>256</v>
      </c>
      <c r="E187" s="98" t="s">
        <v>259</v>
      </c>
      <c r="F187" s="20" t="s">
        <v>29</v>
      </c>
      <c r="G187" s="30">
        <v>75000</v>
      </c>
      <c r="H187" s="22">
        <v>6309.38</v>
      </c>
      <c r="I187" s="23">
        <f>G187*2.87/100</f>
        <v>2152.5</v>
      </c>
      <c r="J187" s="24">
        <f>G187*7.1/100</f>
        <v>5325</v>
      </c>
      <c r="K187" s="87">
        <f t="shared" si="205"/>
        <v>822.88800000000003</v>
      </c>
      <c r="L187" s="25">
        <f>G187*3.04/100</f>
        <v>2280</v>
      </c>
      <c r="M187" s="33">
        <f t="shared" si="206"/>
        <v>5317.5</v>
      </c>
      <c r="N187" s="51">
        <v>0</v>
      </c>
      <c r="O187" s="27">
        <f t="shared" si="207"/>
        <v>10741.880000000001</v>
      </c>
      <c r="P187" s="27">
        <f>J187+K187+M187</f>
        <v>11465.387999999999</v>
      </c>
      <c r="Q187" s="27">
        <f>G187-O187</f>
        <v>64258.119999999995</v>
      </c>
    </row>
    <row r="188" spans="1:17" ht="43.5" customHeight="1" x14ac:dyDescent="0.35">
      <c r="A188" s="38">
        <v>158</v>
      </c>
      <c r="B188" s="19" t="s">
        <v>176</v>
      </c>
      <c r="C188" s="19" t="s">
        <v>281</v>
      </c>
      <c r="D188" s="19" t="s">
        <v>256</v>
      </c>
      <c r="E188" s="98" t="s">
        <v>248</v>
      </c>
      <c r="F188" s="20" t="s">
        <v>333</v>
      </c>
      <c r="G188" s="30">
        <v>38000</v>
      </c>
      <c r="H188" s="22">
        <v>160.38</v>
      </c>
      <c r="I188" s="23">
        <f t="shared" si="203"/>
        <v>1090.5999999999999</v>
      </c>
      <c r="J188" s="24">
        <f t="shared" si="204"/>
        <v>2698</v>
      </c>
      <c r="K188" s="25">
        <f t="shared" ref="K188:K189" si="211">+G188*1.1%</f>
        <v>418.00000000000006</v>
      </c>
      <c r="L188" s="25">
        <f t="shared" si="210"/>
        <v>1155.2</v>
      </c>
      <c r="M188" s="33">
        <f t="shared" si="206"/>
        <v>2694.2000000000003</v>
      </c>
      <c r="N188" s="51">
        <v>0</v>
      </c>
      <c r="O188" s="27">
        <f t="shared" si="207"/>
        <v>2406.1800000000003</v>
      </c>
      <c r="P188" s="27">
        <f t="shared" si="208"/>
        <v>5810.2000000000007</v>
      </c>
      <c r="Q188" s="27">
        <f t="shared" si="209"/>
        <v>35593.82</v>
      </c>
    </row>
    <row r="189" spans="1:17" ht="43.5" customHeight="1" x14ac:dyDescent="0.35">
      <c r="A189" s="38">
        <v>159</v>
      </c>
      <c r="B189" s="19" t="s">
        <v>209</v>
      </c>
      <c r="C189" s="19" t="s">
        <v>281</v>
      </c>
      <c r="D189" s="19" t="s">
        <v>256</v>
      </c>
      <c r="E189" s="98" t="s">
        <v>322</v>
      </c>
      <c r="F189" s="20" t="s">
        <v>29</v>
      </c>
      <c r="G189" s="30">
        <v>50000</v>
      </c>
      <c r="H189" s="22">
        <v>1854</v>
      </c>
      <c r="I189" s="23">
        <f t="shared" si="203"/>
        <v>1435</v>
      </c>
      <c r="J189" s="24">
        <f t="shared" si="204"/>
        <v>3550</v>
      </c>
      <c r="K189" s="25">
        <f t="shared" si="211"/>
        <v>550</v>
      </c>
      <c r="L189" s="25">
        <f t="shared" ref="L189:L207" si="212">G189*3.04/100</f>
        <v>1520</v>
      </c>
      <c r="M189" s="33">
        <f t="shared" si="206"/>
        <v>3545.0000000000005</v>
      </c>
      <c r="N189" s="51">
        <v>0</v>
      </c>
      <c r="O189" s="27">
        <f t="shared" si="207"/>
        <v>4809</v>
      </c>
      <c r="P189" s="27">
        <f t="shared" si="208"/>
        <v>7645</v>
      </c>
      <c r="Q189" s="27">
        <f>G189-O189</f>
        <v>45191</v>
      </c>
    </row>
    <row r="190" spans="1:17" ht="43.5" customHeight="1" x14ac:dyDescent="0.35">
      <c r="A190" s="38">
        <v>160</v>
      </c>
      <c r="B190" s="19" t="s">
        <v>285</v>
      </c>
      <c r="C190" s="19" t="s">
        <v>281</v>
      </c>
      <c r="D190" s="19" t="s">
        <v>256</v>
      </c>
      <c r="E190" s="125" t="s">
        <v>258</v>
      </c>
      <c r="F190" s="20" t="s">
        <v>32</v>
      </c>
      <c r="G190" s="126">
        <v>75000</v>
      </c>
      <c r="H190" s="127">
        <v>0</v>
      </c>
      <c r="I190" s="128">
        <f t="shared" si="203"/>
        <v>2152.5</v>
      </c>
      <c r="J190" s="129">
        <f t="shared" si="204"/>
        <v>5325</v>
      </c>
      <c r="K190" s="87">
        <f t="shared" ref="K190:K207" si="213">74808*1.1%</f>
        <v>822.88800000000003</v>
      </c>
      <c r="L190" s="130">
        <f t="shared" si="212"/>
        <v>2280</v>
      </c>
      <c r="M190" s="131">
        <f t="shared" si="206"/>
        <v>5317.5</v>
      </c>
      <c r="N190" s="132">
        <f>1577.45*2</f>
        <v>3154.9</v>
      </c>
      <c r="O190" s="27">
        <f t="shared" si="207"/>
        <v>7587.4</v>
      </c>
      <c r="P190" s="27">
        <f t="shared" si="208"/>
        <v>11465.387999999999</v>
      </c>
      <c r="Q190" s="50">
        <f>G190-O190</f>
        <v>67412.600000000006</v>
      </c>
    </row>
    <row r="191" spans="1:17" ht="43.5" customHeight="1" x14ac:dyDescent="0.35">
      <c r="A191" s="38">
        <v>161</v>
      </c>
      <c r="B191" s="19" t="s">
        <v>284</v>
      </c>
      <c r="C191" s="19" t="s">
        <v>281</v>
      </c>
      <c r="D191" s="19" t="s">
        <v>256</v>
      </c>
      <c r="E191" s="125" t="s">
        <v>258</v>
      </c>
      <c r="F191" s="20" t="s">
        <v>32</v>
      </c>
      <c r="G191" s="126">
        <v>75000</v>
      </c>
      <c r="H191" s="127">
        <v>5509.26</v>
      </c>
      <c r="I191" s="128">
        <f t="shared" si="203"/>
        <v>2152.5</v>
      </c>
      <c r="J191" s="129">
        <f t="shared" si="204"/>
        <v>5325</v>
      </c>
      <c r="K191" s="87">
        <f t="shared" si="213"/>
        <v>822.88800000000003</v>
      </c>
      <c r="L191" s="130">
        <f t="shared" si="212"/>
        <v>2280</v>
      </c>
      <c r="M191" s="131">
        <f t="shared" si="206"/>
        <v>5317.5</v>
      </c>
      <c r="N191" s="132">
        <v>1577.45</v>
      </c>
      <c r="O191" s="27">
        <f t="shared" si="207"/>
        <v>11519.210000000001</v>
      </c>
      <c r="P191" s="27">
        <f t="shared" si="208"/>
        <v>11465.387999999999</v>
      </c>
      <c r="Q191" s="50">
        <f>G191-O191</f>
        <v>63480.79</v>
      </c>
    </row>
    <row r="192" spans="1:17" ht="43.5" customHeight="1" x14ac:dyDescent="0.35">
      <c r="A192" s="38">
        <v>162</v>
      </c>
      <c r="B192" s="19" t="s">
        <v>355</v>
      </c>
      <c r="C192" s="19" t="s">
        <v>280</v>
      </c>
      <c r="D192" s="19" t="s">
        <v>256</v>
      </c>
      <c r="E192" s="125" t="s">
        <v>258</v>
      </c>
      <c r="F192" s="20" t="s">
        <v>32</v>
      </c>
      <c r="G192" s="126">
        <v>75000</v>
      </c>
      <c r="H192" s="127">
        <v>5678.4</v>
      </c>
      <c r="I192" s="128">
        <f t="shared" si="203"/>
        <v>2152.5</v>
      </c>
      <c r="J192" s="129">
        <f t="shared" si="204"/>
        <v>5325</v>
      </c>
      <c r="K192" s="87">
        <f t="shared" si="213"/>
        <v>822.88800000000003</v>
      </c>
      <c r="L192" s="130">
        <f t="shared" si="212"/>
        <v>2280</v>
      </c>
      <c r="M192" s="131">
        <f t="shared" si="206"/>
        <v>5317.5</v>
      </c>
      <c r="N192" s="132">
        <f>1577.45*2</f>
        <v>3154.9</v>
      </c>
      <c r="O192" s="27">
        <f t="shared" ref="O192:O198" si="214">H192+I192+L192+N192</f>
        <v>13265.8</v>
      </c>
      <c r="P192" s="27">
        <f t="shared" ref="P192:P198" si="215">J192+K192+M192</f>
        <v>11465.387999999999</v>
      </c>
      <c r="Q192" s="50">
        <f t="shared" ref="Q192:Q198" si="216">G192-O192</f>
        <v>61734.2</v>
      </c>
    </row>
    <row r="193" spans="1:17" ht="43.5" customHeight="1" x14ac:dyDescent="0.35">
      <c r="A193" s="38">
        <v>163</v>
      </c>
      <c r="B193" s="19" t="s">
        <v>356</v>
      </c>
      <c r="C193" s="19" t="s">
        <v>281</v>
      </c>
      <c r="D193" s="19" t="s">
        <v>256</v>
      </c>
      <c r="E193" s="125" t="s">
        <v>258</v>
      </c>
      <c r="F193" s="20" t="s">
        <v>32</v>
      </c>
      <c r="G193" s="126">
        <v>75000</v>
      </c>
      <c r="H193" s="127">
        <v>5678.4</v>
      </c>
      <c r="I193" s="128">
        <f t="shared" ref="I193:I199" si="217">G193*2.87/100</f>
        <v>2152.5</v>
      </c>
      <c r="J193" s="129">
        <f t="shared" ref="J193:J199" si="218">G193*7.1/100</f>
        <v>5325</v>
      </c>
      <c r="K193" s="87">
        <f t="shared" si="213"/>
        <v>822.88800000000003</v>
      </c>
      <c r="L193" s="130">
        <f t="shared" ref="L193:L198" si="219">G193*3.04/100</f>
        <v>2280</v>
      </c>
      <c r="M193" s="131">
        <f t="shared" ref="M193:M198" si="220">+G193*7.09%</f>
        <v>5317.5</v>
      </c>
      <c r="N193" s="132">
        <f>1577.45*2</f>
        <v>3154.9</v>
      </c>
      <c r="O193" s="27">
        <f t="shared" si="214"/>
        <v>13265.8</v>
      </c>
      <c r="P193" s="27">
        <f t="shared" si="215"/>
        <v>11465.387999999999</v>
      </c>
      <c r="Q193" s="50">
        <f t="shared" si="216"/>
        <v>61734.2</v>
      </c>
    </row>
    <row r="194" spans="1:17" ht="43.5" customHeight="1" x14ac:dyDescent="0.35">
      <c r="A194" s="38">
        <v>164</v>
      </c>
      <c r="B194" s="19" t="s">
        <v>357</v>
      </c>
      <c r="C194" s="19" t="s">
        <v>280</v>
      </c>
      <c r="D194" s="19" t="s">
        <v>256</v>
      </c>
      <c r="E194" s="125" t="s">
        <v>258</v>
      </c>
      <c r="F194" s="20" t="s">
        <v>32</v>
      </c>
      <c r="G194" s="126">
        <v>75000</v>
      </c>
      <c r="H194" s="127">
        <v>5993.89</v>
      </c>
      <c r="I194" s="128">
        <f t="shared" si="217"/>
        <v>2152.5</v>
      </c>
      <c r="J194" s="129">
        <f t="shared" si="218"/>
        <v>5325</v>
      </c>
      <c r="K194" s="87">
        <f t="shared" si="213"/>
        <v>822.88800000000003</v>
      </c>
      <c r="L194" s="130">
        <f t="shared" si="219"/>
        <v>2280</v>
      </c>
      <c r="M194" s="131">
        <f t="shared" si="220"/>
        <v>5317.5</v>
      </c>
      <c r="N194" s="132">
        <v>1577.45</v>
      </c>
      <c r="O194" s="27">
        <f t="shared" si="214"/>
        <v>12003.84</v>
      </c>
      <c r="P194" s="27">
        <f t="shared" si="215"/>
        <v>11465.387999999999</v>
      </c>
      <c r="Q194" s="50">
        <f t="shared" si="216"/>
        <v>62996.160000000003</v>
      </c>
    </row>
    <row r="195" spans="1:17" ht="43.5" customHeight="1" x14ac:dyDescent="0.35">
      <c r="A195" s="38">
        <v>165</v>
      </c>
      <c r="B195" s="19" t="s">
        <v>358</v>
      </c>
      <c r="C195" s="19" t="s">
        <v>281</v>
      </c>
      <c r="D195" s="19" t="s">
        <v>256</v>
      </c>
      <c r="E195" s="125" t="s">
        <v>258</v>
      </c>
      <c r="F195" s="20" t="s">
        <v>32</v>
      </c>
      <c r="G195" s="126">
        <v>75000</v>
      </c>
      <c r="H195" s="127">
        <v>5993.89</v>
      </c>
      <c r="I195" s="128">
        <f t="shared" si="217"/>
        <v>2152.5</v>
      </c>
      <c r="J195" s="129">
        <f t="shared" si="218"/>
        <v>5325</v>
      </c>
      <c r="K195" s="87">
        <f t="shared" si="213"/>
        <v>822.88800000000003</v>
      </c>
      <c r="L195" s="130">
        <f t="shared" si="219"/>
        <v>2280</v>
      </c>
      <c r="M195" s="131">
        <f t="shared" si="220"/>
        <v>5317.5</v>
      </c>
      <c r="N195" s="132">
        <v>1577.45</v>
      </c>
      <c r="O195" s="27">
        <f t="shared" si="214"/>
        <v>12003.84</v>
      </c>
      <c r="P195" s="27">
        <f t="shared" si="215"/>
        <v>11465.387999999999</v>
      </c>
      <c r="Q195" s="50">
        <f t="shared" si="216"/>
        <v>62996.160000000003</v>
      </c>
    </row>
    <row r="196" spans="1:17" ht="43.5" customHeight="1" x14ac:dyDescent="0.35">
      <c r="A196" s="38">
        <v>166</v>
      </c>
      <c r="B196" s="19" t="s">
        <v>359</v>
      </c>
      <c r="C196" s="19" t="s">
        <v>281</v>
      </c>
      <c r="D196" s="19" t="s">
        <v>256</v>
      </c>
      <c r="E196" s="125" t="s">
        <v>258</v>
      </c>
      <c r="F196" s="20" t="s">
        <v>32</v>
      </c>
      <c r="G196" s="126">
        <v>75000</v>
      </c>
      <c r="H196" s="127">
        <v>0</v>
      </c>
      <c r="I196" s="128">
        <f t="shared" si="217"/>
        <v>2152.5</v>
      </c>
      <c r="J196" s="129">
        <f t="shared" si="218"/>
        <v>5325</v>
      </c>
      <c r="K196" s="87">
        <f t="shared" si="213"/>
        <v>822.88800000000003</v>
      </c>
      <c r="L196" s="130">
        <f t="shared" si="219"/>
        <v>2280</v>
      </c>
      <c r="M196" s="131">
        <f t="shared" si="220"/>
        <v>5317.5</v>
      </c>
      <c r="N196" s="132">
        <v>0</v>
      </c>
      <c r="O196" s="27">
        <f t="shared" si="214"/>
        <v>4432.5</v>
      </c>
      <c r="P196" s="27">
        <f t="shared" si="215"/>
        <v>11465.387999999999</v>
      </c>
      <c r="Q196" s="50">
        <f t="shared" si="216"/>
        <v>70567.5</v>
      </c>
    </row>
    <row r="197" spans="1:17" ht="43.5" customHeight="1" x14ac:dyDescent="0.35">
      <c r="A197" s="38">
        <v>167</v>
      </c>
      <c r="B197" s="19" t="s">
        <v>360</v>
      </c>
      <c r="C197" s="19" t="s">
        <v>280</v>
      </c>
      <c r="D197" s="19" t="s">
        <v>256</v>
      </c>
      <c r="E197" s="125" t="s">
        <v>258</v>
      </c>
      <c r="F197" s="20" t="s">
        <v>32</v>
      </c>
      <c r="G197" s="126">
        <v>75000</v>
      </c>
      <c r="H197" s="127">
        <v>6309.38</v>
      </c>
      <c r="I197" s="128">
        <f t="shared" si="217"/>
        <v>2152.5</v>
      </c>
      <c r="J197" s="129">
        <f t="shared" si="218"/>
        <v>5325</v>
      </c>
      <c r="K197" s="87">
        <f t="shared" si="213"/>
        <v>822.88800000000003</v>
      </c>
      <c r="L197" s="130">
        <f t="shared" si="219"/>
        <v>2280</v>
      </c>
      <c r="M197" s="131">
        <f t="shared" si="220"/>
        <v>5317.5</v>
      </c>
      <c r="N197" s="132">
        <v>0</v>
      </c>
      <c r="O197" s="27">
        <f t="shared" si="214"/>
        <v>10741.880000000001</v>
      </c>
      <c r="P197" s="27">
        <f t="shared" si="215"/>
        <v>11465.387999999999</v>
      </c>
      <c r="Q197" s="50">
        <f t="shared" si="216"/>
        <v>64258.119999999995</v>
      </c>
    </row>
    <row r="198" spans="1:17" ht="43.5" customHeight="1" x14ac:dyDescent="0.35">
      <c r="A198" s="38">
        <v>168</v>
      </c>
      <c r="B198" s="19" t="s">
        <v>361</v>
      </c>
      <c r="C198" s="19" t="s">
        <v>281</v>
      </c>
      <c r="D198" s="19" t="s">
        <v>256</v>
      </c>
      <c r="E198" s="125" t="s">
        <v>258</v>
      </c>
      <c r="F198" s="20" t="s">
        <v>32</v>
      </c>
      <c r="G198" s="126">
        <v>75000</v>
      </c>
      <c r="H198" s="127">
        <v>6309.38</v>
      </c>
      <c r="I198" s="128">
        <f t="shared" si="217"/>
        <v>2152.5</v>
      </c>
      <c r="J198" s="129">
        <f t="shared" si="218"/>
        <v>5325</v>
      </c>
      <c r="K198" s="87">
        <f t="shared" si="213"/>
        <v>822.88800000000003</v>
      </c>
      <c r="L198" s="130">
        <f t="shared" si="219"/>
        <v>2280</v>
      </c>
      <c r="M198" s="131">
        <f t="shared" si="220"/>
        <v>5317.5</v>
      </c>
      <c r="N198" s="132">
        <v>0</v>
      </c>
      <c r="O198" s="27">
        <f t="shared" si="214"/>
        <v>10741.880000000001</v>
      </c>
      <c r="P198" s="27">
        <f t="shared" si="215"/>
        <v>11465.387999999999</v>
      </c>
      <c r="Q198" s="50">
        <f t="shared" si="216"/>
        <v>64258.119999999995</v>
      </c>
    </row>
    <row r="199" spans="1:17" ht="43.5" customHeight="1" x14ac:dyDescent="0.35">
      <c r="A199" s="38">
        <v>169</v>
      </c>
      <c r="B199" s="19" t="s">
        <v>362</v>
      </c>
      <c r="C199" s="19" t="s">
        <v>280</v>
      </c>
      <c r="D199" s="19" t="s">
        <v>256</v>
      </c>
      <c r="E199" s="125" t="s">
        <v>258</v>
      </c>
      <c r="F199" s="20" t="s">
        <v>32</v>
      </c>
      <c r="G199" s="126">
        <v>75000</v>
      </c>
      <c r="H199" s="127">
        <v>6309.38</v>
      </c>
      <c r="I199" s="128">
        <f t="shared" si="217"/>
        <v>2152.5</v>
      </c>
      <c r="J199" s="129">
        <f t="shared" si="218"/>
        <v>5325</v>
      </c>
      <c r="K199" s="87">
        <f t="shared" si="213"/>
        <v>822.88800000000003</v>
      </c>
      <c r="L199" s="130">
        <f t="shared" ref="L199" si="221">G199*3.04/100</f>
        <v>2280</v>
      </c>
      <c r="M199" s="131">
        <f t="shared" ref="M199" si="222">+G199*7.09%</f>
        <v>5317.5</v>
      </c>
      <c r="N199" s="132">
        <v>0</v>
      </c>
      <c r="O199" s="27">
        <f t="shared" ref="O199" si="223">H199+I199+L199+N199</f>
        <v>10741.880000000001</v>
      </c>
      <c r="P199" s="27">
        <f t="shared" ref="P199" si="224">J199+K199+M199</f>
        <v>11465.387999999999</v>
      </c>
      <c r="Q199" s="50">
        <f t="shared" ref="Q199" si="225">G199-O199</f>
        <v>64258.119999999995</v>
      </c>
    </row>
    <row r="200" spans="1:17" ht="43.5" customHeight="1" x14ac:dyDescent="0.35">
      <c r="A200" s="38">
        <v>170</v>
      </c>
      <c r="B200" s="19" t="s">
        <v>363</v>
      </c>
      <c r="C200" s="19" t="s">
        <v>281</v>
      </c>
      <c r="D200" s="19" t="s">
        <v>256</v>
      </c>
      <c r="E200" s="125" t="s">
        <v>258</v>
      </c>
      <c r="F200" s="20" t="s">
        <v>32</v>
      </c>
      <c r="G200" s="126">
        <v>75000</v>
      </c>
      <c r="H200" s="127">
        <v>0</v>
      </c>
      <c r="I200" s="128">
        <f t="shared" ref="I200" si="226">G200*2.87/100</f>
        <v>2152.5</v>
      </c>
      <c r="J200" s="129">
        <f t="shared" ref="J200" si="227">G200*7.1/100</f>
        <v>5325</v>
      </c>
      <c r="K200" s="87">
        <f t="shared" si="213"/>
        <v>822.88800000000003</v>
      </c>
      <c r="L200" s="130">
        <f t="shared" ref="L200" si="228">G200*3.04/100</f>
        <v>2280</v>
      </c>
      <c r="M200" s="131">
        <f t="shared" ref="M200" si="229">+G200*7.09%</f>
        <v>5317.5</v>
      </c>
      <c r="N200" s="132">
        <v>0</v>
      </c>
      <c r="O200" s="27">
        <f t="shared" ref="O200" si="230">H200+I200+L200+N200</f>
        <v>4432.5</v>
      </c>
      <c r="P200" s="27">
        <f t="shared" ref="P200" si="231">J200+K200+M200</f>
        <v>11465.387999999999</v>
      </c>
      <c r="Q200" s="50">
        <f t="shared" ref="Q200" si="232">G200-O200</f>
        <v>70567.5</v>
      </c>
    </row>
    <row r="201" spans="1:17" ht="43.5" customHeight="1" x14ac:dyDescent="0.35">
      <c r="A201" s="38">
        <v>171</v>
      </c>
      <c r="B201" s="19" t="s">
        <v>364</v>
      </c>
      <c r="C201" s="19" t="s">
        <v>281</v>
      </c>
      <c r="D201" s="19" t="s">
        <v>256</v>
      </c>
      <c r="E201" s="125" t="s">
        <v>258</v>
      </c>
      <c r="F201" s="20" t="s">
        <v>32</v>
      </c>
      <c r="G201" s="126">
        <v>75000</v>
      </c>
      <c r="H201" s="127">
        <v>6309.38</v>
      </c>
      <c r="I201" s="128">
        <f t="shared" ref="I201" si="233">G201*2.87/100</f>
        <v>2152.5</v>
      </c>
      <c r="J201" s="129">
        <f t="shared" ref="J201" si="234">G201*7.1/100</f>
        <v>5325</v>
      </c>
      <c r="K201" s="87">
        <f t="shared" si="213"/>
        <v>822.88800000000003</v>
      </c>
      <c r="L201" s="130">
        <f t="shared" ref="L201" si="235">G201*3.04/100</f>
        <v>2280</v>
      </c>
      <c r="M201" s="131">
        <f t="shared" ref="M201" si="236">+G201*7.09%</f>
        <v>5317.5</v>
      </c>
      <c r="N201" s="132">
        <v>0</v>
      </c>
      <c r="O201" s="27">
        <f t="shared" ref="O201" si="237">H201+I201+L201+N201</f>
        <v>10741.880000000001</v>
      </c>
      <c r="P201" s="27">
        <f t="shared" ref="P201" si="238">J201+K201+M201</f>
        <v>11465.387999999999</v>
      </c>
      <c r="Q201" s="50">
        <f t="shared" ref="Q201" si="239">G201-O201</f>
        <v>64258.119999999995</v>
      </c>
    </row>
    <row r="202" spans="1:17" ht="43.5" customHeight="1" x14ac:dyDescent="0.35">
      <c r="A202" s="38">
        <v>172</v>
      </c>
      <c r="B202" s="19" t="s">
        <v>365</v>
      </c>
      <c r="C202" s="19" t="s">
        <v>281</v>
      </c>
      <c r="D202" s="19" t="s">
        <v>256</v>
      </c>
      <c r="E202" s="125" t="s">
        <v>258</v>
      </c>
      <c r="F202" s="20" t="s">
        <v>32</v>
      </c>
      <c r="G202" s="126">
        <v>75000</v>
      </c>
      <c r="H202" s="127">
        <v>6309.38</v>
      </c>
      <c r="I202" s="128">
        <f t="shared" ref="I202" si="240">G202*2.87/100</f>
        <v>2152.5</v>
      </c>
      <c r="J202" s="129">
        <f t="shared" ref="J202" si="241">G202*7.1/100</f>
        <v>5325</v>
      </c>
      <c r="K202" s="87">
        <f t="shared" si="213"/>
        <v>822.88800000000003</v>
      </c>
      <c r="L202" s="130">
        <f t="shared" ref="L202" si="242">G202*3.04/100</f>
        <v>2280</v>
      </c>
      <c r="M202" s="131">
        <f t="shared" ref="M202" si="243">+G202*7.09%</f>
        <v>5317.5</v>
      </c>
      <c r="N202" s="132">
        <v>0</v>
      </c>
      <c r="O202" s="27">
        <f t="shared" ref="O202" si="244">H202+I202+L202+N202</f>
        <v>10741.880000000001</v>
      </c>
      <c r="P202" s="27">
        <f t="shared" ref="P202" si="245">J202+K202+M202</f>
        <v>11465.387999999999</v>
      </c>
      <c r="Q202" s="50">
        <f t="shared" ref="Q202" si="246">G202-O202</f>
        <v>64258.119999999995</v>
      </c>
    </row>
    <row r="203" spans="1:17" ht="43.5" customHeight="1" x14ac:dyDescent="0.35">
      <c r="A203" s="38">
        <v>173</v>
      </c>
      <c r="B203" s="19" t="s">
        <v>366</v>
      </c>
      <c r="C203" s="19" t="s">
        <v>281</v>
      </c>
      <c r="D203" s="19" t="s">
        <v>256</v>
      </c>
      <c r="E203" s="125" t="s">
        <v>258</v>
      </c>
      <c r="F203" s="20" t="s">
        <v>32</v>
      </c>
      <c r="G203" s="126">
        <v>75000</v>
      </c>
      <c r="H203" s="127">
        <v>6309.38</v>
      </c>
      <c r="I203" s="128">
        <f t="shared" ref="I203" si="247">G203*2.87/100</f>
        <v>2152.5</v>
      </c>
      <c r="J203" s="129">
        <f t="shared" ref="J203" si="248">G203*7.1/100</f>
        <v>5325</v>
      </c>
      <c r="K203" s="87">
        <f t="shared" si="213"/>
        <v>822.88800000000003</v>
      </c>
      <c r="L203" s="130">
        <f t="shared" ref="L203" si="249">G203*3.04/100</f>
        <v>2280</v>
      </c>
      <c r="M203" s="131">
        <f t="shared" ref="M203" si="250">+G203*7.09%</f>
        <v>5317.5</v>
      </c>
      <c r="N203" s="132">
        <v>0</v>
      </c>
      <c r="O203" s="27">
        <f t="shared" ref="O203" si="251">H203+I203+L203+N203</f>
        <v>10741.880000000001</v>
      </c>
      <c r="P203" s="27">
        <f t="shared" ref="P203" si="252">J203+K203+M203</f>
        <v>11465.387999999999</v>
      </c>
      <c r="Q203" s="50">
        <f t="shared" ref="Q203" si="253">G203-O203</f>
        <v>64258.119999999995</v>
      </c>
    </row>
    <row r="204" spans="1:17" ht="43.5" customHeight="1" x14ac:dyDescent="0.35">
      <c r="A204" s="38">
        <v>174</v>
      </c>
      <c r="B204" s="19" t="s">
        <v>367</v>
      </c>
      <c r="C204" s="19" t="s">
        <v>281</v>
      </c>
      <c r="D204" s="19" t="s">
        <v>256</v>
      </c>
      <c r="E204" s="125" t="s">
        <v>258</v>
      </c>
      <c r="F204" s="20" t="s">
        <v>32</v>
      </c>
      <c r="G204" s="126">
        <v>75000</v>
      </c>
      <c r="H204" s="127">
        <v>5993.89</v>
      </c>
      <c r="I204" s="128">
        <f t="shared" ref="I204" si="254">G204*2.87/100</f>
        <v>2152.5</v>
      </c>
      <c r="J204" s="129">
        <f t="shared" ref="J204" si="255">G204*7.1/100</f>
        <v>5325</v>
      </c>
      <c r="K204" s="87">
        <f t="shared" si="213"/>
        <v>822.88800000000003</v>
      </c>
      <c r="L204" s="130">
        <f t="shared" ref="L204" si="256">G204*3.04/100</f>
        <v>2280</v>
      </c>
      <c r="M204" s="131">
        <f t="shared" ref="M204" si="257">+G204*7.09%</f>
        <v>5317.5</v>
      </c>
      <c r="N204" s="132">
        <v>1577.45</v>
      </c>
      <c r="O204" s="27">
        <f t="shared" ref="O204" si="258">H204+I204+L204+N204</f>
        <v>12003.84</v>
      </c>
      <c r="P204" s="27">
        <f t="shared" ref="P204" si="259">J204+K204+M204</f>
        <v>11465.387999999999</v>
      </c>
      <c r="Q204" s="50">
        <f t="shared" ref="Q204" si="260">G204-O204</f>
        <v>62996.160000000003</v>
      </c>
    </row>
    <row r="205" spans="1:17" ht="43.5" customHeight="1" x14ac:dyDescent="0.35">
      <c r="A205" s="38">
        <v>175</v>
      </c>
      <c r="B205" s="19" t="s">
        <v>368</v>
      </c>
      <c r="C205" s="19" t="s">
        <v>281</v>
      </c>
      <c r="D205" s="19" t="s">
        <v>256</v>
      </c>
      <c r="E205" s="125" t="s">
        <v>258</v>
      </c>
      <c r="F205" s="20" t="s">
        <v>32</v>
      </c>
      <c r="G205" s="126">
        <v>75000</v>
      </c>
      <c r="H205" s="127">
        <v>5993.89</v>
      </c>
      <c r="I205" s="128">
        <f t="shared" ref="I205" si="261">G205*2.87/100</f>
        <v>2152.5</v>
      </c>
      <c r="J205" s="129">
        <f t="shared" ref="J205" si="262">G205*7.1/100</f>
        <v>5325</v>
      </c>
      <c r="K205" s="87">
        <f t="shared" si="213"/>
        <v>822.88800000000003</v>
      </c>
      <c r="L205" s="130">
        <f t="shared" ref="L205" si="263">G205*3.04/100</f>
        <v>2280</v>
      </c>
      <c r="M205" s="131">
        <f t="shared" ref="M205" si="264">+G205*7.09%</f>
        <v>5317.5</v>
      </c>
      <c r="N205" s="132">
        <v>1577.45</v>
      </c>
      <c r="O205" s="27">
        <f t="shared" ref="O205" si="265">H205+I205+L205+N205</f>
        <v>12003.84</v>
      </c>
      <c r="P205" s="27">
        <f t="shared" ref="P205" si="266">J205+K205+M205</f>
        <v>11465.387999999999</v>
      </c>
      <c r="Q205" s="50">
        <f t="shared" ref="Q205" si="267">G205-O205</f>
        <v>62996.160000000003</v>
      </c>
    </row>
    <row r="206" spans="1:17" ht="43.5" customHeight="1" x14ac:dyDescent="0.35">
      <c r="A206" s="38">
        <v>176</v>
      </c>
      <c r="B206" s="19" t="s">
        <v>369</v>
      </c>
      <c r="C206" s="19" t="s">
        <v>281</v>
      </c>
      <c r="D206" s="19"/>
      <c r="E206" s="125" t="s">
        <v>258</v>
      </c>
      <c r="F206" s="20" t="s">
        <v>32</v>
      </c>
      <c r="G206" s="126">
        <v>75000</v>
      </c>
      <c r="H206" s="127">
        <v>6309.38</v>
      </c>
      <c r="I206" s="128">
        <f t="shared" ref="I206" si="268">G206*2.87/100</f>
        <v>2152.5</v>
      </c>
      <c r="J206" s="129">
        <f t="shared" ref="J206" si="269">G206*7.1/100</f>
        <v>5325</v>
      </c>
      <c r="K206" s="87">
        <f t="shared" si="213"/>
        <v>822.88800000000003</v>
      </c>
      <c r="L206" s="130">
        <f t="shared" ref="L206" si="270">G206*3.04/100</f>
        <v>2280</v>
      </c>
      <c r="M206" s="131">
        <f t="shared" ref="M206" si="271">+G206*7.09%</f>
        <v>5317.5</v>
      </c>
      <c r="N206" s="132">
        <v>0</v>
      </c>
      <c r="O206" s="27">
        <f t="shared" ref="O206" si="272">H206+I206+L206+N206</f>
        <v>10741.880000000001</v>
      </c>
      <c r="P206" s="27">
        <f t="shared" ref="P206" si="273">J206+K206+M206</f>
        <v>11465.387999999999</v>
      </c>
      <c r="Q206" s="50">
        <f t="shared" ref="Q206" si="274">G206-O206</f>
        <v>64258.119999999995</v>
      </c>
    </row>
    <row r="207" spans="1:17" ht="43.5" customHeight="1" x14ac:dyDescent="0.35">
      <c r="A207" s="38">
        <v>177</v>
      </c>
      <c r="B207" s="34" t="s">
        <v>290</v>
      </c>
      <c r="C207" s="34" t="s">
        <v>280</v>
      </c>
      <c r="D207" s="19" t="s">
        <v>256</v>
      </c>
      <c r="E207" s="98" t="s">
        <v>323</v>
      </c>
      <c r="F207" s="20" t="s">
        <v>29</v>
      </c>
      <c r="G207" s="30">
        <v>105000</v>
      </c>
      <c r="H207" s="30">
        <v>12887.13</v>
      </c>
      <c r="I207" s="30">
        <f t="shared" si="203"/>
        <v>3013.5</v>
      </c>
      <c r="J207" s="30">
        <f t="shared" si="204"/>
        <v>7455</v>
      </c>
      <c r="K207" s="87">
        <f t="shared" si="213"/>
        <v>822.88800000000003</v>
      </c>
      <c r="L207" s="25">
        <f t="shared" si="212"/>
        <v>3192</v>
      </c>
      <c r="M207" s="30">
        <f t="shared" si="206"/>
        <v>7444.5000000000009</v>
      </c>
      <c r="N207" s="30">
        <v>1577.45</v>
      </c>
      <c r="O207" s="27">
        <f t="shared" si="207"/>
        <v>20670.079999999998</v>
      </c>
      <c r="P207" s="27">
        <f t="shared" si="208"/>
        <v>15722.388000000003</v>
      </c>
      <c r="Q207" s="27">
        <f>G207-O207</f>
        <v>84329.919999999998</v>
      </c>
    </row>
    <row r="208" spans="1:17" ht="26.25" customHeight="1" thickBot="1" x14ac:dyDescent="0.25">
      <c r="A208" s="207" t="s">
        <v>143</v>
      </c>
      <c r="B208" s="203"/>
      <c r="C208" s="203"/>
      <c r="D208" s="203"/>
      <c r="E208" s="208"/>
      <c r="F208" s="32"/>
      <c r="G208" s="133">
        <f t="shared" ref="G208:Q208" si="275">SUM(G171:G207)</f>
        <v>3073000</v>
      </c>
      <c r="H208" s="133">
        <f t="shared" si="275"/>
        <v>218518.51000000013</v>
      </c>
      <c r="I208" s="133">
        <f t="shared" si="275"/>
        <v>88195.1</v>
      </c>
      <c r="J208" s="133">
        <f t="shared" si="275"/>
        <v>218183</v>
      </c>
      <c r="K208" s="133">
        <f t="shared" si="275"/>
        <v>29769.079999999991</v>
      </c>
      <c r="L208" s="133">
        <f t="shared" si="275"/>
        <v>92720.607999999993</v>
      </c>
      <c r="M208" s="133">
        <f t="shared" si="275"/>
        <v>216246.41800000001</v>
      </c>
      <c r="N208" s="133">
        <f t="shared" si="275"/>
        <v>36281.35</v>
      </c>
      <c r="O208" s="133">
        <f t="shared" si="275"/>
        <v>435715.56800000014</v>
      </c>
      <c r="P208" s="133">
        <f t="shared" si="275"/>
        <v>464198.49799999967</v>
      </c>
      <c r="Q208" s="133">
        <f t="shared" si="275"/>
        <v>2637284.432000001</v>
      </c>
    </row>
    <row r="209" spans="1:17" ht="36" customHeight="1" x14ac:dyDescent="0.2">
      <c r="A209" s="172" t="s">
        <v>27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4"/>
    </row>
    <row r="210" spans="1:17" ht="38.25" customHeight="1" x14ac:dyDescent="0.35">
      <c r="A210" s="38">
        <v>178</v>
      </c>
      <c r="B210" s="19" t="s">
        <v>100</v>
      </c>
      <c r="C210" s="19" t="s">
        <v>280</v>
      </c>
      <c r="D210" s="19" t="s">
        <v>27</v>
      </c>
      <c r="E210" s="19" t="s">
        <v>101</v>
      </c>
      <c r="F210" s="20" t="s">
        <v>29</v>
      </c>
      <c r="G210" s="30">
        <v>310000</v>
      </c>
      <c r="H210" s="22">
        <v>62437.27</v>
      </c>
      <c r="I210" s="23">
        <f>+G210*2.87%</f>
        <v>8897</v>
      </c>
      <c r="J210" s="33">
        <f>+G210*7.1%</f>
        <v>22009.999999999996</v>
      </c>
      <c r="K210" s="87">
        <f t="shared" ref="K210:K238" si="276">74808*1.1%</f>
        <v>822.88800000000003</v>
      </c>
      <c r="L210" s="33">
        <f>187020*3.04%</f>
        <v>5685.4080000000004</v>
      </c>
      <c r="M210" s="33">
        <f>187020*7.09%</f>
        <v>13259.718000000001</v>
      </c>
      <c r="N210" s="26">
        <v>0</v>
      </c>
      <c r="O210" s="27">
        <f t="shared" ref="O210:O241" si="277">H210+I210+L210+N210</f>
        <v>77019.677999999985</v>
      </c>
      <c r="P210" s="27">
        <f t="shared" ref="P210:P230" si="278">J210+K210+M210</f>
        <v>36092.606</v>
      </c>
      <c r="Q210" s="27">
        <f t="shared" ref="Q210:Q241" si="279">G210-O210</f>
        <v>232980.32200000001</v>
      </c>
    </row>
    <row r="211" spans="1:17" ht="38.25" customHeight="1" x14ac:dyDescent="0.35">
      <c r="A211" s="38">
        <v>179</v>
      </c>
      <c r="B211" s="19" t="s">
        <v>102</v>
      </c>
      <c r="C211" s="19" t="s">
        <v>280</v>
      </c>
      <c r="D211" s="19" t="s">
        <v>27</v>
      </c>
      <c r="E211" s="19" t="s">
        <v>103</v>
      </c>
      <c r="F211" s="20" t="s">
        <v>29</v>
      </c>
      <c r="G211" s="30">
        <v>185000</v>
      </c>
      <c r="H211" s="22">
        <v>31705.13</v>
      </c>
      <c r="I211" s="23">
        <f>G211*2.87/100</f>
        <v>5309.5</v>
      </c>
      <c r="J211" s="33">
        <f>G211*7.1/100</f>
        <v>13135</v>
      </c>
      <c r="K211" s="87">
        <f t="shared" si="276"/>
        <v>822.88800000000003</v>
      </c>
      <c r="L211" s="99">
        <f>+G211*3.04%</f>
        <v>5624</v>
      </c>
      <c r="M211" s="33">
        <f>+G211*7.09%</f>
        <v>13116.5</v>
      </c>
      <c r="N211" s="26">
        <v>1577.45</v>
      </c>
      <c r="O211" s="27">
        <f t="shared" si="277"/>
        <v>44216.08</v>
      </c>
      <c r="P211" s="27">
        <f t="shared" si="278"/>
        <v>27074.387999999999</v>
      </c>
      <c r="Q211" s="27">
        <f t="shared" si="279"/>
        <v>140783.91999999998</v>
      </c>
    </row>
    <row r="212" spans="1:17" ht="38.25" customHeight="1" x14ac:dyDescent="0.35">
      <c r="A212" s="38">
        <v>180</v>
      </c>
      <c r="B212" s="19" t="s">
        <v>104</v>
      </c>
      <c r="C212" s="19" t="s">
        <v>280</v>
      </c>
      <c r="D212" s="19" t="s">
        <v>27</v>
      </c>
      <c r="E212" s="19" t="s">
        <v>223</v>
      </c>
      <c r="F212" s="20" t="s">
        <v>29</v>
      </c>
      <c r="G212" s="30">
        <v>185000</v>
      </c>
      <c r="H212" s="22">
        <v>32099.49</v>
      </c>
      <c r="I212" s="23">
        <f t="shared" ref="I212:I241" si="280">G212*2.87/100</f>
        <v>5309.5</v>
      </c>
      <c r="J212" s="33">
        <f t="shared" ref="J212:J241" si="281">G212*7.1/100</f>
        <v>13135</v>
      </c>
      <c r="K212" s="87">
        <f t="shared" si="276"/>
        <v>822.88800000000003</v>
      </c>
      <c r="L212" s="99">
        <f t="shared" ref="L212:L214" si="282">+G212*3.04%</f>
        <v>5624</v>
      </c>
      <c r="M212" s="33">
        <f t="shared" ref="M212:M214" si="283">+G212*7.09%</f>
        <v>13116.5</v>
      </c>
      <c r="N212" s="26">
        <v>0</v>
      </c>
      <c r="O212" s="27">
        <f t="shared" si="277"/>
        <v>43032.990000000005</v>
      </c>
      <c r="P212" s="27">
        <f t="shared" si="278"/>
        <v>27074.387999999999</v>
      </c>
      <c r="Q212" s="27">
        <f t="shared" si="279"/>
        <v>141967.01</v>
      </c>
    </row>
    <row r="213" spans="1:17" ht="38.25" customHeight="1" x14ac:dyDescent="0.35">
      <c r="A213" s="38">
        <v>181</v>
      </c>
      <c r="B213" s="19" t="s">
        <v>106</v>
      </c>
      <c r="C213" s="19" t="s">
        <v>280</v>
      </c>
      <c r="D213" s="19" t="s">
        <v>27</v>
      </c>
      <c r="E213" s="19" t="s">
        <v>275</v>
      </c>
      <c r="F213" s="20" t="s">
        <v>29</v>
      </c>
      <c r="G213" s="30">
        <v>185000</v>
      </c>
      <c r="H213" s="22">
        <v>32099.49</v>
      </c>
      <c r="I213" s="23">
        <f>G213*2.87/100</f>
        <v>5309.5</v>
      </c>
      <c r="J213" s="33">
        <f>G213*7.1/100</f>
        <v>13135</v>
      </c>
      <c r="K213" s="87">
        <f t="shared" si="276"/>
        <v>822.88800000000003</v>
      </c>
      <c r="L213" s="99">
        <f t="shared" si="282"/>
        <v>5624</v>
      </c>
      <c r="M213" s="33">
        <f t="shared" si="283"/>
        <v>13116.5</v>
      </c>
      <c r="N213" s="26">
        <v>0</v>
      </c>
      <c r="O213" s="27">
        <f>H213+I213+L213+N213</f>
        <v>43032.990000000005</v>
      </c>
      <c r="P213" s="27">
        <f>J213+K213+M213</f>
        <v>27074.387999999999</v>
      </c>
      <c r="Q213" s="27">
        <f>G213-O213</f>
        <v>141967.01</v>
      </c>
    </row>
    <row r="214" spans="1:17" ht="38.25" customHeight="1" x14ac:dyDescent="0.35">
      <c r="A214" s="38">
        <v>182</v>
      </c>
      <c r="B214" s="19" t="s">
        <v>116</v>
      </c>
      <c r="C214" s="19" t="s">
        <v>280</v>
      </c>
      <c r="D214" s="19" t="s">
        <v>27</v>
      </c>
      <c r="E214" s="19" t="s">
        <v>117</v>
      </c>
      <c r="F214" s="20" t="s">
        <v>29</v>
      </c>
      <c r="G214" s="30">
        <v>185000</v>
      </c>
      <c r="H214" s="22">
        <v>32099.49</v>
      </c>
      <c r="I214" s="23">
        <f t="shared" si="280"/>
        <v>5309.5</v>
      </c>
      <c r="J214" s="33">
        <f t="shared" si="281"/>
        <v>13135</v>
      </c>
      <c r="K214" s="87">
        <f t="shared" si="276"/>
        <v>822.88800000000003</v>
      </c>
      <c r="L214" s="99">
        <f t="shared" si="282"/>
        <v>5624</v>
      </c>
      <c r="M214" s="33">
        <f t="shared" si="283"/>
        <v>13116.5</v>
      </c>
      <c r="N214" s="26">
        <v>0</v>
      </c>
      <c r="O214" s="27">
        <f t="shared" si="277"/>
        <v>43032.990000000005</v>
      </c>
      <c r="P214" s="27">
        <f t="shared" si="278"/>
        <v>27074.387999999999</v>
      </c>
      <c r="Q214" s="27">
        <f t="shared" si="279"/>
        <v>141967.01</v>
      </c>
    </row>
    <row r="215" spans="1:17" ht="38.25" customHeight="1" x14ac:dyDescent="0.35">
      <c r="A215" s="38">
        <v>183</v>
      </c>
      <c r="B215" s="19" t="s">
        <v>127</v>
      </c>
      <c r="C215" s="19" t="s">
        <v>281</v>
      </c>
      <c r="D215" s="19" t="s">
        <v>27</v>
      </c>
      <c r="E215" s="98" t="s">
        <v>309</v>
      </c>
      <c r="F215" s="20" t="s">
        <v>29</v>
      </c>
      <c r="G215" s="30">
        <v>150000</v>
      </c>
      <c r="H215" s="22">
        <v>23077.89</v>
      </c>
      <c r="I215" s="23">
        <f>G215*2.87/100</f>
        <v>4305</v>
      </c>
      <c r="J215" s="24">
        <f>G215*7.1/100</f>
        <v>10650</v>
      </c>
      <c r="K215" s="87">
        <f t="shared" si="276"/>
        <v>822.88800000000003</v>
      </c>
      <c r="L215" s="25">
        <f>+G215*3.04%</f>
        <v>4560</v>
      </c>
      <c r="M215" s="33">
        <f>+G215*7.09%</f>
        <v>10635</v>
      </c>
      <c r="N215" s="51">
        <f>1577.45*2</f>
        <v>3154.9</v>
      </c>
      <c r="O215" s="27">
        <f>H215+I215+L215+N215</f>
        <v>35097.79</v>
      </c>
      <c r="P215" s="27">
        <f>J215+K215+M215</f>
        <v>22107.887999999999</v>
      </c>
      <c r="Q215" s="27">
        <f>G215-O215</f>
        <v>114902.20999999999</v>
      </c>
    </row>
    <row r="216" spans="1:17" ht="38.25" customHeight="1" x14ac:dyDescent="0.35">
      <c r="A216" s="38">
        <v>184</v>
      </c>
      <c r="B216" s="19" t="s">
        <v>118</v>
      </c>
      <c r="C216" s="19" t="s">
        <v>280</v>
      </c>
      <c r="D216" s="19" t="s">
        <v>27</v>
      </c>
      <c r="E216" s="19" t="s">
        <v>119</v>
      </c>
      <c r="F216" s="20" t="s">
        <v>32</v>
      </c>
      <c r="G216" s="30">
        <v>140000</v>
      </c>
      <c r="H216" s="22">
        <v>21120.01</v>
      </c>
      <c r="I216" s="23">
        <f t="shared" si="280"/>
        <v>4018</v>
      </c>
      <c r="J216" s="33">
        <f t="shared" si="281"/>
        <v>9940</v>
      </c>
      <c r="K216" s="87">
        <f t="shared" si="276"/>
        <v>822.88800000000003</v>
      </c>
      <c r="L216" s="99">
        <f t="shared" ref="L216:L241" si="284">G216*3.04/100</f>
        <v>4256</v>
      </c>
      <c r="M216" s="33">
        <f t="shared" ref="M216:M242" si="285">+G216*7.09%</f>
        <v>9926</v>
      </c>
      <c r="N216" s="26">
        <v>1577.45</v>
      </c>
      <c r="O216" s="27">
        <f t="shared" si="277"/>
        <v>30971.46</v>
      </c>
      <c r="P216" s="27">
        <f t="shared" si="278"/>
        <v>20688.887999999999</v>
      </c>
      <c r="Q216" s="27">
        <f t="shared" si="279"/>
        <v>109028.54000000001</v>
      </c>
    </row>
    <row r="217" spans="1:17" ht="38.25" customHeight="1" x14ac:dyDescent="0.35">
      <c r="A217" s="38">
        <v>185</v>
      </c>
      <c r="B217" s="19" t="s">
        <v>114</v>
      </c>
      <c r="C217" s="19" t="s">
        <v>280</v>
      </c>
      <c r="D217" s="19" t="s">
        <v>27</v>
      </c>
      <c r="E217" s="19" t="s">
        <v>115</v>
      </c>
      <c r="F217" s="20" t="s">
        <v>29</v>
      </c>
      <c r="G217" s="30">
        <v>140000</v>
      </c>
      <c r="H217" s="22">
        <v>21514.37</v>
      </c>
      <c r="I217" s="23">
        <f t="shared" si="280"/>
        <v>4018</v>
      </c>
      <c r="J217" s="33">
        <f t="shared" si="281"/>
        <v>9940</v>
      </c>
      <c r="K217" s="87">
        <f t="shared" si="276"/>
        <v>822.88800000000003</v>
      </c>
      <c r="L217" s="99">
        <f t="shared" si="284"/>
        <v>4256</v>
      </c>
      <c r="M217" s="33">
        <f t="shared" si="285"/>
        <v>9926</v>
      </c>
      <c r="N217" s="26">
        <v>0</v>
      </c>
      <c r="O217" s="27">
        <f t="shared" si="277"/>
        <v>29788.37</v>
      </c>
      <c r="P217" s="27">
        <f t="shared" si="278"/>
        <v>20688.887999999999</v>
      </c>
      <c r="Q217" s="27">
        <f t="shared" si="279"/>
        <v>110211.63</v>
      </c>
    </row>
    <row r="218" spans="1:17" ht="38.25" customHeight="1" x14ac:dyDescent="0.35">
      <c r="A218" s="38">
        <v>186</v>
      </c>
      <c r="B218" s="19" t="s">
        <v>112</v>
      </c>
      <c r="C218" s="19" t="s">
        <v>280</v>
      </c>
      <c r="D218" s="19" t="s">
        <v>27</v>
      </c>
      <c r="E218" s="19" t="s">
        <v>113</v>
      </c>
      <c r="F218" s="20" t="s">
        <v>29</v>
      </c>
      <c r="G218" s="30">
        <v>140000</v>
      </c>
      <c r="H218" s="22">
        <v>21514.37</v>
      </c>
      <c r="I218" s="23">
        <f t="shared" si="280"/>
        <v>4018</v>
      </c>
      <c r="J218" s="33">
        <f t="shared" si="281"/>
        <v>9940</v>
      </c>
      <c r="K218" s="87">
        <f t="shared" si="276"/>
        <v>822.88800000000003</v>
      </c>
      <c r="L218" s="99">
        <f t="shared" si="284"/>
        <v>4256</v>
      </c>
      <c r="M218" s="33">
        <f t="shared" si="285"/>
        <v>9926</v>
      </c>
      <c r="N218" s="26">
        <v>0</v>
      </c>
      <c r="O218" s="27">
        <f t="shared" si="277"/>
        <v>29788.37</v>
      </c>
      <c r="P218" s="27">
        <f t="shared" si="278"/>
        <v>20688.887999999999</v>
      </c>
      <c r="Q218" s="27">
        <f t="shared" si="279"/>
        <v>110211.63</v>
      </c>
    </row>
    <row r="219" spans="1:17" ht="38.25" customHeight="1" x14ac:dyDescent="0.35">
      <c r="A219" s="38">
        <v>187</v>
      </c>
      <c r="B219" s="19" t="s">
        <v>120</v>
      </c>
      <c r="C219" s="19" t="s">
        <v>281</v>
      </c>
      <c r="D219" s="19" t="s">
        <v>27</v>
      </c>
      <c r="E219" s="19" t="s">
        <v>121</v>
      </c>
      <c r="F219" s="20" t="s">
        <v>32</v>
      </c>
      <c r="G219" s="30">
        <v>140000</v>
      </c>
      <c r="H219" s="22">
        <v>21120.01</v>
      </c>
      <c r="I219" s="23">
        <f t="shared" si="280"/>
        <v>4018</v>
      </c>
      <c r="J219" s="33">
        <f t="shared" si="281"/>
        <v>9940</v>
      </c>
      <c r="K219" s="87">
        <f t="shared" si="276"/>
        <v>822.88800000000003</v>
      </c>
      <c r="L219" s="99">
        <f t="shared" si="284"/>
        <v>4256</v>
      </c>
      <c r="M219" s="33">
        <f t="shared" si="285"/>
        <v>9926</v>
      </c>
      <c r="N219" s="26">
        <v>1577.45</v>
      </c>
      <c r="O219" s="27">
        <f t="shared" si="277"/>
        <v>30971.46</v>
      </c>
      <c r="P219" s="27">
        <f t="shared" si="278"/>
        <v>20688.887999999999</v>
      </c>
      <c r="Q219" s="27">
        <f t="shared" si="279"/>
        <v>109028.54000000001</v>
      </c>
    </row>
    <row r="220" spans="1:17" ht="38.25" customHeight="1" x14ac:dyDescent="0.35">
      <c r="A220" s="38">
        <v>188</v>
      </c>
      <c r="B220" s="19" t="s">
        <v>122</v>
      </c>
      <c r="C220" s="19" t="s">
        <v>280</v>
      </c>
      <c r="D220" s="19" t="s">
        <v>27</v>
      </c>
      <c r="E220" s="19" t="s">
        <v>168</v>
      </c>
      <c r="F220" s="20" t="s">
        <v>29</v>
      </c>
      <c r="G220" s="30">
        <v>140000</v>
      </c>
      <c r="H220" s="22">
        <v>21120.01</v>
      </c>
      <c r="I220" s="23">
        <f>G220*2.87/100</f>
        <v>4018</v>
      </c>
      <c r="J220" s="33">
        <f>G220*7.1/100</f>
        <v>9940</v>
      </c>
      <c r="K220" s="87">
        <f t="shared" si="276"/>
        <v>822.88800000000003</v>
      </c>
      <c r="L220" s="99">
        <f>G220*3.04/100</f>
        <v>4256</v>
      </c>
      <c r="M220" s="33">
        <f t="shared" si="285"/>
        <v>9926</v>
      </c>
      <c r="N220" s="26">
        <v>1577.45</v>
      </c>
      <c r="O220" s="27">
        <f>H220+I220+L220+N220</f>
        <v>30971.46</v>
      </c>
      <c r="P220" s="27">
        <f>J220+K220+M220</f>
        <v>20688.887999999999</v>
      </c>
      <c r="Q220" s="27">
        <f>G220-O220</f>
        <v>109028.54000000001</v>
      </c>
    </row>
    <row r="221" spans="1:17" ht="38.25" customHeight="1" x14ac:dyDescent="0.35">
      <c r="A221" s="38">
        <v>189</v>
      </c>
      <c r="B221" s="19" t="s">
        <v>110</v>
      </c>
      <c r="C221" s="19" t="s">
        <v>281</v>
      </c>
      <c r="D221" s="19" t="s">
        <v>27</v>
      </c>
      <c r="E221" s="19" t="s">
        <v>111</v>
      </c>
      <c r="F221" s="20" t="s">
        <v>32</v>
      </c>
      <c r="G221" s="30">
        <v>140000</v>
      </c>
      <c r="H221" s="22">
        <v>21514.37</v>
      </c>
      <c r="I221" s="23">
        <f>G221*2.87/100</f>
        <v>4018</v>
      </c>
      <c r="J221" s="33">
        <f>G221*7.1/100</f>
        <v>9940</v>
      </c>
      <c r="K221" s="87">
        <f t="shared" si="276"/>
        <v>822.88800000000003</v>
      </c>
      <c r="L221" s="99">
        <f>G221*3.04/100</f>
        <v>4256</v>
      </c>
      <c r="M221" s="33">
        <f t="shared" si="285"/>
        <v>9926</v>
      </c>
      <c r="N221" s="26">
        <v>0</v>
      </c>
      <c r="O221" s="27">
        <f>H221+I221+L221+N221</f>
        <v>29788.37</v>
      </c>
      <c r="P221" s="27">
        <f>J221+K221+M221</f>
        <v>20688.887999999999</v>
      </c>
      <c r="Q221" s="27">
        <f>G221-O221</f>
        <v>110211.63</v>
      </c>
    </row>
    <row r="222" spans="1:17" ht="38.25" customHeight="1" x14ac:dyDescent="0.35">
      <c r="A222" s="38">
        <v>190</v>
      </c>
      <c r="B222" s="19" t="s">
        <v>225</v>
      </c>
      <c r="C222" s="19" t="s">
        <v>280</v>
      </c>
      <c r="D222" s="19" t="s">
        <v>27</v>
      </c>
      <c r="E222" s="19" t="s">
        <v>226</v>
      </c>
      <c r="F222" s="20" t="s">
        <v>32</v>
      </c>
      <c r="G222" s="30">
        <v>140000</v>
      </c>
      <c r="H222" s="22">
        <v>21514.37</v>
      </c>
      <c r="I222" s="23">
        <f>G222*2.87/100</f>
        <v>4018</v>
      </c>
      <c r="J222" s="33">
        <f>G222*7.1/100</f>
        <v>9940</v>
      </c>
      <c r="K222" s="87">
        <f t="shared" si="276"/>
        <v>822.88800000000003</v>
      </c>
      <c r="L222" s="99">
        <f>G222*3.04/100</f>
        <v>4256</v>
      </c>
      <c r="M222" s="33">
        <f t="shared" si="285"/>
        <v>9926</v>
      </c>
      <c r="N222" s="26">
        <v>0</v>
      </c>
      <c r="O222" s="27">
        <f>H222+I222+L222+N222</f>
        <v>29788.37</v>
      </c>
      <c r="P222" s="27">
        <f>J222+K222+M222</f>
        <v>20688.887999999999</v>
      </c>
      <c r="Q222" s="27">
        <f>G222-O222</f>
        <v>110211.63</v>
      </c>
    </row>
    <row r="223" spans="1:17" ht="38.25" customHeight="1" x14ac:dyDescent="0.35">
      <c r="A223" s="38">
        <v>191</v>
      </c>
      <c r="B223" s="19" t="s">
        <v>348</v>
      </c>
      <c r="C223" s="19" t="s">
        <v>280</v>
      </c>
      <c r="D223" s="19" t="s">
        <v>27</v>
      </c>
      <c r="E223" s="19" t="s">
        <v>349</v>
      </c>
      <c r="F223" s="20" t="s">
        <v>29</v>
      </c>
      <c r="G223" s="30">
        <v>200000</v>
      </c>
      <c r="H223" s="22">
        <v>35726.519999999997</v>
      </c>
      <c r="I223" s="23">
        <f>G223*2.87/100</f>
        <v>5740</v>
      </c>
      <c r="J223" s="33">
        <f>G223*7.1/100</f>
        <v>14200</v>
      </c>
      <c r="K223" s="87">
        <f t="shared" si="276"/>
        <v>822.88800000000003</v>
      </c>
      <c r="L223" s="99">
        <f>187020*3.04%</f>
        <v>5685.4080000000004</v>
      </c>
      <c r="M223" s="33">
        <f>187020*7.09%</f>
        <v>13259.718000000001</v>
      </c>
      <c r="N223" s="26">
        <v>0</v>
      </c>
      <c r="O223" s="27">
        <f>H223+I223+L223+N223</f>
        <v>47151.928</v>
      </c>
      <c r="P223" s="27">
        <f>J223+K223+M223</f>
        <v>28282.606</v>
      </c>
      <c r="Q223" s="27">
        <f>G223-O223</f>
        <v>152848.07199999999</v>
      </c>
    </row>
    <row r="224" spans="1:17" ht="38.25" customHeight="1" x14ac:dyDescent="0.35">
      <c r="A224" s="38">
        <v>192</v>
      </c>
      <c r="B224" s="19" t="s">
        <v>124</v>
      </c>
      <c r="C224" s="19" t="s">
        <v>280</v>
      </c>
      <c r="D224" s="19" t="s">
        <v>27</v>
      </c>
      <c r="E224" s="19" t="s">
        <v>107</v>
      </c>
      <c r="F224" s="20" t="s">
        <v>29</v>
      </c>
      <c r="G224" s="30">
        <v>90000</v>
      </c>
      <c r="H224" s="22">
        <v>9753.1200000000008</v>
      </c>
      <c r="I224" s="23">
        <f t="shared" si="280"/>
        <v>2583</v>
      </c>
      <c r="J224" s="33">
        <f t="shared" si="281"/>
        <v>6390</v>
      </c>
      <c r="K224" s="87">
        <f t="shared" si="276"/>
        <v>822.88800000000003</v>
      </c>
      <c r="L224" s="99">
        <f t="shared" si="284"/>
        <v>2736</v>
      </c>
      <c r="M224" s="33">
        <f t="shared" si="285"/>
        <v>6381</v>
      </c>
      <c r="N224" s="26">
        <v>0</v>
      </c>
      <c r="O224" s="27">
        <f t="shared" si="277"/>
        <v>15072.12</v>
      </c>
      <c r="P224" s="27">
        <f t="shared" si="278"/>
        <v>13593.887999999999</v>
      </c>
      <c r="Q224" s="27">
        <f t="shared" si="279"/>
        <v>74927.88</v>
      </c>
    </row>
    <row r="225" spans="1:17" ht="38.25" customHeight="1" x14ac:dyDescent="0.35">
      <c r="A225" s="38">
        <v>193</v>
      </c>
      <c r="B225" s="19" t="s">
        <v>155</v>
      </c>
      <c r="C225" s="19" t="s">
        <v>280</v>
      </c>
      <c r="D225" s="19" t="s">
        <v>27</v>
      </c>
      <c r="E225" s="19" t="s">
        <v>156</v>
      </c>
      <c r="F225" s="20" t="s">
        <v>29</v>
      </c>
      <c r="G225" s="30">
        <v>90000</v>
      </c>
      <c r="H225" s="22">
        <v>8964.39</v>
      </c>
      <c r="I225" s="23">
        <f>G225*2.87/100</f>
        <v>2583</v>
      </c>
      <c r="J225" s="33">
        <f>G225*7.1/100</f>
        <v>6390</v>
      </c>
      <c r="K225" s="87">
        <f t="shared" si="276"/>
        <v>822.88800000000003</v>
      </c>
      <c r="L225" s="99">
        <f>G225*3.04/100</f>
        <v>2736</v>
      </c>
      <c r="M225" s="33">
        <f t="shared" si="285"/>
        <v>6381</v>
      </c>
      <c r="N225" s="26">
        <f>1577.45*2</f>
        <v>3154.9</v>
      </c>
      <c r="O225" s="27">
        <f t="shared" si="277"/>
        <v>17438.29</v>
      </c>
      <c r="P225" s="27">
        <f>J225+K225+M225</f>
        <v>13593.887999999999</v>
      </c>
      <c r="Q225" s="27">
        <f>G225-O225</f>
        <v>72561.709999999992</v>
      </c>
    </row>
    <row r="226" spans="1:17" ht="38.25" customHeight="1" x14ac:dyDescent="0.35">
      <c r="A226" s="38">
        <v>194</v>
      </c>
      <c r="B226" s="19" t="s">
        <v>108</v>
      </c>
      <c r="C226" s="19" t="s">
        <v>280</v>
      </c>
      <c r="D226" s="19" t="s">
        <v>27</v>
      </c>
      <c r="E226" s="19" t="s">
        <v>109</v>
      </c>
      <c r="F226" s="20" t="s">
        <v>29</v>
      </c>
      <c r="G226" s="30">
        <v>90000</v>
      </c>
      <c r="H226" s="22">
        <v>9753.1200000000008</v>
      </c>
      <c r="I226" s="23">
        <f t="shared" si="280"/>
        <v>2583</v>
      </c>
      <c r="J226" s="33">
        <f t="shared" si="281"/>
        <v>6390</v>
      </c>
      <c r="K226" s="87">
        <f t="shared" si="276"/>
        <v>822.88800000000003</v>
      </c>
      <c r="L226" s="99">
        <f t="shared" si="284"/>
        <v>2736</v>
      </c>
      <c r="M226" s="33">
        <f t="shared" si="285"/>
        <v>6381</v>
      </c>
      <c r="N226" s="26">
        <v>0</v>
      </c>
      <c r="O226" s="27">
        <f t="shared" si="277"/>
        <v>15072.12</v>
      </c>
      <c r="P226" s="27">
        <f t="shared" si="278"/>
        <v>13593.887999999999</v>
      </c>
      <c r="Q226" s="27">
        <f t="shared" si="279"/>
        <v>74927.88</v>
      </c>
    </row>
    <row r="227" spans="1:17" ht="38.25" customHeight="1" x14ac:dyDescent="0.35">
      <c r="A227" s="38">
        <v>195</v>
      </c>
      <c r="B227" s="19" t="s">
        <v>105</v>
      </c>
      <c r="C227" s="19" t="s">
        <v>280</v>
      </c>
      <c r="D227" s="19" t="s">
        <v>27</v>
      </c>
      <c r="E227" s="19" t="s">
        <v>260</v>
      </c>
      <c r="F227" s="20" t="s">
        <v>29</v>
      </c>
      <c r="G227" s="30">
        <v>75000</v>
      </c>
      <c r="H227" s="22">
        <v>6309.38</v>
      </c>
      <c r="I227" s="23">
        <f t="shared" si="280"/>
        <v>2152.5</v>
      </c>
      <c r="J227" s="33">
        <f t="shared" si="281"/>
        <v>5325</v>
      </c>
      <c r="K227" s="87">
        <f t="shared" si="276"/>
        <v>822.88800000000003</v>
      </c>
      <c r="L227" s="99">
        <f t="shared" si="284"/>
        <v>2280</v>
      </c>
      <c r="M227" s="33">
        <f t="shared" si="285"/>
        <v>5317.5</v>
      </c>
      <c r="N227" s="26">
        <v>0</v>
      </c>
      <c r="O227" s="27">
        <f t="shared" si="277"/>
        <v>10741.880000000001</v>
      </c>
      <c r="P227" s="27">
        <f t="shared" si="278"/>
        <v>11465.387999999999</v>
      </c>
      <c r="Q227" s="27">
        <f t="shared" si="279"/>
        <v>64258.119999999995</v>
      </c>
    </row>
    <row r="228" spans="1:17" ht="38.25" customHeight="1" x14ac:dyDescent="0.35">
      <c r="A228" s="38">
        <v>196</v>
      </c>
      <c r="B228" s="19" t="s">
        <v>123</v>
      </c>
      <c r="C228" s="19" t="s">
        <v>281</v>
      </c>
      <c r="D228" s="19" t="s">
        <v>27</v>
      </c>
      <c r="E228" s="19" t="s">
        <v>260</v>
      </c>
      <c r="F228" s="20" t="s">
        <v>29</v>
      </c>
      <c r="G228" s="30">
        <v>75000</v>
      </c>
      <c r="H228" s="22">
        <v>6309.38</v>
      </c>
      <c r="I228" s="23">
        <f t="shared" si="280"/>
        <v>2152.5</v>
      </c>
      <c r="J228" s="33">
        <f t="shared" si="281"/>
        <v>5325</v>
      </c>
      <c r="K228" s="87">
        <f t="shared" si="276"/>
        <v>822.88800000000003</v>
      </c>
      <c r="L228" s="99">
        <f t="shared" si="284"/>
        <v>2280</v>
      </c>
      <c r="M228" s="33">
        <f t="shared" si="285"/>
        <v>5317.5</v>
      </c>
      <c r="N228" s="26">
        <v>0</v>
      </c>
      <c r="O228" s="27">
        <f t="shared" si="277"/>
        <v>10741.880000000001</v>
      </c>
      <c r="P228" s="27">
        <f t="shared" si="278"/>
        <v>11465.387999999999</v>
      </c>
      <c r="Q228" s="27">
        <f t="shared" si="279"/>
        <v>64258.119999999995</v>
      </c>
    </row>
    <row r="229" spans="1:17" ht="38.25" customHeight="1" x14ac:dyDescent="0.35">
      <c r="A229" s="38">
        <v>197</v>
      </c>
      <c r="B229" s="19" t="s">
        <v>202</v>
      </c>
      <c r="C229" s="19" t="s">
        <v>281</v>
      </c>
      <c r="D229" s="19" t="s">
        <v>27</v>
      </c>
      <c r="E229" s="19" t="s">
        <v>146</v>
      </c>
      <c r="F229" s="20" t="s">
        <v>32</v>
      </c>
      <c r="G229" s="30">
        <v>75000</v>
      </c>
      <c r="H229" s="22">
        <v>6309.38</v>
      </c>
      <c r="I229" s="23">
        <f t="shared" si="280"/>
        <v>2152.5</v>
      </c>
      <c r="J229" s="33">
        <f t="shared" si="281"/>
        <v>5325</v>
      </c>
      <c r="K229" s="87">
        <f t="shared" si="276"/>
        <v>822.88800000000003</v>
      </c>
      <c r="L229" s="99">
        <f t="shared" si="284"/>
        <v>2280</v>
      </c>
      <c r="M229" s="33">
        <f t="shared" si="285"/>
        <v>5317.5</v>
      </c>
      <c r="N229" s="26">
        <v>0</v>
      </c>
      <c r="O229" s="27">
        <f t="shared" si="277"/>
        <v>10741.880000000001</v>
      </c>
      <c r="P229" s="27">
        <f>J229+K229+M229</f>
        <v>11465.387999999999</v>
      </c>
      <c r="Q229" s="27">
        <f t="shared" si="279"/>
        <v>64258.119999999995</v>
      </c>
    </row>
    <row r="230" spans="1:17" ht="38.25" customHeight="1" x14ac:dyDescent="0.35">
      <c r="A230" s="38">
        <v>198</v>
      </c>
      <c r="B230" s="19" t="s">
        <v>141</v>
      </c>
      <c r="C230" s="19" t="s">
        <v>281</v>
      </c>
      <c r="D230" s="19" t="s">
        <v>27</v>
      </c>
      <c r="E230" s="19" t="s">
        <v>146</v>
      </c>
      <c r="F230" s="20" t="s">
        <v>29</v>
      </c>
      <c r="G230" s="30">
        <v>75000</v>
      </c>
      <c r="H230" s="22">
        <v>6309.38</v>
      </c>
      <c r="I230" s="23">
        <f t="shared" ref="I230:I239" si="286">G230*2.87/100</f>
        <v>2152.5</v>
      </c>
      <c r="J230" s="33">
        <f t="shared" si="281"/>
        <v>5325</v>
      </c>
      <c r="K230" s="87">
        <f t="shared" si="276"/>
        <v>822.88800000000003</v>
      </c>
      <c r="L230" s="99">
        <f t="shared" si="284"/>
        <v>2280</v>
      </c>
      <c r="M230" s="33">
        <f t="shared" si="285"/>
        <v>5317.5</v>
      </c>
      <c r="N230" s="26">
        <v>0</v>
      </c>
      <c r="O230" s="27">
        <f t="shared" si="277"/>
        <v>10741.880000000001</v>
      </c>
      <c r="P230" s="27">
        <f t="shared" si="278"/>
        <v>11465.387999999999</v>
      </c>
      <c r="Q230" s="27">
        <f t="shared" ref="Q230:Q239" si="287">G230-O230</f>
        <v>64258.119999999995</v>
      </c>
    </row>
    <row r="231" spans="1:17" ht="38.25" customHeight="1" x14ac:dyDescent="0.35">
      <c r="A231" s="38">
        <v>199</v>
      </c>
      <c r="B231" s="19" t="s">
        <v>203</v>
      </c>
      <c r="C231" s="19" t="s">
        <v>281</v>
      </c>
      <c r="D231" s="19" t="s">
        <v>27</v>
      </c>
      <c r="E231" s="19" t="s">
        <v>260</v>
      </c>
      <c r="F231" s="20" t="s">
        <v>32</v>
      </c>
      <c r="G231" s="30">
        <v>75000</v>
      </c>
      <c r="H231" s="22">
        <v>6309.38</v>
      </c>
      <c r="I231" s="23">
        <f t="shared" si="286"/>
        <v>2152.5</v>
      </c>
      <c r="J231" s="33">
        <f t="shared" ref="J231:J239" si="288">G231*7.1/100</f>
        <v>5325</v>
      </c>
      <c r="K231" s="87">
        <f t="shared" si="276"/>
        <v>822.88800000000003</v>
      </c>
      <c r="L231" s="99">
        <f t="shared" ref="L231:L237" si="289">G231*3.04/100</f>
        <v>2280</v>
      </c>
      <c r="M231" s="33">
        <f t="shared" si="285"/>
        <v>5317.5</v>
      </c>
      <c r="N231" s="26">
        <v>0</v>
      </c>
      <c r="O231" s="27">
        <f t="shared" ref="O231:O239" si="290">H231+I231+L231+N231</f>
        <v>10741.880000000001</v>
      </c>
      <c r="P231" s="27">
        <f t="shared" ref="P231:P239" si="291">J231+K231+M231</f>
        <v>11465.387999999999</v>
      </c>
      <c r="Q231" s="27">
        <f t="shared" si="287"/>
        <v>64258.119999999995</v>
      </c>
    </row>
    <row r="232" spans="1:17" ht="38.25" customHeight="1" x14ac:dyDescent="0.35">
      <c r="A232" s="38">
        <v>200</v>
      </c>
      <c r="B232" s="19" t="s">
        <v>214</v>
      </c>
      <c r="C232" s="19" t="s">
        <v>280</v>
      </c>
      <c r="D232" s="19" t="s">
        <v>27</v>
      </c>
      <c r="E232" s="19" t="s">
        <v>215</v>
      </c>
      <c r="F232" s="20" t="s">
        <v>32</v>
      </c>
      <c r="G232" s="30">
        <v>75000</v>
      </c>
      <c r="H232" s="22">
        <v>5993.89</v>
      </c>
      <c r="I232" s="23">
        <f t="shared" si="286"/>
        <v>2152.5</v>
      </c>
      <c r="J232" s="33">
        <f t="shared" si="288"/>
        <v>5325</v>
      </c>
      <c r="K232" s="87">
        <f t="shared" si="276"/>
        <v>822.88800000000003</v>
      </c>
      <c r="L232" s="99">
        <f t="shared" si="289"/>
        <v>2280</v>
      </c>
      <c r="M232" s="33">
        <f t="shared" si="285"/>
        <v>5317.5</v>
      </c>
      <c r="N232" s="26">
        <v>1577.45</v>
      </c>
      <c r="O232" s="27">
        <f t="shared" si="290"/>
        <v>12003.84</v>
      </c>
      <c r="P232" s="27">
        <f t="shared" si="291"/>
        <v>11465.387999999999</v>
      </c>
      <c r="Q232" s="27">
        <f t="shared" si="287"/>
        <v>62996.160000000003</v>
      </c>
    </row>
    <row r="233" spans="1:17" ht="38.25" customHeight="1" x14ac:dyDescent="0.35">
      <c r="A233" s="38">
        <v>201</v>
      </c>
      <c r="B233" s="19" t="s">
        <v>262</v>
      </c>
      <c r="C233" s="19" t="s">
        <v>280</v>
      </c>
      <c r="D233" s="19" t="s">
        <v>27</v>
      </c>
      <c r="E233" s="19" t="s">
        <v>263</v>
      </c>
      <c r="F233" s="20" t="s">
        <v>32</v>
      </c>
      <c r="G233" s="30">
        <v>75000</v>
      </c>
      <c r="H233" s="22">
        <v>0</v>
      </c>
      <c r="I233" s="23">
        <f t="shared" si="286"/>
        <v>2152.5</v>
      </c>
      <c r="J233" s="33">
        <f t="shared" si="288"/>
        <v>5325</v>
      </c>
      <c r="K233" s="87">
        <f t="shared" si="276"/>
        <v>822.88800000000003</v>
      </c>
      <c r="L233" s="99">
        <f t="shared" si="289"/>
        <v>2280</v>
      </c>
      <c r="M233" s="33">
        <f t="shared" si="285"/>
        <v>5317.5</v>
      </c>
      <c r="N233" s="26">
        <v>0</v>
      </c>
      <c r="O233" s="27">
        <f t="shared" si="290"/>
        <v>4432.5</v>
      </c>
      <c r="P233" s="27">
        <f t="shared" si="291"/>
        <v>11465.387999999999</v>
      </c>
      <c r="Q233" s="27">
        <f t="shared" si="287"/>
        <v>70567.5</v>
      </c>
    </row>
    <row r="234" spans="1:17" ht="38.25" customHeight="1" x14ac:dyDescent="0.35">
      <c r="A234" s="38">
        <v>202</v>
      </c>
      <c r="B234" s="19" t="s">
        <v>328</v>
      </c>
      <c r="C234" s="19" t="s">
        <v>280</v>
      </c>
      <c r="D234" s="19" t="s">
        <v>27</v>
      </c>
      <c r="E234" s="19" t="s">
        <v>329</v>
      </c>
      <c r="F234" s="20" t="s">
        <v>32</v>
      </c>
      <c r="G234" s="30">
        <v>90000</v>
      </c>
      <c r="H234" s="87">
        <v>9753.1200000000008</v>
      </c>
      <c r="I234" s="87">
        <f t="shared" si="286"/>
        <v>2583</v>
      </c>
      <c r="J234" s="33">
        <f t="shared" si="288"/>
        <v>6390</v>
      </c>
      <c r="K234" s="87">
        <f t="shared" si="276"/>
        <v>822.88800000000003</v>
      </c>
      <c r="L234" s="99">
        <f t="shared" si="289"/>
        <v>2736</v>
      </c>
      <c r="M234" s="33">
        <f t="shared" si="285"/>
        <v>6381</v>
      </c>
      <c r="N234" s="26">
        <v>0</v>
      </c>
      <c r="O234" s="27">
        <f t="shared" ref="O234" si="292">H234+I234+L234+N234</f>
        <v>15072.12</v>
      </c>
      <c r="P234" s="27">
        <f t="shared" ref="P234" si="293">J234+K234+M234</f>
        <v>13593.887999999999</v>
      </c>
      <c r="Q234" s="27">
        <f t="shared" ref="Q234" si="294">G234-O234</f>
        <v>74927.88</v>
      </c>
    </row>
    <row r="235" spans="1:17" ht="38.25" customHeight="1" x14ac:dyDescent="0.35">
      <c r="A235" s="38">
        <v>203</v>
      </c>
      <c r="B235" s="19" t="s">
        <v>330</v>
      </c>
      <c r="C235" s="19" t="s">
        <v>280</v>
      </c>
      <c r="D235" s="19" t="s">
        <v>27</v>
      </c>
      <c r="E235" s="19" t="s">
        <v>331</v>
      </c>
      <c r="F235" s="20" t="s">
        <v>32</v>
      </c>
      <c r="G235" s="30">
        <v>75000</v>
      </c>
      <c r="H235" s="30">
        <v>6309.38</v>
      </c>
      <c r="I235" s="30">
        <f t="shared" si="286"/>
        <v>2152.5</v>
      </c>
      <c r="J235" s="30">
        <f t="shared" si="288"/>
        <v>5325</v>
      </c>
      <c r="K235" s="87">
        <f t="shared" si="276"/>
        <v>822.88800000000003</v>
      </c>
      <c r="L235" s="99">
        <f t="shared" si="289"/>
        <v>2280</v>
      </c>
      <c r="M235" s="33">
        <f t="shared" si="285"/>
        <v>5317.5</v>
      </c>
      <c r="N235" s="26">
        <v>0</v>
      </c>
      <c r="O235" s="27">
        <f t="shared" ref="O235" si="295">H235+I235+L235+N235</f>
        <v>10741.880000000001</v>
      </c>
      <c r="P235" s="27">
        <f t="shared" ref="P235" si="296">J235+K235+M235</f>
        <v>11465.387999999999</v>
      </c>
      <c r="Q235" s="27">
        <f t="shared" ref="Q235" si="297">G235-O235</f>
        <v>64258.119999999995</v>
      </c>
    </row>
    <row r="236" spans="1:17" ht="38.25" customHeight="1" x14ac:dyDescent="0.35">
      <c r="A236" s="38">
        <v>204</v>
      </c>
      <c r="B236" s="19" t="s">
        <v>332</v>
      </c>
      <c r="C236" s="19" t="s">
        <v>280</v>
      </c>
      <c r="D236" s="19" t="s">
        <v>27</v>
      </c>
      <c r="E236" s="19" t="s">
        <v>107</v>
      </c>
      <c r="F236" s="20" t="s">
        <v>32</v>
      </c>
      <c r="G236" s="30">
        <v>90000</v>
      </c>
      <c r="H236" s="30">
        <v>9753.1200000000008</v>
      </c>
      <c r="I236" s="30">
        <f t="shared" si="286"/>
        <v>2583</v>
      </c>
      <c r="J236" s="30">
        <f t="shared" si="288"/>
        <v>6390</v>
      </c>
      <c r="K236" s="87">
        <f t="shared" si="276"/>
        <v>822.88800000000003</v>
      </c>
      <c r="L236" s="99">
        <f t="shared" si="289"/>
        <v>2736</v>
      </c>
      <c r="M236" s="33">
        <f t="shared" si="285"/>
        <v>6381</v>
      </c>
      <c r="N236" s="26">
        <v>0</v>
      </c>
      <c r="O236" s="27">
        <f t="shared" ref="O236" si="298">H236+I236+L236+N236</f>
        <v>15072.12</v>
      </c>
      <c r="P236" s="27">
        <f t="shared" ref="P236" si="299">J236+K236+M236</f>
        <v>13593.887999999999</v>
      </c>
      <c r="Q236" s="27">
        <f t="shared" ref="Q236" si="300">G236-O236</f>
        <v>74927.88</v>
      </c>
    </row>
    <row r="237" spans="1:17" ht="38.25" customHeight="1" x14ac:dyDescent="0.35">
      <c r="A237" s="38">
        <v>205</v>
      </c>
      <c r="B237" s="19" t="s">
        <v>271</v>
      </c>
      <c r="C237" s="19" t="s">
        <v>281</v>
      </c>
      <c r="D237" s="19" t="s">
        <v>27</v>
      </c>
      <c r="E237" s="19" t="s">
        <v>272</v>
      </c>
      <c r="F237" s="20" t="s">
        <v>29</v>
      </c>
      <c r="G237" s="30">
        <v>140000</v>
      </c>
      <c r="H237" s="30">
        <v>17014.11</v>
      </c>
      <c r="I237" s="23">
        <f t="shared" si="286"/>
        <v>4018</v>
      </c>
      <c r="J237" s="33">
        <f t="shared" si="288"/>
        <v>9940</v>
      </c>
      <c r="K237" s="87">
        <f t="shared" si="276"/>
        <v>822.88800000000003</v>
      </c>
      <c r="L237" s="99">
        <f t="shared" si="289"/>
        <v>4256</v>
      </c>
      <c r="M237" s="33">
        <f t="shared" si="285"/>
        <v>9926</v>
      </c>
      <c r="N237" s="26">
        <v>0</v>
      </c>
      <c r="O237" s="27">
        <f t="shared" si="290"/>
        <v>25288.11</v>
      </c>
      <c r="P237" s="27">
        <f t="shared" si="291"/>
        <v>20688.887999999999</v>
      </c>
      <c r="Q237" s="27">
        <f t="shared" si="287"/>
        <v>114711.89</v>
      </c>
    </row>
    <row r="238" spans="1:17" ht="38.25" customHeight="1" x14ac:dyDescent="0.35">
      <c r="A238" s="38">
        <v>206</v>
      </c>
      <c r="B238" s="19" t="s">
        <v>310</v>
      </c>
      <c r="C238" s="19" t="s">
        <v>280</v>
      </c>
      <c r="D238" s="19" t="s">
        <v>27</v>
      </c>
      <c r="E238" s="19" t="s">
        <v>311</v>
      </c>
      <c r="F238" s="20" t="s">
        <v>335</v>
      </c>
      <c r="G238" s="30">
        <v>130000</v>
      </c>
      <c r="H238" s="22">
        <v>19162.12</v>
      </c>
      <c r="I238" s="23">
        <f>G238*2.87/100</f>
        <v>3731</v>
      </c>
      <c r="J238" s="33">
        <f t="shared" si="288"/>
        <v>9230</v>
      </c>
      <c r="K238" s="87">
        <f t="shared" si="276"/>
        <v>822.88800000000003</v>
      </c>
      <c r="L238" s="99">
        <f>+G238*3.04%</f>
        <v>3952</v>
      </c>
      <c r="M238" s="33">
        <f>+G238*7.09%</f>
        <v>9217</v>
      </c>
      <c r="N238" s="26">
        <v>0</v>
      </c>
      <c r="O238" s="27">
        <f t="shared" si="290"/>
        <v>26845.119999999999</v>
      </c>
      <c r="P238" s="27">
        <f t="shared" si="291"/>
        <v>19269.887999999999</v>
      </c>
      <c r="Q238" s="27">
        <f>G238-O238</f>
        <v>103154.88</v>
      </c>
    </row>
    <row r="239" spans="1:17" ht="38.25" customHeight="1" x14ac:dyDescent="0.35">
      <c r="A239" s="38">
        <v>207</v>
      </c>
      <c r="B239" s="19" t="s">
        <v>125</v>
      </c>
      <c r="C239" s="19" t="s">
        <v>280</v>
      </c>
      <c r="D239" s="19" t="s">
        <v>27</v>
      </c>
      <c r="E239" s="19" t="s">
        <v>126</v>
      </c>
      <c r="F239" s="20" t="s">
        <v>29</v>
      </c>
      <c r="G239" s="30">
        <v>65000</v>
      </c>
      <c r="H239" s="22">
        <v>4427.58</v>
      </c>
      <c r="I239" s="23">
        <f t="shared" si="286"/>
        <v>1865.5</v>
      </c>
      <c r="J239" s="33">
        <f t="shared" si="288"/>
        <v>4615</v>
      </c>
      <c r="K239" s="87">
        <f>+G239*1.1%</f>
        <v>715.00000000000011</v>
      </c>
      <c r="L239" s="99">
        <f>G239*3.04/100</f>
        <v>1976</v>
      </c>
      <c r="M239" s="33">
        <f t="shared" si="285"/>
        <v>4608.5</v>
      </c>
      <c r="N239" s="26">
        <v>0</v>
      </c>
      <c r="O239" s="27">
        <f t="shared" si="290"/>
        <v>8269.08</v>
      </c>
      <c r="P239" s="27">
        <f t="shared" si="291"/>
        <v>9938.5</v>
      </c>
      <c r="Q239" s="27">
        <f t="shared" si="287"/>
        <v>56730.92</v>
      </c>
    </row>
    <row r="240" spans="1:17" ht="38.25" customHeight="1" x14ac:dyDescent="0.35">
      <c r="A240" s="38">
        <v>208</v>
      </c>
      <c r="B240" s="19" t="s">
        <v>224</v>
      </c>
      <c r="C240" s="19" t="s">
        <v>280</v>
      </c>
      <c r="D240" s="19" t="s">
        <v>27</v>
      </c>
      <c r="E240" s="19" t="s">
        <v>261</v>
      </c>
      <c r="F240" s="20" t="s">
        <v>32</v>
      </c>
      <c r="G240" s="30">
        <v>55000</v>
      </c>
      <c r="H240" s="22">
        <v>2559.6799999999998</v>
      </c>
      <c r="I240" s="23">
        <f t="shared" si="280"/>
        <v>1578.5</v>
      </c>
      <c r="J240" s="33">
        <f t="shared" si="281"/>
        <v>3905</v>
      </c>
      <c r="K240" s="25">
        <f t="shared" ref="K240:K242" si="301">+G240*1.1%</f>
        <v>605.00000000000011</v>
      </c>
      <c r="L240" s="99">
        <f t="shared" si="284"/>
        <v>1672</v>
      </c>
      <c r="M240" s="33">
        <f t="shared" si="285"/>
        <v>3899.5000000000005</v>
      </c>
      <c r="N240" s="26">
        <v>0</v>
      </c>
      <c r="O240" s="27">
        <f t="shared" si="277"/>
        <v>5810.18</v>
      </c>
      <c r="P240" s="27">
        <f>J240+K240+M240</f>
        <v>8409.5</v>
      </c>
      <c r="Q240" s="27">
        <f t="shared" si="279"/>
        <v>49189.82</v>
      </c>
    </row>
    <row r="241" spans="1:17" ht="38.25" customHeight="1" x14ac:dyDescent="0.35">
      <c r="A241" s="38">
        <v>209</v>
      </c>
      <c r="B241" s="19" t="s">
        <v>339</v>
      </c>
      <c r="C241" s="19" t="s">
        <v>280</v>
      </c>
      <c r="D241" s="19" t="s">
        <v>27</v>
      </c>
      <c r="E241" s="19" t="s">
        <v>146</v>
      </c>
      <c r="F241" s="20" t="s">
        <v>32</v>
      </c>
      <c r="G241" s="30">
        <v>75000</v>
      </c>
      <c r="H241" s="30">
        <v>6309.38</v>
      </c>
      <c r="I241" s="30">
        <f t="shared" si="280"/>
        <v>2152.5</v>
      </c>
      <c r="J241" s="30">
        <f t="shared" si="281"/>
        <v>5325</v>
      </c>
      <c r="K241" s="87">
        <f>74808*1.1%</f>
        <v>822.88800000000003</v>
      </c>
      <c r="L241" s="99">
        <f t="shared" si="284"/>
        <v>2280</v>
      </c>
      <c r="M241" s="30">
        <f t="shared" si="285"/>
        <v>5317.5</v>
      </c>
      <c r="N241" s="26">
        <v>0</v>
      </c>
      <c r="O241" s="27">
        <f t="shared" si="277"/>
        <v>10741.880000000001</v>
      </c>
      <c r="P241" s="27">
        <f>J241+K241+M241</f>
        <v>11465.387999999999</v>
      </c>
      <c r="Q241" s="27">
        <f t="shared" si="279"/>
        <v>64258.119999999995</v>
      </c>
    </row>
    <row r="242" spans="1:17" ht="38.25" customHeight="1" x14ac:dyDescent="0.35">
      <c r="A242" s="38">
        <v>210</v>
      </c>
      <c r="B242" s="19" t="s">
        <v>182</v>
      </c>
      <c r="C242" s="19" t="s">
        <v>281</v>
      </c>
      <c r="D242" s="19" t="s">
        <v>27</v>
      </c>
      <c r="E242" s="19" t="s">
        <v>248</v>
      </c>
      <c r="F242" s="20" t="s">
        <v>333</v>
      </c>
      <c r="G242" s="30">
        <v>38000</v>
      </c>
      <c r="H242" s="30">
        <v>0</v>
      </c>
      <c r="I242" s="30">
        <f>G242*2.87/100</f>
        <v>1090.5999999999999</v>
      </c>
      <c r="J242" s="30">
        <f>G242*7.1/100</f>
        <v>2698</v>
      </c>
      <c r="K242" s="25">
        <f t="shared" si="301"/>
        <v>418.00000000000006</v>
      </c>
      <c r="L242" s="99">
        <f>G242*3.04/100</f>
        <v>1155.2</v>
      </c>
      <c r="M242" s="30">
        <f t="shared" si="285"/>
        <v>2694.2000000000003</v>
      </c>
      <c r="N242" s="26">
        <v>0</v>
      </c>
      <c r="O242" s="27">
        <f>H242+I242+L242+N242</f>
        <v>2245.8000000000002</v>
      </c>
      <c r="P242" s="27">
        <f>J242+K242+M242</f>
        <v>5810.2000000000007</v>
      </c>
      <c r="Q242" s="27">
        <f>G242-O242</f>
        <v>35754.199999999997</v>
      </c>
    </row>
    <row r="243" spans="1:17" ht="16.5" customHeight="1" x14ac:dyDescent="0.35">
      <c r="A243" s="107"/>
      <c r="B243" s="54"/>
      <c r="C243" s="54"/>
      <c r="D243" s="55"/>
      <c r="E243" s="54"/>
      <c r="F243" s="32"/>
      <c r="G243" s="56"/>
      <c r="H243" s="57"/>
      <c r="I243" s="58"/>
      <c r="J243" s="59"/>
      <c r="K243" s="37"/>
      <c r="L243" s="60"/>
      <c r="M243" s="59"/>
      <c r="N243" s="84"/>
      <c r="O243" s="27"/>
      <c r="P243" s="50"/>
      <c r="Q243" s="50"/>
    </row>
    <row r="244" spans="1:17" ht="36" customHeight="1" thickBot="1" x14ac:dyDescent="0.25">
      <c r="A244" s="107"/>
      <c r="B244" s="203" t="s">
        <v>143</v>
      </c>
      <c r="C244" s="203"/>
      <c r="D244" s="203"/>
      <c r="E244" s="203"/>
      <c r="F244" s="204"/>
      <c r="G244" s="35">
        <f t="shared" ref="G244:Q244" si="302">SUM(G210:G242)</f>
        <v>3933000</v>
      </c>
      <c r="H244" s="35">
        <f t="shared" si="302"/>
        <v>539962.70000000007</v>
      </c>
      <c r="I244" s="35">
        <f t="shared" si="302"/>
        <v>112877.1</v>
      </c>
      <c r="J244" s="35">
        <f t="shared" si="302"/>
        <v>279243</v>
      </c>
      <c r="K244" s="35">
        <f t="shared" si="302"/>
        <v>26424.639999999999</v>
      </c>
      <c r="L244" s="35">
        <f t="shared" si="302"/>
        <v>115430.01599999999</v>
      </c>
      <c r="M244" s="35">
        <f t="shared" si="302"/>
        <v>269210.136</v>
      </c>
      <c r="N244" s="35">
        <f t="shared" si="302"/>
        <v>14197.050000000001</v>
      </c>
      <c r="O244" s="35">
        <f t="shared" si="302"/>
        <v>782466.86600000004</v>
      </c>
      <c r="P244" s="35">
        <f t="shared" si="302"/>
        <v>574877.77599999972</v>
      </c>
      <c r="Q244" s="35">
        <f t="shared" si="302"/>
        <v>3150533.1340000005</v>
      </c>
    </row>
    <row r="245" spans="1:17" s="10" customFormat="1" ht="34.5" customHeight="1" thickBot="1" x14ac:dyDescent="0.25">
      <c r="A245" s="202" t="s">
        <v>20</v>
      </c>
      <c r="B245" s="203"/>
      <c r="C245" s="203"/>
      <c r="D245" s="203"/>
      <c r="E245" s="203"/>
      <c r="F245" s="204"/>
      <c r="G245" s="61">
        <f>G244+G208+G169+G117+G76+G61+G44+G38+G30+G19+G82</f>
        <v>16873000</v>
      </c>
      <c r="H245" s="61">
        <f>H244+H208+H169+H117+H76+H61+H44+H38+H30+H19+H82</f>
        <v>1603060.4800000004</v>
      </c>
      <c r="I245" s="61">
        <f>I244+I208+I169+I117+I76+I61+I44+I38+I30+I19+I82</f>
        <v>483510.04799999995</v>
      </c>
      <c r="J245" s="61">
        <f>J244+J208+J169+J117+J76+J61+J44+J38+J30+J19+J82</f>
        <v>1196139.8400000001</v>
      </c>
      <c r="K245" s="61">
        <f>+K19+K30+K38+K44+K61+K76+K82+K117+K169+K208+K244</f>
        <v>140049.88799999998</v>
      </c>
      <c r="L245" s="61">
        <f t="shared" ref="L245:Q245" si="303">L244+L208+L169+L117+L76+L61+L44+L38+L30+L19+L82</f>
        <v>498139.87199999997</v>
      </c>
      <c r="M245" s="61">
        <f t="shared" si="303"/>
        <v>1161780.1619999998</v>
      </c>
      <c r="N245" s="69">
        <f t="shared" si="303"/>
        <v>151435.20000000001</v>
      </c>
      <c r="O245" s="76">
        <f t="shared" si="303"/>
        <v>2736145.6000000006</v>
      </c>
      <c r="P245" s="80">
        <f t="shared" si="303"/>
        <v>2497969.8899999997</v>
      </c>
      <c r="Q245" s="80">
        <f t="shared" si="303"/>
        <v>14136854.400000004</v>
      </c>
    </row>
    <row r="246" spans="1:17" ht="24" hidden="1" customHeight="1" thickBot="1" x14ac:dyDescent="0.25">
      <c r="A246" s="108"/>
      <c r="B246" s="43"/>
      <c r="C246" s="43"/>
      <c r="D246" s="43">
        <f>SUM(D155)</f>
        <v>0</v>
      </c>
      <c r="E246" s="43"/>
      <c r="F246" s="109"/>
      <c r="G246" s="70"/>
      <c r="H246" s="110"/>
      <c r="I246" s="111"/>
      <c r="J246" s="70"/>
      <c r="K246" s="18"/>
      <c r="L246" s="70"/>
      <c r="M246" s="70"/>
      <c r="N246" s="70"/>
      <c r="O246" s="78"/>
      <c r="P246" s="85"/>
      <c r="Q246" s="81"/>
    </row>
    <row r="247" spans="1:17" ht="24" hidden="1" customHeight="1" x14ac:dyDescent="0.2">
      <c r="A247" s="112">
        <f>SUM(A12:A246)</f>
        <v>22155</v>
      </c>
      <c r="B247" s="113"/>
      <c r="C247" s="113"/>
      <c r="D247" s="113"/>
      <c r="E247" s="71"/>
      <c r="F247" s="71"/>
      <c r="G247" s="71"/>
      <c r="H247" s="62"/>
      <c r="I247" s="70"/>
      <c r="J247" s="71" t="s">
        <v>218</v>
      </c>
      <c r="K247" s="70"/>
      <c r="L247" s="70"/>
      <c r="M247" s="18"/>
      <c r="N247" s="71"/>
      <c r="O247" s="29"/>
      <c r="P247" s="82"/>
      <c r="Q247" s="82"/>
    </row>
    <row r="248" spans="1:17" ht="24" hidden="1" customHeight="1" x14ac:dyDescent="0.2">
      <c r="A248" s="114"/>
      <c r="B248" s="113"/>
      <c r="C248" s="113"/>
      <c r="D248" s="113"/>
      <c r="E248" s="71"/>
      <c r="F248" s="71"/>
      <c r="G248" s="71"/>
      <c r="H248" s="62"/>
      <c r="I248" s="70"/>
      <c r="J248" s="71"/>
      <c r="K248" s="70"/>
      <c r="L248" s="70"/>
      <c r="M248" s="18"/>
      <c r="N248" s="71"/>
      <c r="O248" s="49"/>
      <c r="P248" s="106"/>
      <c r="Q248" s="106"/>
    </row>
    <row r="249" spans="1:17" s="10" customFormat="1" ht="24" customHeight="1" x14ac:dyDescent="0.2">
      <c r="A249" s="112" t="s">
        <v>2</v>
      </c>
      <c r="B249" s="113"/>
      <c r="C249" s="113"/>
      <c r="D249" s="113"/>
      <c r="E249" s="71"/>
      <c r="F249" s="71"/>
      <c r="G249" s="18"/>
      <c r="H249" s="70" t="s">
        <v>158</v>
      </c>
      <c r="I249" s="70"/>
      <c r="J249" s="70"/>
      <c r="K249" s="70"/>
      <c r="L249" s="70"/>
      <c r="M249" s="18"/>
      <c r="N249" s="70"/>
      <c r="O249" s="70"/>
      <c r="P249" s="70"/>
      <c r="Q249" s="115"/>
    </row>
    <row r="250" spans="1:17" s="10" customFormat="1" ht="24" customHeight="1" x14ac:dyDescent="0.2">
      <c r="A250" s="114" t="s">
        <v>227</v>
      </c>
      <c r="B250" s="113"/>
      <c r="C250" s="113"/>
      <c r="D250" s="113"/>
      <c r="E250" s="71"/>
      <c r="F250" s="71"/>
      <c r="G250" s="71"/>
      <c r="H250" s="116" t="s">
        <v>158</v>
      </c>
      <c r="I250" s="104"/>
      <c r="J250" s="101"/>
      <c r="K250" s="102"/>
      <c r="L250" s="103"/>
      <c r="M250" s="103"/>
      <c r="N250" s="18"/>
      <c r="O250" s="18" t="s">
        <v>170</v>
      </c>
      <c r="P250" s="70"/>
      <c r="Q250" s="117"/>
    </row>
    <row r="251" spans="1:17" s="10" customFormat="1" ht="24" customHeight="1" x14ac:dyDescent="0.2">
      <c r="A251" s="114" t="s">
        <v>292</v>
      </c>
      <c r="B251" s="113"/>
      <c r="C251" s="113"/>
      <c r="D251" s="113"/>
      <c r="E251" s="71"/>
      <c r="F251" s="71"/>
      <c r="G251" s="71"/>
      <c r="H251" s="116"/>
      <c r="I251" s="104"/>
      <c r="J251" s="71" t="s">
        <v>184</v>
      </c>
      <c r="K251" s="104"/>
      <c r="L251" s="18"/>
      <c r="M251" s="18"/>
      <c r="N251" s="18"/>
      <c r="O251" s="18"/>
      <c r="P251" s="18"/>
      <c r="Q251" s="115"/>
    </row>
    <row r="252" spans="1:17" s="10" customFormat="1" ht="24" customHeight="1" x14ac:dyDescent="0.2">
      <c r="A252" s="114" t="s">
        <v>293</v>
      </c>
      <c r="B252" s="113"/>
      <c r="C252" s="113"/>
      <c r="D252" s="113"/>
      <c r="E252" s="71"/>
      <c r="F252" s="113"/>
      <c r="G252" s="113"/>
      <c r="H252" s="105" t="s">
        <v>158</v>
      </c>
      <c r="I252" s="104"/>
      <c r="J252" s="105" t="s">
        <v>171</v>
      </c>
      <c r="K252" s="104"/>
      <c r="L252" s="18"/>
      <c r="M252" s="71"/>
      <c r="N252" s="18"/>
      <c r="O252" s="18"/>
      <c r="P252" s="18"/>
      <c r="Q252" s="117"/>
    </row>
    <row r="253" spans="1:17" ht="38.25" customHeight="1" x14ac:dyDescent="0.2">
      <c r="A253" s="118" t="s">
        <v>376</v>
      </c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20"/>
      <c r="M253" s="120"/>
      <c r="N253" s="120"/>
      <c r="O253" s="120"/>
      <c r="P253" s="120"/>
      <c r="Q253" s="100"/>
    </row>
    <row r="254" spans="1:17" s="135" customFormat="1" x14ac:dyDescent="0.2">
      <c r="F254" s="136"/>
      <c r="G254" s="136"/>
      <c r="H254" s="137"/>
      <c r="I254" s="138"/>
      <c r="O254" s="139"/>
      <c r="P254" s="140"/>
      <c r="Q254" s="140"/>
    </row>
    <row r="255" spans="1:17" s="135" customFormat="1" x14ac:dyDescent="0.2">
      <c r="F255" s="136"/>
      <c r="G255" s="136"/>
      <c r="H255" s="137"/>
      <c r="I255" s="138"/>
      <c r="O255" s="139"/>
      <c r="P255" s="140"/>
      <c r="Q255" s="140"/>
    </row>
    <row r="256" spans="1:17" s="135" customFormat="1" x14ac:dyDescent="0.2">
      <c r="F256" s="136"/>
      <c r="G256" s="136"/>
      <c r="H256" s="137"/>
      <c r="I256" s="138"/>
      <c r="O256" s="139"/>
      <c r="P256" s="140"/>
      <c r="Q256" s="140"/>
    </row>
    <row r="257" spans="6:17" s="135" customFormat="1" x14ac:dyDescent="0.2">
      <c r="F257" s="136"/>
      <c r="G257" s="136">
        <v>334500</v>
      </c>
      <c r="H257" s="137">
        <v>6014.3099999999995</v>
      </c>
      <c r="I257" s="138">
        <v>9600.15</v>
      </c>
      <c r="J257" s="135">
        <v>23749.5</v>
      </c>
      <c r="K257" s="135">
        <v>3444.1800000000003</v>
      </c>
      <c r="L257" s="135">
        <v>10168.800000000001</v>
      </c>
      <c r="M257" s="135">
        <v>23716.05</v>
      </c>
      <c r="N257" s="135">
        <v>4126.4799999999996</v>
      </c>
      <c r="O257" s="139">
        <v>29909.74</v>
      </c>
      <c r="P257" s="140">
        <v>50909.73</v>
      </c>
      <c r="Q257" s="140">
        <v>304590.26</v>
      </c>
    </row>
    <row r="258" spans="6:17" s="135" customFormat="1" x14ac:dyDescent="0.2">
      <c r="F258" s="136"/>
      <c r="G258" s="136">
        <v>154000</v>
      </c>
      <c r="H258" s="137">
        <v>3186.26</v>
      </c>
      <c r="I258" s="138">
        <v>4419.8</v>
      </c>
      <c r="J258" s="135">
        <v>10934</v>
      </c>
      <c r="K258" s="135">
        <v>1558.7600000000002</v>
      </c>
      <c r="L258" s="135">
        <v>4681.6000000000004</v>
      </c>
      <c r="M258" s="135">
        <v>10918.6</v>
      </c>
      <c r="N258" s="135">
        <v>5158.0999999999995</v>
      </c>
      <c r="O258" s="139">
        <v>17445.759999999998</v>
      </c>
      <c r="P258" s="140">
        <v>23411.360000000001</v>
      </c>
      <c r="Q258" s="140">
        <v>136554.23999999999</v>
      </c>
    </row>
    <row r="259" spans="6:17" s="135" customFormat="1" x14ac:dyDescent="0.2">
      <c r="F259" s="136"/>
      <c r="G259" s="136">
        <v>158000</v>
      </c>
      <c r="H259" s="137">
        <v>2979.94</v>
      </c>
      <c r="I259" s="138">
        <v>4534.6000000000004</v>
      </c>
      <c r="J259" s="135">
        <v>11218</v>
      </c>
      <c r="K259" s="135">
        <v>1602.7600000000002</v>
      </c>
      <c r="L259" s="135">
        <v>4803.2</v>
      </c>
      <c r="M259" s="135">
        <v>11202.200000000003</v>
      </c>
      <c r="N259" s="135">
        <v>3094.8599999999997</v>
      </c>
      <c r="O259" s="139">
        <v>15412.6</v>
      </c>
      <c r="P259" s="140">
        <v>24022.959999999999</v>
      </c>
      <c r="Q259" s="140">
        <v>142587.40000000002</v>
      </c>
    </row>
    <row r="260" spans="6:17" s="135" customFormat="1" x14ac:dyDescent="0.2">
      <c r="F260" s="136" t="s">
        <v>159</v>
      </c>
      <c r="G260" s="136">
        <f>SUM(G257:G259)</f>
        <v>646500</v>
      </c>
      <c r="H260" s="137">
        <f>SUM(H257:H259)</f>
        <v>12180.51</v>
      </c>
      <c r="I260" s="138">
        <f t="shared" ref="I260:Q260" si="304">SUM(I257:I259)</f>
        <v>18554.550000000003</v>
      </c>
      <c r="J260" s="135">
        <f t="shared" si="304"/>
        <v>45901.5</v>
      </c>
      <c r="K260" s="135">
        <f t="shared" si="304"/>
        <v>6605.7000000000007</v>
      </c>
      <c r="L260" s="135">
        <f t="shared" si="304"/>
        <v>19653.600000000002</v>
      </c>
      <c r="M260" s="135">
        <f t="shared" si="304"/>
        <v>45836.850000000006</v>
      </c>
      <c r="N260" s="135">
        <f t="shared" si="304"/>
        <v>12379.439999999999</v>
      </c>
      <c r="O260" s="139">
        <f t="shared" si="304"/>
        <v>62768.1</v>
      </c>
      <c r="P260" s="140">
        <f t="shared" si="304"/>
        <v>98344.049999999988</v>
      </c>
      <c r="Q260" s="140">
        <f t="shared" si="304"/>
        <v>583731.9</v>
      </c>
    </row>
    <row r="261" spans="6:17" s="135" customFormat="1" x14ac:dyDescent="0.2">
      <c r="F261" s="136" t="s">
        <v>160</v>
      </c>
      <c r="G261" s="136">
        <v>8634300</v>
      </c>
      <c r="H261" s="137">
        <v>667698.94000000006</v>
      </c>
      <c r="I261" s="138">
        <v>242510.40000000005</v>
      </c>
      <c r="J261" s="135">
        <v>599938.64</v>
      </c>
      <c r="K261" s="135">
        <v>64256.12000000001</v>
      </c>
      <c r="L261" s="135">
        <v>242468.52000000002</v>
      </c>
      <c r="M261" s="135">
        <v>565494.09000000008</v>
      </c>
      <c r="N261" s="135">
        <v>69118.539999999994</v>
      </c>
      <c r="O261" s="139">
        <v>1221796.4000000004</v>
      </c>
      <c r="P261" s="140">
        <v>1229688.8500000001</v>
      </c>
      <c r="Q261" s="140">
        <v>7412503.5999999978</v>
      </c>
    </row>
    <row r="262" spans="6:17" s="135" customFormat="1" x14ac:dyDescent="0.2">
      <c r="F262" s="136" t="s">
        <v>161</v>
      </c>
      <c r="G262" s="136">
        <f>SUM(G260:G261)</f>
        <v>9280800</v>
      </c>
      <c r="H262" s="137">
        <f t="shared" ref="H262:Q262" si="305">SUM(H260:H261)</f>
        <v>679879.45000000007</v>
      </c>
      <c r="I262" s="138">
        <f t="shared" si="305"/>
        <v>261064.95000000007</v>
      </c>
      <c r="J262" s="135">
        <f t="shared" si="305"/>
        <v>645840.14</v>
      </c>
      <c r="K262" s="135">
        <f t="shared" si="305"/>
        <v>70861.820000000007</v>
      </c>
      <c r="L262" s="135">
        <f t="shared" si="305"/>
        <v>262122.12000000002</v>
      </c>
      <c r="M262" s="135">
        <f t="shared" si="305"/>
        <v>611330.94000000006</v>
      </c>
      <c r="N262" s="135">
        <f t="shared" si="305"/>
        <v>81497.98</v>
      </c>
      <c r="O262" s="139">
        <f t="shared" si="305"/>
        <v>1284564.5000000005</v>
      </c>
      <c r="P262" s="140">
        <f t="shared" si="305"/>
        <v>1328032.9000000001</v>
      </c>
      <c r="Q262" s="140">
        <f t="shared" si="305"/>
        <v>7996235.4999999981</v>
      </c>
    </row>
    <row r="263" spans="6:17" s="135" customFormat="1" x14ac:dyDescent="0.2">
      <c r="F263" s="136"/>
      <c r="G263" s="136"/>
      <c r="H263" s="137">
        <v>686171.43</v>
      </c>
      <c r="I263" s="138"/>
      <c r="O263" s="139" t="s">
        <v>158</v>
      </c>
      <c r="P263" s="140"/>
      <c r="Q263" s="140"/>
    </row>
    <row r="264" spans="6:17" s="135" customFormat="1" x14ac:dyDescent="0.2">
      <c r="F264" s="136"/>
      <c r="G264" s="136"/>
      <c r="H264" s="137">
        <f>H263-H262</f>
        <v>6291.9799999999814</v>
      </c>
      <c r="I264" s="138"/>
      <c r="O264" s="139"/>
      <c r="P264" s="140"/>
      <c r="Q264" s="140">
        <f>Q262-Q261</f>
        <v>583731.90000000037</v>
      </c>
    </row>
    <row r="265" spans="6:17" s="135" customFormat="1" x14ac:dyDescent="0.2">
      <c r="F265" s="136"/>
      <c r="G265" s="136">
        <f>G260+G245</f>
        <v>17519500</v>
      </c>
      <c r="H265" s="137"/>
      <c r="I265" s="138"/>
      <c r="O265" s="139"/>
      <c r="P265" s="140"/>
      <c r="Q265" s="140"/>
    </row>
    <row r="266" spans="6:17" s="135" customFormat="1" x14ac:dyDescent="0.2">
      <c r="F266" s="136"/>
      <c r="G266" s="136"/>
      <c r="H266" s="137"/>
      <c r="I266" s="138"/>
      <c r="O266" s="139"/>
      <c r="P266" s="140"/>
      <c r="Q266" s="140"/>
    </row>
    <row r="267" spans="6:17" s="135" customFormat="1" x14ac:dyDescent="0.2">
      <c r="F267" s="136"/>
      <c r="G267" s="136"/>
      <c r="H267" s="137"/>
      <c r="I267" s="138"/>
      <c r="O267" s="139"/>
      <c r="P267" s="140"/>
      <c r="Q267" s="140"/>
    </row>
    <row r="268" spans="6:17" s="135" customFormat="1" x14ac:dyDescent="0.2">
      <c r="F268" s="136"/>
      <c r="G268" s="136"/>
      <c r="H268" s="137"/>
      <c r="I268" s="138"/>
      <c r="O268" s="139"/>
      <c r="P268" s="140"/>
      <c r="Q268" s="140"/>
    </row>
    <row r="269" spans="6:17" s="135" customFormat="1" x14ac:dyDescent="0.2">
      <c r="F269" s="136"/>
      <c r="G269" s="136"/>
      <c r="H269" s="137"/>
      <c r="I269" s="138"/>
      <c r="O269" s="139"/>
      <c r="P269" s="140"/>
      <c r="Q269" s="140"/>
    </row>
    <row r="270" spans="6:17" s="135" customFormat="1" x14ac:dyDescent="0.2">
      <c r="F270" s="136"/>
      <c r="G270" s="136"/>
      <c r="H270" s="137"/>
      <c r="I270" s="138"/>
      <c r="O270" s="139"/>
      <c r="P270" s="140"/>
      <c r="Q270" s="140"/>
    </row>
    <row r="271" spans="6:17" s="135" customFormat="1" x14ac:dyDescent="0.2">
      <c r="F271" s="136"/>
      <c r="G271" s="136"/>
      <c r="H271" s="137"/>
      <c r="I271" s="138"/>
      <c r="O271" s="139"/>
      <c r="P271" s="140"/>
      <c r="Q271" s="140"/>
    </row>
    <row r="272" spans="6:17" s="135" customFormat="1" x14ac:dyDescent="0.2">
      <c r="F272" s="136"/>
      <c r="G272" s="136"/>
      <c r="H272" s="137"/>
      <c r="I272" s="138"/>
      <c r="O272" s="139"/>
      <c r="P272" s="140"/>
      <c r="Q272" s="140"/>
    </row>
    <row r="273" spans="6:17" s="135" customFormat="1" x14ac:dyDescent="0.2">
      <c r="F273" s="136"/>
      <c r="G273" s="136"/>
      <c r="H273" s="137"/>
      <c r="I273" s="138"/>
      <c r="O273" s="139"/>
      <c r="P273" s="140"/>
      <c r="Q273" s="140"/>
    </row>
    <row r="274" spans="6:17" s="135" customFormat="1" x14ac:dyDescent="0.2">
      <c r="F274" s="136"/>
      <c r="G274" s="136"/>
      <c r="H274" s="137"/>
      <c r="I274" s="138"/>
      <c r="O274" s="139"/>
      <c r="P274" s="140"/>
      <c r="Q274" s="140"/>
    </row>
    <row r="275" spans="6:17" s="135" customFormat="1" x14ac:dyDescent="0.2">
      <c r="F275" s="136"/>
      <c r="G275" s="136"/>
      <c r="H275" s="137"/>
      <c r="I275" s="138"/>
      <c r="O275" s="139"/>
      <c r="P275" s="140"/>
      <c r="Q275" s="140"/>
    </row>
    <row r="276" spans="6:17" s="135" customFormat="1" x14ac:dyDescent="0.2">
      <c r="F276" s="136"/>
      <c r="G276" s="136"/>
      <c r="H276" s="137"/>
      <c r="I276" s="138"/>
      <c r="O276" s="139"/>
      <c r="P276" s="140"/>
      <c r="Q276" s="140"/>
    </row>
    <row r="277" spans="6:17" s="135" customFormat="1" x14ac:dyDescent="0.2">
      <c r="F277" s="136"/>
      <c r="G277" s="136"/>
      <c r="H277" s="137"/>
      <c r="I277" s="138"/>
      <c r="O277" s="139"/>
      <c r="P277" s="140"/>
      <c r="Q277" s="140"/>
    </row>
    <row r="278" spans="6:17" s="135" customFormat="1" x14ac:dyDescent="0.2">
      <c r="F278" s="136"/>
      <c r="G278" s="136"/>
      <c r="H278" s="137"/>
      <c r="I278" s="138"/>
      <c r="O278" s="139"/>
      <c r="P278" s="140"/>
      <c r="Q278" s="140"/>
    </row>
    <row r="279" spans="6:17" s="135" customFormat="1" x14ac:dyDescent="0.2">
      <c r="F279" s="136"/>
      <c r="G279" s="136"/>
      <c r="H279" s="137"/>
      <c r="I279" s="138"/>
      <c r="O279" s="139"/>
      <c r="P279" s="140"/>
      <c r="Q279" s="140"/>
    </row>
    <row r="280" spans="6:17" s="135" customFormat="1" x14ac:dyDescent="0.2">
      <c r="F280" s="136"/>
      <c r="G280" s="136"/>
      <c r="H280" s="137"/>
      <c r="I280" s="138"/>
      <c r="O280" s="139"/>
      <c r="P280" s="140"/>
      <c r="Q280" s="140"/>
    </row>
    <row r="281" spans="6:17" s="135" customFormat="1" x14ac:dyDescent="0.2">
      <c r="F281" s="136"/>
      <c r="G281" s="136"/>
      <c r="H281" s="137"/>
      <c r="I281" s="138"/>
      <c r="O281" s="139"/>
      <c r="P281" s="140"/>
      <c r="Q281" s="140"/>
    </row>
    <row r="282" spans="6:17" s="135" customFormat="1" x14ac:dyDescent="0.2">
      <c r="F282" s="136"/>
      <c r="G282" s="136"/>
      <c r="H282" s="137"/>
      <c r="I282" s="138"/>
      <c r="O282" s="139"/>
      <c r="P282" s="140"/>
      <c r="Q282" s="140"/>
    </row>
    <row r="283" spans="6:17" s="135" customFormat="1" x14ac:dyDescent="0.2">
      <c r="F283" s="136"/>
      <c r="G283" s="136"/>
      <c r="H283" s="137"/>
      <c r="I283" s="138"/>
      <c r="O283" s="139"/>
      <c r="P283" s="140"/>
      <c r="Q283" s="140"/>
    </row>
    <row r="284" spans="6:17" s="135" customFormat="1" x14ac:dyDescent="0.2">
      <c r="F284" s="136"/>
      <c r="G284" s="136"/>
      <c r="H284" s="137"/>
      <c r="I284" s="138"/>
      <c r="O284" s="139"/>
      <c r="P284" s="140"/>
      <c r="Q284" s="140"/>
    </row>
    <row r="285" spans="6:17" s="135" customFormat="1" x14ac:dyDescent="0.2">
      <c r="F285" s="136"/>
      <c r="G285" s="136"/>
      <c r="H285" s="137"/>
      <c r="I285" s="138"/>
      <c r="O285" s="139"/>
      <c r="P285" s="140"/>
      <c r="Q285" s="140"/>
    </row>
    <row r="286" spans="6:17" s="135" customFormat="1" x14ac:dyDescent="0.2">
      <c r="F286" s="136"/>
      <c r="G286" s="136"/>
      <c r="H286" s="137"/>
      <c r="I286" s="138"/>
      <c r="O286" s="139"/>
      <c r="P286" s="140"/>
      <c r="Q286" s="140"/>
    </row>
    <row r="287" spans="6:17" s="135" customFormat="1" x14ac:dyDescent="0.2">
      <c r="F287" s="136"/>
      <c r="G287" s="136"/>
      <c r="H287" s="137"/>
      <c r="I287" s="138"/>
      <c r="O287" s="139"/>
      <c r="P287" s="140"/>
      <c r="Q287" s="140"/>
    </row>
    <row r="288" spans="6:17" s="135" customFormat="1" x14ac:dyDescent="0.2">
      <c r="F288" s="136"/>
      <c r="G288" s="136"/>
      <c r="H288" s="137"/>
      <c r="I288" s="138"/>
      <c r="O288" s="139"/>
      <c r="P288" s="140"/>
      <c r="Q288" s="140"/>
    </row>
    <row r="289" spans="6:17" s="135" customFormat="1" x14ac:dyDescent="0.2">
      <c r="F289" s="136"/>
      <c r="G289" s="136"/>
      <c r="H289" s="137"/>
      <c r="I289" s="138"/>
      <c r="O289" s="139"/>
      <c r="P289" s="140"/>
      <c r="Q289" s="140"/>
    </row>
    <row r="290" spans="6:17" s="135" customFormat="1" x14ac:dyDescent="0.2">
      <c r="F290" s="136"/>
      <c r="G290" s="136"/>
      <c r="H290" s="137"/>
      <c r="I290" s="138"/>
      <c r="O290" s="139"/>
      <c r="P290" s="140"/>
      <c r="Q290" s="140"/>
    </row>
    <row r="291" spans="6:17" s="135" customFormat="1" x14ac:dyDescent="0.2">
      <c r="F291" s="136"/>
      <c r="G291" s="136"/>
      <c r="H291" s="137"/>
      <c r="I291" s="138"/>
      <c r="O291" s="139"/>
      <c r="P291" s="140"/>
      <c r="Q291" s="140"/>
    </row>
    <row r="292" spans="6:17" s="135" customFormat="1" x14ac:dyDescent="0.2">
      <c r="F292" s="136"/>
      <c r="G292" s="136"/>
      <c r="H292" s="137"/>
      <c r="I292" s="138"/>
      <c r="O292" s="139"/>
      <c r="P292" s="140"/>
      <c r="Q292" s="140"/>
    </row>
    <row r="293" spans="6:17" s="135" customFormat="1" x14ac:dyDescent="0.2">
      <c r="F293" s="136"/>
      <c r="G293" s="136"/>
      <c r="H293" s="137"/>
      <c r="I293" s="138"/>
      <c r="O293" s="139"/>
      <c r="P293" s="140"/>
      <c r="Q293" s="140"/>
    </row>
    <row r="294" spans="6:17" s="135" customFormat="1" x14ac:dyDescent="0.2">
      <c r="F294" s="136"/>
      <c r="G294" s="136"/>
      <c r="H294" s="137"/>
      <c r="I294" s="138"/>
      <c r="O294" s="139"/>
      <c r="P294" s="140"/>
      <c r="Q294" s="140"/>
    </row>
    <row r="295" spans="6:17" s="135" customFormat="1" x14ac:dyDescent="0.2">
      <c r="F295" s="136"/>
      <c r="G295" s="136"/>
      <c r="H295" s="137"/>
      <c r="I295" s="138"/>
      <c r="O295" s="139"/>
      <c r="P295" s="140"/>
      <c r="Q295" s="140"/>
    </row>
    <row r="296" spans="6:17" s="135" customFormat="1" x14ac:dyDescent="0.2">
      <c r="F296" s="136"/>
      <c r="G296" s="136"/>
      <c r="H296" s="137"/>
      <c r="I296" s="138"/>
      <c r="O296" s="139"/>
      <c r="P296" s="140"/>
      <c r="Q296" s="140"/>
    </row>
    <row r="297" spans="6:17" s="135" customFormat="1" x14ac:dyDescent="0.2">
      <c r="F297" s="136"/>
      <c r="G297" s="136"/>
      <c r="H297" s="137"/>
      <c r="I297" s="138"/>
      <c r="O297" s="139"/>
      <c r="P297" s="140"/>
      <c r="Q297" s="140"/>
    </row>
    <row r="298" spans="6:17" s="135" customFormat="1" x14ac:dyDescent="0.2">
      <c r="F298" s="136"/>
      <c r="G298" s="136"/>
      <c r="H298" s="137"/>
      <c r="I298" s="138"/>
      <c r="O298" s="139"/>
      <c r="P298" s="140"/>
      <c r="Q298" s="140"/>
    </row>
    <row r="299" spans="6:17" s="135" customFormat="1" x14ac:dyDescent="0.2">
      <c r="F299" s="136"/>
      <c r="G299" s="136"/>
      <c r="H299" s="137"/>
      <c r="I299" s="138"/>
      <c r="O299" s="139"/>
      <c r="P299" s="140"/>
      <c r="Q299" s="140"/>
    </row>
    <row r="300" spans="6:17" s="135" customFormat="1" x14ac:dyDescent="0.2">
      <c r="F300" s="136"/>
      <c r="G300" s="136"/>
      <c r="H300" s="137"/>
      <c r="I300" s="138"/>
      <c r="O300" s="139"/>
      <c r="P300" s="140"/>
      <c r="Q300" s="140"/>
    </row>
    <row r="301" spans="6:17" s="135" customFormat="1" x14ac:dyDescent="0.2">
      <c r="F301" s="136"/>
      <c r="G301" s="136"/>
      <c r="H301" s="137"/>
      <c r="I301" s="138"/>
      <c r="O301" s="139"/>
      <c r="P301" s="140"/>
      <c r="Q301" s="140"/>
    </row>
    <row r="302" spans="6:17" s="135" customFormat="1" x14ac:dyDescent="0.2">
      <c r="F302" s="136"/>
      <c r="G302" s="136"/>
      <c r="H302" s="137"/>
      <c r="I302" s="138"/>
      <c r="O302" s="139"/>
      <c r="P302" s="140"/>
      <c r="Q302" s="140"/>
    </row>
    <row r="303" spans="6:17" s="135" customFormat="1" x14ac:dyDescent="0.2">
      <c r="F303" s="136"/>
      <c r="G303" s="136"/>
      <c r="H303" s="137"/>
      <c r="I303" s="138"/>
      <c r="O303" s="139"/>
      <c r="P303" s="140"/>
      <c r="Q303" s="140"/>
    </row>
    <row r="304" spans="6:17" s="135" customFormat="1" x14ac:dyDescent="0.2">
      <c r="F304" s="136"/>
      <c r="G304" s="136"/>
      <c r="H304" s="137"/>
      <c r="I304" s="138"/>
      <c r="O304" s="139"/>
      <c r="P304" s="140"/>
      <c r="Q304" s="140"/>
    </row>
    <row r="305" spans="6:17" s="135" customFormat="1" x14ac:dyDescent="0.2">
      <c r="F305" s="136"/>
      <c r="G305" s="136"/>
      <c r="H305" s="137"/>
      <c r="I305" s="138"/>
      <c r="O305" s="139"/>
      <c r="P305" s="140"/>
      <c r="Q305" s="140"/>
    </row>
    <row r="306" spans="6:17" s="135" customFormat="1" x14ac:dyDescent="0.2">
      <c r="F306" s="136"/>
      <c r="G306" s="136"/>
      <c r="H306" s="137"/>
      <c r="I306" s="138"/>
      <c r="O306" s="139"/>
      <c r="P306" s="140"/>
      <c r="Q306" s="140"/>
    </row>
    <row r="307" spans="6:17" s="135" customFormat="1" x14ac:dyDescent="0.2">
      <c r="F307" s="136"/>
      <c r="G307" s="136"/>
      <c r="H307" s="137"/>
      <c r="I307" s="138"/>
      <c r="O307" s="139"/>
      <c r="P307" s="140"/>
      <c r="Q307" s="140"/>
    </row>
    <row r="308" spans="6:17" s="135" customFormat="1" x14ac:dyDescent="0.2">
      <c r="F308" s="136"/>
      <c r="G308" s="136"/>
      <c r="H308" s="137"/>
      <c r="I308" s="138"/>
      <c r="O308" s="139"/>
      <c r="P308" s="140"/>
      <c r="Q308" s="140"/>
    </row>
    <row r="309" spans="6:17" s="135" customFormat="1" x14ac:dyDescent="0.2">
      <c r="F309" s="136"/>
      <c r="G309" s="136"/>
      <c r="H309" s="137"/>
      <c r="I309" s="138"/>
      <c r="O309" s="139"/>
      <c r="P309" s="140"/>
      <c r="Q309" s="140"/>
    </row>
    <row r="310" spans="6:17" s="135" customFormat="1" x14ac:dyDescent="0.2">
      <c r="F310" s="136"/>
      <c r="G310" s="136"/>
      <c r="H310" s="137"/>
      <c r="I310" s="138"/>
      <c r="O310" s="139"/>
      <c r="P310" s="140"/>
      <c r="Q310" s="140"/>
    </row>
    <row r="311" spans="6:17" s="135" customFormat="1" x14ac:dyDescent="0.2">
      <c r="F311" s="136"/>
      <c r="G311" s="136"/>
      <c r="H311" s="137"/>
      <c r="I311" s="138"/>
      <c r="O311" s="139"/>
      <c r="P311" s="140"/>
      <c r="Q311" s="140"/>
    </row>
    <row r="312" spans="6:17" s="135" customFormat="1" x14ac:dyDescent="0.2">
      <c r="F312" s="136"/>
      <c r="G312" s="136"/>
      <c r="H312" s="137"/>
      <c r="I312" s="138"/>
      <c r="O312" s="139"/>
      <c r="P312" s="140"/>
      <c r="Q312" s="140"/>
    </row>
    <row r="313" spans="6:17" s="135" customFormat="1" x14ac:dyDescent="0.2">
      <c r="F313" s="136"/>
      <c r="G313" s="136"/>
      <c r="H313" s="137"/>
      <c r="I313" s="138"/>
      <c r="O313" s="139"/>
      <c r="P313" s="140"/>
      <c r="Q313" s="140"/>
    </row>
    <row r="314" spans="6:17" s="135" customFormat="1" x14ac:dyDescent="0.2">
      <c r="F314" s="136"/>
      <c r="G314" s="136"/>
      <c r="H314" s="137"/>
      <c r="I314" s="138"/>
      <c r="O314" s="139"/>
      <c r="P314" s="140"/>
      <c r="Q314" s="140"/>
    </row>
    <row r="315" spans="6:17" s="135" customFormat="1" x14ac:dyDescent="0.2">
      <c r="F315" s="136"/>
      <c r="G315" s="136"/>
      <c r="H315" s="137"/>
      <c r="I315" s="138"/>
      <c r="O315" s="139"/>
      <c r="P315" s="140"/>
      <c r="Q315" s="140"/>
    </row>
    <row r="316" spans="6:17" s="135" customFormat="1" x14ac:dyDescent="0.2">
      <c r="F316" s="136"/>
      <c r="G316" s="136"/>
      <c r="H316" s="137"/>
      <c r="I316" s="138"/>
      <c r="O316" s="139"/>
      <c r="P316" s="140"/>
      <c r="Q316" s="140"/>
    </row>
    <row r="317" spans="6:17" s="135" customFormat="1" x14ac:dyDescent="0.2">
      <c r="F317" s="136"/>
      <c r="G317" s="136"/>
      <c r="H317" s="137"/>
      <c r="I317" s="138"/>
      <c r="O317" s="139"/>
      <c r="P317" s="140"/>
      <c r="Q317" s="140"/>
    </row>
    <row r="318" spans="6:17" s="135" customFormat="1" x14ac:dyDescent="0.2">
      <c r="F318" s="136"/>
      <c r="G318" s="136"/>
      <c r="H318" s="137"/>
      <c r="I318" s="138"/>
      <c r="O318" s="139"/>
      <c r="P318" s="140"/>
      <c r="Q318" s="140"/>
    </row>
    <row r="319" spans="6:17" s="135" customFormat="1" x14ac:dyDescent="0.2">
      <c r="F319" s="136"/>
      <c r="G319" s="136"/>
      <c r="H319" s="137"/>
      <c r="I319" s="138"/>
      <c r="O319" s="139"/>
      <c r="P319" s="140"/>
      <c r="Q319" s="140"/>
    </row>
    <row r="320" spans="6:17" s="135" customFormat="1" x14ac:dyDescent="0.2">
      <c r="F320" s="136"/>
      <c r="G320" s="136"/>
      <c r="H320" s="137"/>
      <c r="I320" s="138"/>
      <c r="O320" s="139"/>
      <c r="P320" s="140"/>
      <c r="Q320" s="140"/>
    </row>
    <row r="321" spans="6:17" s="135" customFormat="1" x14ac:dyDescent="0.2">
      <c r="F321" s="136"/>
      <c r="G321" s="136"/>
      <c r="H321" s="137"/>
      <c r="I321" s="138"/>
      <c r="O321" s="139"/>
      <c r="P321" s="140"/>
      <c r="Q321" s="140"/>
    </row>
    <row r="322" spans="6:17" s="135" customFormat="1" x14ac:dyDescent="0.2">
      <c r="F322" s="136"/>
      <c r="G322" s="136"/>
      <c r="H322" s="137"/>
      <c r="I322" s="138"/>
      <c r="O322" s="139"/>
      <c r="P322" s="140"/>
      <c r="Q322" s="140"/>
    </row>
    <row r="323" spans="6:17" s="135" customFormat="1" x14ac:dyDescent="0.2">
      <c r="F323" s="136"/>
      <c r="G323" s="136"/>
      <c r="H323" s="137"/>
      <c r="I323" s="138"/>
      <c r="O323" s="139"/>
      <c r="P323" s="140"/>
      <c r="Q323" s="140"/>
    </row>
    <row r="324" spans="6:17" s="135" customFormat="1" x14ac:dyDescent="0.2">
      <c r="F324" s="136"/>
      <c r="G324" s="136"/>
      <c r="H324" s="137"/>
      <c r="I324" s="138"/>
      <c r="O324" s="139"/>
      <c r="P324" s="140"/>
      <c r="Q324" s="140"/>
    </row>
    <row r="325" spans="6:17" s="135" customFormat="1" x14ac:dyDescent="0.2">
      <c r="F325" s="136"/>
      <c r="G325" s="136"/>
      <c r="H325" s="137"/>
      <c r="I325" s="138"/>
      <c r="O325" s="139"/>
      <c r="P325" s="140"/>
      <c r="Q325" s="140"/>
    </row>
    <row r="326" spans="6:17" s="135" customFormat="1" x14ac:dyDescent="0.2">
      <c r="F326" s="136"/>
      <c r="G326" s="136"/>
      <c r="H326" s="137"/>
      <c r="I326" s="138"/>
      <c r="O326" s="139"/>
      <c r="P326" s="140"/>
      <c r="Q326" s="140"/>
    </row>
    <row r="327" spans="6:17" s="135" customFormat="1" x14ac:dyDescent="0.2">
      <c r="F327" s="136"/>
      <c r="G327" s="136"/>
      <c r="H327" s="137"/>
      <c r="I327" s="138"/>
      <c r="O327" s="139"/>
      <c r="P327" s="140"/>
      <c r="Q327" s="140"/>
    </row>
    <row r="328" spans="6:17" s="135" customFormat="1" x14ac:dyDescent="0.2">
      <c r="F328" s="136"/>
      <c r="G328" s="136"/>
      <c r="H328" s="137"/>
      <c r="I328" s="138"/>
      <c r="O328" s="139"/>
      <c r="P328" s="140"/>
      <c r="Q328" s="140"/>
    </row>
    <row r="329" spans="6:17" s="135" customFormat="1" x14ac:dyDescent="0.2">
      <c r="F329" s="136"/>
      <c r="G329" s="136"/>
      <c r="H329" s="137"/>
      <c r="I329" s="138"/>
      <c r="O329" s="139"/>
      <c r="P329" s="140"/>
      <c r="Q329" s="140"/>
    </row>
    <row r="330" spans="6:17" s="135" customFormat="1" x14ac:dyDescent="0.2">
      <c r="F330" s="136"/>
      <c r="G330" s="136"/>
      <c r="H330" s="137"/>
      <c r="I330" s="138"/>
      <c r="O330" s="139"/>
      <c r="P330" s="140"/>
      <c r="Q330" s="140"/>
    </row>
    <row r="331" spans="6:17" s="135" customFormat="1" x14ac:dyDescent="0.2">
      <c r="F331" s="136"/>
      <c r="G331" s="136"/>
      <c r="H331" s="137"/>
      <c r="I331" s="138"/>
      <c r="O331" s="139"/>
      <c r="P331" s="140"/>
      <c r="Q331" s="140"/>
    </row>
    <row r="332" spans="6:17" s="135" customFormat="1" x14ac:dyDescent="0.2">
      <c r="F332" s="136"/>
      <c r="G332" s="136"/>
      <c r="H332" s="137"/>
      <c r="I332" s="138"/>
      <c r="O332" s="139"/>
      <c r="P332" s="140"/>
      <c r="Q332" s="140"/>
    </row>
    <row r="333" spans="6:17" s="135" customFormat="1" x14ac:dyDescent="0.2">
      <c r="F333" s="136"/>
      <c r="G333" s="136"/>
      <c r="H333" s="137"/>
      <c r="I333" s="138"/>
      <c r="O333" s="139"/>
      <c r="P333" s="140"/>
      <c r="Q333" s="140"/>
    </row>
    <row r="334" spans="6:17" s="135" customFormat="1" x14ac:dyDescent="0.2">
      <c r="F334" s="136"/>
      <c r="G334" s="136"/>
      <c r="H334" s="137"/>
      <c r="I334" s="138"/>
      <c r="O334" s="139"/>
      <c r="P334" s="140"/>
      <c r="Q334" s="140"/>
    </row>
    <row r="335" spans="6:17" s="135" customFormat="1" x14ac:dyDescent="0.2">
      <c r="F335" s="136"/>
      <c r="G335" s="136"/>
      <c r="H335" s="137"/>
      <c r="I335" s="138"/>
      <c r="O335" s="139"/>
      <c r="P335" s="140"/>
      <c r="Q335" s="140"/>
    </row>
    <row r="336" spans="6:17" s="135" customFormat="1" x14ac:dyDescent="0.2">
      <c r="F336" s="136"/>
      <c r="G336" s="136"/>
      <c r="H336" s="137"/>
      <c r="I336" s="138"/>
      <c r="O336" s="139"/>
      <c r="P336" s="140"/>
      <c r="Q336" s="140"/>
    </row>
    <row r="337" spans="6:17" s="135" customFormat="1" x14ac:dyDescent="0.2">
      <c r="F337" s="136"/>
      <c r="G337" s="136"/>
      <c r="H337" s="137"/>
      <c r="I337" s="138"/>
      <c r="O337" s="139"/>
      <c r="P337" s="140"/>
      <c r="Q337" s="140"/>
    </row>
    <row r="338" spans="6:17" s="135" customFormat="1" x14ac:dyDescent="0.2">
      <c r="F338" s="136"/>
      <c r="G338" s="136"/>
      <c r="H338" s="137"/>
      <c r="I338" s="138"/>
      <c r="O338" s="139"/>
      <c r="P338" s="140"/>
      <c r="Q338" s="140"/>
    </row>
    <row r="339" spans="6:17" s="135" customFormat="1" x14ac:dyDescent="0.2">
      <c r="F339" s="136"/>
      <c r="G339" s="136"/>
      <c r="H339" s="137"/>
      <c r="I339" s="138"/>
      <c r="O339" s="139"/>
      <c r="P339" s="140"/>
      <c r="Q339" s="140"/>
    </row>
    <row r="340" spans="6:17" s="135" customFormat="1" x14ac:dyDescent="0.2">
      <c r="F340" s="136"/>
      <c r="G340" s="136"/>
      <c r="H340" s="137"/>
      <c r="I340" s="138"/>
      <c r="O340" s="139"/>
      <c r="P340" s="140"/>
      <c r="Q340" s="140"/>
    </row>
    <row r="341" spans="6:17" s="135" customFormat="1" x14ac:dyDescent="0.2">
      <c r="F341" s="136"/>
      <c r="G341" s="136"/>
      <c r="H341" s="137"/>
      <c r="I341" s="138"/>
      <c r="O341" s="139"/>
      <c r="P341" s="140"/>
      <c r="Q341" s="140"/>
    </row>
    <row r="342" spans="6:17" s="135" customFormat="1" x14ac:dyDescent="0.2">
      <c r="F342" s="136"/>
      <c r="G342" s="136"/>
      <c r="H342" s="137"/>
      <c r="I342" s="138"/>
      <c r="O342" s="139"/>
      <c r="P342" s="140"/>
      <c r="Q342" s="140"/>
    </row>
    <row r="343" spans="6:17" s="135" customFormat="1" x14ac:dyDescent="0.2">
      <c r="F343" s="136"/>
      <c r="G343" s="136"/>
      <c r="H343" s="137"/>
      <c r="I343" s="138"/>
      <c r="O343" s="139"/>
      <c r="P343" s="140"/>
      <c r="Q343" s="140"/>
    </row>
    <row r="344" spans="6:17" s="135" customFormat="1" x14ac:dyDescent="0.2">
      <c r="F344" s="136"/>
      <c r="G344" s="136"/>
      <c r="H344" s="137"/>
      <c r="I344" s="138"/>
      <c r="O344" s="139"/>
      <c r="P344" s="140"/>
      <c r="Q344" s="140"/>
    </row>
    <row r="345" spans="6:17" s="135" customFormat="1" x14ac:dyDescent="0.2">
      <c r="F345" s="136"/>
      <c r="G345" s="136"/>
      <c r="H345" s="137"/>
      <c r="I345" s="138"/>
      <c r="O345" s="139"/>
      <c r="P345" s="140"/>
      <c r="Q345" s="140"/>
    </row>
    <row r="346" spans="6:17" s="135" customFormat="1" x14ac:dyDescent="0.2">
      <c r="F346" s="136"/>
      <c r="G346" s="136"/>
      <c r="H346" s="137"/>
      <c r="I346" s="138"/>
      <c r="O346" s="139"/>
      <c r="P346" s="140"/>
      <c r="Q346" s="140"/>
    </row>
    <row r="347" spans="6:17" s="135" customFormat="1" x14ac:dyDescent="0.2">
      <c r="F347" s="136"/>
      <c r="G347" s="136"/>
      <c r="H347" s="137"/>
      <c r="I347" s="138"/>
      <c r="O347" s="139"/>
      <c r="P347" s="140"/>
      <c r="Q347" s="140"/>
    </row>
    <row r="348" spans="6:17" s="135" customFormat="1" x14ac:dyDescent="0.2">
      <c r="F348" s="136"/>
      <c r="G348" s="136"/>
      <c r="H348" s="137"/>
      <c r="I348" s="138"/>
      <c r="O348" s="139"/>
      <c r="P348" s="140"/>
      <c r="Q348" s="140"/>
    </row>
    <row r="349" spans="6:17" s="135" customFormat="1" x14ac:dyDescent="0.2">
      <c r="F349" s="136"/>
      <c r="G349" s="136"/>
      <c r="H349" s="137"/>
      <c r="I349" s="138"/>
      <c r="O349" s="139"/>
      <c r="P349" s="140"/>
      <c r="Q349" s="140"/>
    </row>
    <row r="350" spans="6:17" s="135" customFormat="1" x14ac:dyDescent="0.2">
      <c r="F350" s="136"/>
      <c r="G350" s="136"/>
      <c r="H350" s="137"/>
      <c r="I350" s="138"/>
      <c r="O350" s="139"/>
      <c r="P350" s="140"/>
      <c r="Q350" s="140"/>
    </row>
    <row r="351" spans="6:17" s="135" customFormat="1" x14ac:dyDescent="0.2">
      <c r="F351" s="136"/>
      <c r="G351" s="136"/>
      <c r="H351" s="137"/>
      <c r="I351" s="138"/>
      <c r="O351" s="139"/>
      <c r="P351" s="140"/>
      <c r="Q351" s="140"/>
    </row>
    <row r="352" spans="6:17" s="135" customFormat="1" x14ac:dyDescent="0.2">
      <c r="F352" s="136"/>
      <c r="G352" s="136"/>
      <c r="H352" s="137"/>
      <c r="I352" s="138"/>
      <c r="O352" s="139"/>
      <c r="P352" s="140"/>
      <c r="Q352" s="140"/>
    </row>
    <row r="353" spans="6:17" s="135" customFormat="1" x14ac:dyDescent="0.2">
      <c r="F353" s="136"/>
      <c r="G353" s="136"/>
      <c r="H353" s="137"/>
      <c r="I353" s="138"/>
      <c r="O353" s="139"/>
      <c r="P353" s="140"/>
      <c r="Q353" s="140"/>
    </row>
    <row r="354" spans="6:17" s="135" customFormat="1" x14ac:dyDescent="0.2">
      <c r="F354" s="136"/>
      <c r="G354" s="136"/>
      <c r="H354" s="137"/>
      <c r="I354" s="138"/>
      <c r="O354" s="139"/>
      <c r="P354" s="140"/>
      <c r="Q354" s="140"/>
    </row>
    <row r="355" spans="6:17" s="135" customFormat="1" x14ac:dyDescent="0.2">
      <c r="F355" s="136"/>
      <c r="G355" s="136"/>
      <c r="H355" s="137"/>
      <c r="I355" s="138"/>
      <c r="O355" s="139"/>
      <c r="P355" s="140"/>
      <c r="Q355" s="140"/>
    </row>
    <row r="356" spans="6:17" s="135" customFormat="1" x14ac:dyDescent="0.2">
      <c r="F356" s="136"/>
      <c r="G356" s="136"/>
      <c r="H356" s="137"/>
      <c r="I356" s="138"/>
      <c r="O356" s="139"/>
      <c r="P356" s="140"/>
      <c r="Q356" s="140"/>
    </row>
    <row r="357" spans="6:17" s="135" customFormat="1" x14ac:dyDescent="0.2">
      <c r="F357" s="136"/>
      <c r="G357" s="136"/>
      <c r="H357" s="137"/>
      <c r="I357" s="138"/>
      <c r="O357" s="139"/>
      <c r="P357" s="140"/>
      <c r="Q357" s="140"/>
    </row>
    <row r="358" spans="6:17" s="135" customFormat="1" x14ac:dyDescent="0.2">
      <c r="F358" s="136"/>
      <c r="G358" s="136"/>
      <c r="H358" s="137"/>
      <c r="I358" s="138"/>
      <c r="O358" s="139"/>
      <c r="P358" s="140"/>
      <c r="Q358" s="140"/>
    </row>
    <row r="359" spans="6:17" s="135" customFormat="1" x14ac:dyDescent="0.2">
      <c r="F359" s="136"/>
      <c r="G359" s="136"/>
      <c r="H359" s="137"/>
      <c r="I359" s="138"/>
      <c r="O359" s="139"/>
      <c r="P359" s="140"/>
      <c r="Q359" s="140"/>
    </row>
    <row r="360" spans="6:17" s="135" customFormat="1" x14ac:dyDescent="0.2">
      <c r="F360" s="136"/>
      <c r="G360" s="136"/>
      <c r="H360" s="137"/>
      <c r="I360" s="138"/>
      <c r="O360" s="139"/>
      <c r="P360" s="140"/>
      <c r="Q360" s="140"/>
    </row>
    <row r="361" spans="6:17" s="135" customFormat="1" x14ac:dyDescent="0.2">
      <c r="F361" s="136"/>
      <c r="G361" s="136"/>
      <c r="H361" s="137"/>
      <c r="I361" s="138"/>
      <c r="O361" s="139"/>
      <c r="P361" s="140"/>
      <c r="Q361" s="140"/>
    </row>
    <row r="362" spans="6:17" s="135" customFormat="1" x14ac:dyDescent="0.2">
      <c r="F362" s="136"/>
      <c r="G362" s="136"/>
      <c r="H362" s="137"/>
      <c r="I362" s="138"/>
      <c r="O362" s="139"/>
      <c r="P362" s="140"/>
      <c r="Q362" s="140"/>
    </row>
    <row r="363" spans="6:17" s="135" customFormat="1" x14ac:dyDescent="0.2">
      <c r="F363" s="136"/>
      <c r="G363" s="136"/>
      <c r="H363" s="137"/>
      <c r="I363" s="138"/>
      <c r="O363" s="139"/>
      <c r="P363" s="140"/>
      <c r="Q363" s="140"/>
    </row>
    <row r="364" spans="6:17" s="135" customFormat="1" x14ac:dyDescent="0.2">
      <c r="F364" s="136"/>
      <c r="G364" s="136"/>
      <c r="H364" s="137"/>
      <c r="I364" s="138"/>
      <c r="O364" s="139"/>
      <c r="P364" s="140"/>
      <c r="Q364" s="140"/>
    </row>
    <row r="365" spans="6:17" s="135" customFormat="1" x14ac:dyDescent="0.2">
      <c r="F365" s="136"/>
      <c r="G365" s="136"/>
      <c r="H365" s="137"/>
      <c r="I365" s="138"/>
      <c r="O365" s="139"/>
      <c r="P365" s="140"/>
      <c r="Q365" s="140"/>
    </row>
    <row r="366" spans="6:17" s="135" customFormat="1" x14ac:dyDescent="0.2">
      <c r="F366" s="136"/>
      <c r="G366" s="136"/>
      <c r="H366" s="137"/>
      <c r="I366" s="138"/>
      <c r="O366" s="139"/>
      <c r="P366" s="140"/>
      <c r="Q366" s="140"/>
    </row>
    <row r="367" spans="6:17" s="135" customFormat="1" x14ac:dyDescent="0.2">
      <c r="F367" s="136"/>
      <c r="G367" s="136"/>
      <c r="H367" s="137"/>
      <c r="I367" s="138"/>
      <c r="O367" s="139"/>
      <c r="P367" s="140"/>
      <c r="Q367" s="140"/>
    </row>
    <row r="368" spans="6:17" s="135" customFormat="1" x14ac:dyDescent="0.2">
      <c r="F368" s="136"/>
      <c r="G368" s="136"/>
      <c r="H368" s="137"/>
      <c r="I368" s="138"/>
      <c r="O368" s="139"/>
      <c r="P368" s="140"/>
      <c r="Q368" s="140"/>
    </row>
    <row r="369" spans="6:17" s="135" customFormat="1" x14ac:dyDescent="0.2">
      <c r="F369" s="136"/>
      <c r="G369" s="136"/>
      <c r="H369" s="137"/>
      <c r="I369" s="138"/>
      <c r="O369" s="139"/>
      <c r="P369" s="140"/>
      <c r="Q369" s="140"/>
    </row>
    <row r="370" spans="6:17" s="135" customFormat="1" x14ac:dyDescent="0.2">
      <c r="F370" s="136"/>
      <c r="G370" s="136"/>
      <c r="H370" s="137"/>
      <c r="I370" s="138"/>
      <c r="O370" s="139"/>
      <c r="P370" s="140"/>
      <c r="Q370" s="140"/>
    </row>
    <row r="371" spans="6:17" s="135" customFormat="1" x14ac:dyDescent="0.2">
      <c r="F371" s="136"/>
      <c r="G371" s="136"/>
      <c r="H371" s="137"/>
      <c r="I371" s="138"/>
      <c r="O371" s="139"/>
      <c r="P371" s="140"/>
      <c r="Q371" s="140"/>
    </row>
    <row r="372" spans="6:17" s="135" customFormat="1" x14ac:dyDescent="0.2">
      <c r="F372" s="136"/>
      <c r="G372" s="136"/>
      <c r="H372" s="137"/>
      <c r="I372" s="138"/>
      <c r="O372" s="139"/>
      <c r="P372" s="140"/>
      <c r="Q372" s="140"/>
    </row>
    <row r="373" spans="6:17" s="135" customFormat="1" x14ac:dyDescent="0.2">
      <c r="F373" s="136"/>
      <c r="G373" s="136"/>
      <c r="H373" s="137"/>
      <c r="I373" s="138"/>
      <c r="O373" s="139"/>
      <c r="P373" s="140"/>
      <c r="Q373" s="140"/>
    </row>
    <row r="374" spans="6:17" s="135" customFormat="1" x14ac:dyDescent="0.2">
      <c r="F374" s="136"/>
      <c r="G374" s="136"/>
      <c r="H374" s="137"/>
      <c r="I374" s="138"/>
      <c r="O374" s="139"/>
      <c r="P374" s="140"/>
      <c r="Q374" s="140"/>
    </row>
    <row r="375" spans="6:17" s="135" customFormat="1" x14ac:dyDescent="0.2">
      <c r="F375" s="136"/>
      <c r="G375" s="136"/>
      <c r="H375" s="137"/>
      <c r="I375" s="138"/>
      <c r="O375" s="139"/>
      <c r="P375" s="140"/>
      <c r="Q375" s="140"/>
    </row>
    <row r="376" spans="6:17" s="135" customFormat="1" x14ac:dyDescent="0.2">
      <c r="F376" s="136"/>
      <c r="G376" s="136"/>
      <c r="H376" s="137"/>
      <c r="I376" s="138"/>
      <c r="O376" s="139"/>
      <c r="P376" s="140"/>
      <c r="Q376" s="140"/>
    </row>
    <row r="377" spans="6:17" s="135" customFormat="1" x14ac:dyDescent="0.2">
      <c r="F377" s="136"/>
      <c r="G377" s="136"/>
      <c r="H377" s="137"/>
      <c r="I377" s="138"/>
      <c r="O377" s="139"/>
      <c r="P377" s="140"/>
      <c r="Q377" s="140"/>
    </row>
    <row r="378" spans="6:17" s="135" customFormat="1" x14ac:dyDescent="0.2">
      <c r="F378" s="136"/>
      <c r="G378" s="136"/>
      <c r="H378" s="137"/>
      <c r="I378" s="138"/>
      <c r="O378" s="139"/>
      <c r="P378" s="140"/>
      <c r="Q378" s="140"/>
    </row>
    <row r="379" spans="6:17" s="135" customFormat="1" x14ac:dyDescent="0.2">
      <c r="F379" s="136"/>
      <c r="G379" s="136"/>
      <c r="H379" s="137"/>
      <c r="I379" s="138"/>
      <c r="O379" s="139"/>
      <c r="P379" s="140"/>
      <c r="Q379" s="140"/>
    </row>
    <row r="380" spans="6:17" s="135" customFormat="1" x14ac:dyDescent="0.2">
      <c r="F380" s="136"/>
      <c r="G380" s="136"/>
      <c r="H380" s="137"/>
      <c r="I380" s="138"/>
      <c r="O380" s="139"/>
      <c r="P380" s="140"/>
      <c r="Q380" s="140"/>
    </row>
    <row r="381" spans="6:17" s="135" customFormat="1" x14ac:dyDescent="0.2">
      <c r="F381" s="136"/>
      <c r="G381" s="136"/>
      <c r="H381" s="137"/>
      <c r="I381" s="138"/>
      <c r="O381" s="139"/>
      <c r="P381" s="140"/>
      <c r="Q381" s="140"/>
    </row>
    <row r="382" spans="6:17" s="135" customFormat="1" x14ac:dyDescent="0.2">
      <c r="F382" s="136"/>
      <c r="G382" s="136"/>
      <c r="H382" s="137"/>
      <c r="I382" s="138"/>
      <c r="O382" s="139"/>
      <c r="P382" s="140"/>
      <c r="Q382" s="140"/>
    </row>
    <row r="383" spans="6:17" s="135" customFormat="1" x14ac:dyDescent="0.2">
      <c r="F383" s="136"/>
      <c r="G383" s="136"/>
      <c r="H383" s="137"/>
      <c r="I383" s="138"/>
      <c r="O383" s="139"/>
      <c r="P383" s="140"/>
      <c r="Q383" s="140"/>
    </row>
    <row r="384" spans="6:17" s="135" customFormat="1" x14ac:dyDescent="0.2">
      <c r="F384" s="136"/>
      <c r="G384" s="136"/>
      <c r="H384" s="137"/>
      <c r="I384" s="138"/>
      <c r="O384" s="139"/>
      <c r="P384" s="140"/>
      <c r="Q384" s="140"/>
    </row>
    <row r="385" spans="6:17" s="135" customFormat="1" x14ac:dyDescent="0.2">
      <c r="F385" s="136"/>
      <c r="G385" s="136"/>
      <c r="H385" s="137"/>
      <c r="I385" s="138"/>
      <c r="O385" s="139"/>
      <c r="P385" s="140"/>
      <c r="Q385" s="140"/>
    </row>
    <row r="386" spans="6:17" s="135" customFormat="1" x14ac:dyDescent="0.2">
      <c r="F386" s="136"/>
      <c r="G386" s="136"/>
      <c r="H386" s="137"/>
      <c r="I386" s="138"/>
      <c r="O386" s="139"/>
      <c r="P386" s="140"/>
      <c r="Q386" s="140"/>
    </row>
    <row r="387" spans="6:17" s="135" customFormat="1" x14ac:dyDescent="0.2">
      <c r="F387" s="136"/>
      <c r="G387" s="136"/>
      <c r="H387" s="137"/>
      <c r="I387" s="138"/>
      <c r="O387" s="139"/>
      <c r="P387" s="140"/>
      <c r="Q387" s="140"/>
    </row>
    <row r="388" spans="6:17" s="135" customFormat="1" x14ac:dyDescent="0.2">
      <c r="F388" s="136"/>
      <c r="G388" s="136"/>
      <c r="H388" s="137"/>
      <c r="I388" s="138"/>
      <c r="O388" s="139"/>
      <c r="P388" s="140"/>
      <c r="Q388" s="140"/>
    </row>
    <row r="389" spans="6:17" s="135" customFormat="1" x14ac:dyDescent="0.2">
      <c r="F389" s="136"/>
      <c r="G389" s="136"/>
      <c r="H389" s="137"/>
      <c r="I389" s="138"/>
      <c r="O389" s="139"/>
      <c r="P389" s="140"/>
      <c r="Q389" s="140"/>
    </row>
    <row r="390" spans="6:17" s="135" customFormat="1" x14ac:dyDescent="0.2">
      <c r="F390" s="136"/>
      <c r="G390" s="136"/>
      <c r="H390" s="137"/>
      <c r="I390" s="138"/>
      <c r="O390" s="139"/>
      <c r="P390" s="140"/>
      <c r="Q390" s="140"/>
    </row>
    <row r="391" spans="6:17" s="135" customFormat="1" x14ac:dyDescent="0.2">
      <c r="F391" s="136"/>
      <c r="G391" s="136"/>
      <c r="H391" s="137"/>
      <c r="I391" s="138"/>
      <c r="O391" s="139"/>
      <c r="P391" s="140"/>
      <c r="Q391" s="140"/>
    </row>
    <row r="392" spans="6:17" s="135" customFormat="1" x14ac:dyDescent="0.2">
      <c r="F392" s="136"/>
      <c r="G392" s="136"/>
      <c r="H392" s="137"/>
      <c r="I392" s="138"/>
      <c r="O392" s="139"/>
      <c r="P392" s="140"/>
      <c r="Q392" s="140"/>
    </row>
    <row r="393" spans="6:17" s="135" customFormat="1" x14ac:dyDescent="0.2">
      <c r="F393" s="136"/>
      <c r="G393" s="136"/>
      <c r="H393" s="137"/>
      <c r="I393" s="138"/>
      <c r="O393" s="139"/>
      <c r="P393" s="140"/>
      <c r="Q393" s="140"/>
    </row>
    <row r="394" spans="6:17" s="135" customFormat="1" x14ac:dyDescent="0.2">
      <c r="F394" s="136"/>
      <c r="G394" s="136"/>
      <c r="H394" s="137"/>
      <c r="I394" s="138"/>
      <c r="O394" s="139"/>
      <c r="P394" s="140"/>
      <c r="Q394" s="140"/>
    </row>
    <row r="395" spans="6:17" s="135" customFormat="1" x14ac:dyDescent="0.2">
      <c r="F395" s="136"/>
      <c r="G395" s="136"/>
      <c r="H395" s="137"/>
      <c r="I395" s="138"/>
      <c r="O395" s="139"/>
      <c r="P395" s="140"/>
      <c r="Q395" s="140"/>
    </row>
    <row r="396" spans="6:17" s="135" customFormat="1" x14ac:dyDescent="0.2">
      <c r="F396" s="136"/>
      <c r="G396" s="136"/>
      <c r="H396" s="137"/>
      <c r="I396" s="138"/>
      <c r="O396" s="139"/>
      <c r="P396" s="140"/>
      <c r="Q396" s="140"/>
    </row>
    <row r="397" spans="6:17" s="135" customFormat="1" x14ac:dyDescent="0.2">
      <c r="F397" s="136"/>
      <c r="G397" s="136"/>
      <c r="H397" s="137"/>
      <c r="I397" s="138"/>
      <c r="O397" s="139"/>
      <c r="P397" s="140"/>
      <c r="Q397" s="140"/>
    </row>
    <row r="398" spans="6:17" s="135" customFormat="1" x14ac:dyDescent="0.2">
      <c r="F398" s="136"/>
      <c r="G398" s="136"/>
      <c r="H398" s="137"/>
      <c r="I398" s="138"/>
      <c r="O398" s="139"/>
      <c r="P398" s="140"/>
      <c r="Q398" s="140"/>
    </row>
    <row r="399" spans="6:17" s="135" customFormat="1" x14ac:dyDescent="0.2">
      <c r="F399" s="136"/>
      <c r="G399" s="136"/>
      <c r="H399" s="137"/>
      <c r="I399" s="138"/>
      <c r="O399" s="139"/>
      <c r="P399" s="140"/>
      <c r="Q399" s="140"/>
    </row>
    <row r="400" spans="6:17" s="135" customFormat="1" x14ac:dyDescent="0.2">
      <c r="F400" s="136"/>
      <c r="G400" s="136"/>
      <c r="H400" s="137"/>
      <c r="I400" s="138"/>
      <c r="O400" s="139"/>
      <c r="P400" s="140"/>
      <c r="Q400" s="140"/>
    </row>
    <row r="401" spans="6:17" s="135" customFormat="1" x14ac:dyDescent="0.2">
      <c r="F401" s="136"/>
      <c r="G401" s="136"/>
      <c r="H401" s="137"/>
      <c r="I401" s="138"/>
      <c r="O401" s="139"/>
      <c r="P401" s="140"/>
      <c r="Q401" s="140"/>
    </row>
    <row r="402" spans="6:17" s="135" customFormat="1" x14ac:dyDescent="0.2">
      <c r="F402" s="136"/>
      <c r="G402" s="136"/>
      <c r="H402" s="137"/>
      <c r="I402" s="138"/>
      <c r="O402" s="139"/>
      <c r="P402" s="140"/>
      <c r="Q402" s="140"/>
    </row>
    <row r="403" spans="6:17" s="135" customFormat="1" x14ac:dyDescent="0.2">
      <c r="F403" s="136"/>
      <c r="G403" s="136"/>
      <c r="H403" s="137"/>
      <c r="I403" s="138"/>
      <c r="O403" s="139"/>
      <c r="P403" s="140"/>
      <c r="Q403" s="140"/>
    </row>
    <row r="404" spans="6:17" s="135" customFormat="1" x14ac:dyDescent="0.2">
      <c r="F404" s="136"/>
      <c r="G404" s="136"/>
      <c r="H404" s="137"/>
      <c r="I404" s="138"/>
      <c r="O404" s="139"/>
      <c r="P404" s="140"/>
      <c r="Q404" s="140"/>
    </row>
    <row r="405" spans="6:17" s="135" customFormat="1" x14ac:dyDescent="0.2">
      <c r="F405" s="136"/>
      <c r="G405" s="136"/>
      <c r="H405" s="137"/>
      <c r="I405" s="138"/>
      <c r="O405" s="139"/>
      <c r="P405" s="140"/>
      <c r="Q405" s="140"/>
    </row>
    <row r="406" spans="6:17" s="135" customFormat="1" x14ac:dyDescent="0.2">
      <c r="F406" s="136"/>
      <c r="G406" s="136"/>
      <c r="H406" s="137"/>
      <c r="I406" s="138"/>
      <c r="O406" s="139"/>
      <c r="P406" s="140"/>
      <c r="Q406" s="140"/>
    </row>
    <row r="407" spans="6:17" s="135" customFormat="1" x14ac:dyDescent="0.2">
      <c r="F407" s="136"/>
      <c r="G407" s="136"/>
      <c r="H407" s="137"/>
      <c r="I407" s="138"/>
      <c r="O407" s="139"/>
      <c r="P407" s="140"/>
      <c r="Q407" s="140"/>
    </row>
    <row r="408" spans="6:17" s="135" customFormat="1" x14ac:dyDescent="0.2">
      <c r="F408" s="136"/>
      <c r="G408" s="136"/>
      <c r="H408" s="137"/>
      <c r="I408" s="138"/>
      <c r="O408" s="139"/>
      <c r="P408" s="140"/>
      <c r="Q408" s="140"/>
    </row>
    <row r="409" spans="6:17" s="135" customFormat="1" x14ac:dyDescent="0.2">
      <c r="F409" s="136"/>
      <c r="G409" s="136"/>
      <c r="H409" s="137"/>
      <c r="I409" s="138"/>
      <c r="O409" s="139"/>
      <c r="P409" s="140"/>
      <c r="Q409" s="140"/>
    </row>
    <row r="410" spans="6:17" s="135" customFormat="1" x14ac:dyDescent="0.2">
      <c r="F410" s="136"/>
      <c r="G410" s="136"/>
      <c r="H410" s="137"/>
      <c r="I410" s="138"/>
      <c r="O410" s="139"/>
      <c r="P410" s="140"/>
      <c r="Q410" s="140"/>
    </row>
    <row r="411" spans="6:17" s="135" customFormat="1" x14ac:dyDescent="0.2">
      <c r="F411" s="136"/>
      <c r="G411" s="136"/>
      <c r="H411" s="137"/>
      <c r="I411" s="138"/>
      <c r="O411" s="139"/>
      <c r="P411" s="140"/>
      <c r="Q411" s="140"/>
    </row>
    <row r="412" spans="6:17" s="135" customFormat="1" x14ac:dyDescent="0.2">
      <c r="F412" s="136"/>
      <c r="G412" s="136"/>
      <c r="H412" s="137"/>
      <c r="I412" s="138"/>
      <c r="O412" s="139"/>
      <c r="P412" s="140"/>
      <c r="Q412" s="140"/>
    </row>
    <row r="413" spans="6:17" s="135" customFormat="1" x14ac:dyDescent="0.2">
      <c r="F413" s="136"/>
      <c r="G413" s="136"/>
      <c r="H413" s="137"/>
      <c r="I413" s="138"/>
      <c r="O413" s="139"/>
      <c r="P413" s="140"/>
      <c r="Q413" s="140"/>
    </row>
    <row r="414" spans="6:17" s="135" customFormat="1" x14ac:dyDescent="0.2">
      <c r="F414" s="136"/>
      <c r="G414" s="136"/>
      <c r="H414" s="137"/>
      <c r="I414" s="138"/>
      <c r="O414" s="139"/>
      <c r="P414" s="140"/>
      <c r="Q414" s="140"/>
    </row>
    <row r="415" spans="6:17" s="135" customFormat="1" x14ac:dyDescent="0.2">
      <c r="F415" s="136"/>
      <c r="G415" s="136"/>
      <c r="H415" s="137"/>
      <c r="I415" s="138"/>
      <c r="O415" s="139"/>
      <c r="P415" s="140"/>
      <c r="Q415" s="140"/>
    </row>
    <row r="416" spans="6:17" s="135" customFormat="1" x14ac:dyDescent="0.2">
      <c r="F416" s="136"/>
      <c r="G416" s="136"/>
      <c r="H416" s="137"/>
      <c r="I416" s="138"/>
      <c r="O416" s="139"/>
      <c r="P416" s="140"/>
      <c r="Q416" s="140"/>
    </row>
    <row r="417" spans="6:17" s="135" customFormat="1" x14ac:dyDescent="0.2">
      <c r="F417" s="136"/>
      <c r="G417" s="136"/>
      <c r="H417" s="137"/>
      <c r="I417" s="138"/>
      <c r="O417" s="139"/>
      <c r="P417" s="140"/>
      <c r="Q417" s="140"/>
    </row>
    <row r="418" spans="6:17" s="135" customFormat="1" x14ac:dyDescent="0.2">
      <c r="F418" s="136"/>
      <c r="G418" s="136"/>
      <c r="H418" s="137"/>
      <c r="I418" s="138"/>
      <c r="O418" s="139"/>
      <c r="P418" s="140"/>
      <c r="Q418" s="140"/>
    </row>
    <row r="419" spans="6:17" s="135" customFormat="1" x14ac:dyDescent="0.2">
      <c r="F419" s="136"/>
      <c r="G419" s="136"/>
      <c r="H419" s="137"/>
      <c r="I419" s="138"/>
      <c r="O419" s="139"/>
      <c r="P419" s="140"/>
      <c r="Q419" s="140"/>
    </row>
    <row r="420" spans="6:17" s="135" customFormat="1" x14ac:dyDescent="0.2">
      <c r="F420" s="136"/>
      <c r="G420" s="136"/>
      <c r="H420" s="137"/>
      <c r="I420" s="138"/>
      <c r="O420" s="139"/>
      <c r="P420" s="140"/>
      <c r="Q420" s="140"/>
    </row>
    <row r="421" spans="6:17" s="135" customFormat="1" x14ac:dyDescent="0.2">
      <c r="F421" s="136"/>
      <c r="G421" s="136"/>
      <c r="H421" s="137"/>
      <c r="I421" s="138"/>
      <c r="O421" s="139"/>
      <c r="P421" s="140"/>
      <c r="Q421" s="140"/>
    </row>
    <row r="422" spans="6:17" s="135" customFormat="1" x14ac:dyDescent="0.2">
      <c r="F422" s="136"/>
      <c r="G422" s="136"/>
      <c r="H422" s="137"/>
      <c r="I422" s="138"/>
      <c r="O422" s="139"/>
      <c r="P422" s="140"/>
      <c r="Q422" s="140"/>
    </row>
    <row r="423" spans="6:17" s="135" customFormat="1" x14ac:dyDescent="0.2">
      <c r="F423" s="136"/>
      <c r="G423" s="136"/>
      <c r="H423" s="137"/>
      <c r="I423" s="138"/>
      <c r="O423" s="139"/>
      <c r="P423" s="140"/>
      <c r="Q423" s="140"/>
    </row>
    <row r="424" spans="6:17" s="135" customFormat="1" x14ac:dyDescent="0.2">
      <c r="F424" s="136"/>
      <c r="G424" s="136"/>
      <c r="H424" s="137"/>
      <c r="I424" s="138"/>
      <c r="O424" s="139"/>
      <c r="P424" s="140"/>
      <c r="Q424" s="140"/>
    </row>
    <row r="425" spans="6:17" s="135" customFormat="1" x14ac:dyDescent="0.2">
      <c r="F425" s="136"/>
      <c r="G425" s="136"/>
      <c r="H425" s="137"/>
      <c r="I425" s="138"/>
      <c r="O425" s="139"/>
      <c r="P425" s="140"/>
      <c r="Q425" s="140"/>
    </row>
    <row r="426" spans="6:17" s="135" customFormat="1" x14ac:dyDescent="0.2">
      <c r="F426" s="136"/>
      <c r="G426" s="136"/>
      <c r="H426" s="137"/>
      <c r="I426" s="138"/>
      <c r="O426" s="139"/>
      <c r="P426" s="140"/>
      <c r="Q426" s="140"/>
    </row>
    <row r="427" spans="6:17" s="135" customFormat="1" x14ac:dyDescent="0.2">
      <c r="F427" s="136"/>
      <c r="G427" s="136"/>
      <c r="H427" s="137"/>
      <c r="I427" s="138"/>
      <c r="O427" s="139"/>
      <c r="P427" s="140"/>
      <c r="Q427" s="140"/>
    </row>
    <row r="428" spans="6:17" s="135" customFormat="1" x14ac:dyDescent="0.2">
      <c r="F428" s="136"/>
      <c r="G428" s="136"/>
      <c r="H428" s="137"/>
      <c r="I428" s="138"/>
      <c r="O428" s="139"/>
      <c r="P428" s="140"/>
      <c r="Q428" s="140"/>
    </row>
    <row r="429" spans="6:17" s="135" customFormat="1" x14ac:dyDescent="0.2">
      <c r="F429" s="136"/>
      <c r="G429" s="136"/>
      <c r="H429" s="137"/>
      <c r="I429" s="138"/>
      <c r="O429" s="139"/>
      <c r="P429" s="140"/>
      <c r="Q429" s="140"/>
    </row>
    <row r="430" spans="6:17" s="135" customFormat="1" x14ac:dyDescent="0.2">
      <c r="F430" s="136"/>
      <c r="G430" s="136"/>
      <c r="H430" s="137"/>
      <c r="I430" s="138"/>
      <c r="O430" s="139"/>
      <c r="P430" s="140"/>
      <c r="Q430" s="140"/>
    </row>
    <row r="431" spans="6:17" s="135" customFormat="1" x14ac:dyDescent="0.2">
      <c r="F431" s="136"/>
      <c r="G431" s="136"/>
      <c r="H431" s="137"/>
      <c r="I431" s="138"/>
      <c r="O431" s="139"/>
      <c r="P431" s="140"/>
      <c r="Q431" s="140"/>
    </row>
    <row r="432" spans="6:17" s="135" customFormat="1" x14ac:dyDescent="0.2">
      <c r="F432" s="136"/>
      <c r="G432" s="136"/>
      <c r="H432" s="137"/>
      <c r="I432" s="138"/>
      <c r="O432" s="139"/>
      <c r="P432" s="140"/>
      <c r="Q432" s="140"/>
    </row>
    <row r="433" spans="6:17" s="135" customFormat="1" x14ac:dyDescent="0.2">
      <c r="F433" s="136"/>
      <c r="G433" s="136"/>
      <c r="H433" s="137"/>
      <c r="I433" s="138"/>
      <c r="O433" s="139"/>
      <c r="P433" s="140"/>
      <c r="Q433" s="140"/>
    </row>
    <row r="434" spans="6:17" s="135" customFormat="1" x14ac:dyDescent="0.2">
      <c r="F434" s="136"/>
      <c r="G434" s="136"/>
      <c r="H434" s="137"/>
      <c r="I434" s="138"/>
      <c r="O434" s="139"/>
      <c r="P434" s="140"/>
      <c r="Q434" s="140"/>
    </row>
    <row r="435" spans="6:17" s="135" customFormat="1" x14ac:dyDescent="0.2">
      <c r="F435" s="136"/>
      <c r="G435" s="136"/>
      <c r="H435" s="137"/>
      <c r="I435" s="138"/>
      <c r="O435" s="139"/>
      <c r="P435" s="140"/>
      <c r="Q435" s="140"/>
    </row>
    <row r="436" spans="6:17" s="135" customFormat="1" x14ac:dyDescent="0.2">
      <c r="F436" s="136"/>
      <c r="G436" s="136"/>
      <c r="H436" s="137"/>
      <c r="I436" s="138"/>
      <c r="O436" s="139"/>
      <c r="P436" s="140"/>
      <c r="Q436" s="140"/>
    </row>
    <row r="437" spans="6:17" s="135" customFormat="1" x14ac:dyDescent="0.2">
      <c r="F437" s="136"/>
      <c r="G437" s="136"/>
      <c r="H437" s="137"/>
      <c r="I437" s="138"/>
      <c r="O437" s="139"/>
      <c r="P437" s="140"/>
      <c r="Q437" s="140"/>
    </row>
    <row r="438" spans="6:17" s="135" customFormat="1" x14ac:dyDescent="0.2">
      <c r="F438" s="136"/>
      <c r="G438" s="136"/>
      <c r="H438" s="137"/>
      <c r="I438" s="138"/>
      <c r="O438" s="139"/>
      <c r="P438" s="140"/>
      <c r="Q438" s="140"/>
    </row>
    <row r="439" spans="6:17" s="135" customFormat="1" x14ac:dyDescent="0.2">
      <c r="F439" s="136"/>
      <c r="G439" s="136"/>
      <c r="H439" s="137"/>
      <c r="I439" s="138"/>
      <c r="O439" s="139"/>
      <c r="P439" s="140"/>
      <c r="Q439" s="140"/>
    </row>
    <row r="440" spans="6:17" s="135" customFormat="1" x14ac:dyDescent="0.2">
      <c r="F440" s="136"/>
      <c r="G440" s="136"/>
      <c r="H440" s="137"/>
      <c r="I440" s="138"/>
      <c r="O440" s="139"/>
      <c r="P440" s="140"/>
      <c r="Q440" s="140"/>
    </row>
    <row r="441" spans="6:17" s="135" customFormat="1" x14ac:dyDescent="0.2">
      <c r="F441" s="136"/>
      <c r="G441" s="136"/>
      <c r="H441" s="137"/>
      <c r="I441" s="138"/>
      <c r="O441" s="139"/>
      <c r="P441" s="140"/>
      <c r="Q441" s="140"/>
    </row>
    <row r="442" spans="6:17" s="135" customFormat="1" x14ac:dyDescent="0.2">
      <c r="F442" s="136"/>
      <c r="G442" s="136"/>
      <c r="H442" s="137"/>
      <c r="I442" s="138"/>
      <c r="O442" s="139"/>
      <c r="P442" s="140"/>
      <c r="Q442" s="140"/>
    </row>
    <row r="443" spans="6:17" s="135" customFormat="1" x14ac:dyDescent="0.2">
      <c r="F443" s="136"/>
      <c r="G443" s="136"/>
      <c r="H443" s="137"/>
      <c r="I443" s="138"/>
      <c r="O443" s="139"/>
      <c r="P443" s="140"/>
      <c r="Q443" s="140"/>
    </row>
    <row r="444" spans="6:17" s="135" customFormat="1" x14ac:dyDescent="0.2">
      <c r="F444" s="136"/>
      <c r="G444" s="136"/>
      <c r="H444" s="137"/>
      <c r="I444" s="138"/>
      <c r="O444" s="139"/>
      <c r="P444" s="140"/>
      <c r="Q444" s="140"/>
    </row>
    <row r="445" spans="6:17" s="135" customFormat="1" x14ac:dyDescent="0.2">
      <c r="F445" s="136"/>
      <c r="G445" s="136"/>
      <c r="H445" s="137"/>
      <c r="I445" s="138"/>
      <c r="O445" s="139"/>
      <c r="P445" s="140"/>
      <c r="Q445" s="140"/>
    </row>
    <row r="446" spans="6:17" s="135" customFormat="1" x14ac:dyDescent="0.2">
      <c r="F446" s="136"/>
      <c r="G446" s="136"/>
      <c r="H446" s="137"/>
      <c r="I446" s="138"/>
      <c r="O446" s="139"/>
      <c r="P446" s="140"/>
      <c r="Q446" s="140"/>
    </row>
    <row r="447" spans="6:17" s="135" customFormat="1" x14ac:dyDescent="0.2">
      <c r="F447" s="136"/>
      <c r="G447" s="136"/>
      <c r="H447" s="137"/>
      <c r="I447" s="138"/>
      <c r="O447" s="139"/>
      <c r="P447" s="140"/>
      <c r="Q447" s="140"/>
    </row>
    <row r="448" spans="6:17" s="135" customFormat="1" x14ac:dyDescent="0.2">
      <c r="F448" s="136"/>
      <c r="G448" s="136"/>
      <c r="H448" s="137"/>
      <c r="I448" s="138"/>
      <c r="O448" s="139"/>
      <c r="P448" s="140"/>
      <c r="Q448" s="140"/>
    </row>
    <row r="449" spans="6:17" s="135" customFormat="1" x14ac:dyDescent="0.2">
      <c r="F449" s="136"/>
      <c r="G449" s="136"/>
      <c r="H449" s="137"/>
      <c r="I449" s="138"/>
      <c r="O449" s="139"/>
      <c r="P449" s="140"/>
      <c r="Q449" s="140"/>
    </row>
    <row r="450" spans="6:17" s="135" customFormat="1" x14ac:dyDescent="0.2">
      <c r="F450" s="136"/>
      <c r="G450" s="136"/>
      <c r="H450" s="137"/>
      <c r="I450" s="138"/>
      <c r="O450" s="139"/>
      <c r="P450" s="140"/>
      <c r="Q450" s="140"/>
    </row>
    <row r="451" spans="6:17" s="135" customFormat="1" x14ac:dyDescent="0.2">
      <c r="F451" s="136"/>
      <c r="G451" s="136"/>
      <c r="H451" s="137"/>
      <c r="I451" s="138"/>
      <c r="O451" s="139"/>
      <c r="P451" s="140"/>
      <c r="Q451" s="140"/>
    </row>
    <row r="452" spans="6:17" s="135" customFormat="1" x14ac:dyDescent="0.2">
      <c r="F452" s="136"/>
      <c r="G452" s="136"/>
      <c r="H452" s="137"/>
      <c r="I452" s="138"/>
      <c r="O452" s="139"/>
      <c r="P452" s="140"/>
      <c r="Q452" s="140"/>
    </row>
    <row r="453" spans="6:17" s="135" customFormat="1" x14ac:dyDescent="0.2">
      <c r="F453" s="136"/>
      <c r="G453" s="136"/>
      <c r="H453" s="137"/>
      <c r="I453" s="138"/>
      <c r="O453" s="139"/>
      <c r="P453" s="140"/>
      <c r="Q453" s="140"/>
    </row>
    <row r="454" spans="6:17" s="135" customFormat="1" x14ac:dyDescent="0.2">
      <c r="F454" s="136"/>
      <c r="G454" s="136"/>
      <c r="H454" s="137"/>
      <c r="I454" s="138"/>
      <c r="O454" s="139"/>
      <c r="P454" s="140"/>
      <c r="Q454" s="140"/>
    </row>
    <row r="455" spans="6:17" s="135" customFormat="1" x14ac:dyDescent="0.2">
      <c r="F455" s="136"/>
      <c r="G455" s="136"/>
      <c r="H455" s="137"/>
      <c r="I455" s="138"/>
      <c r="O455" s="139"/>
      <c r="P455" s="140"/>
      <c r="Q455" s="140"/>
    </row>
    <row r="456" spans="6:17" s="135" customFormat="1" x14ac:dyDescent="0.2">
      <c r="F456" s="136"/>
      <c r="G456" s="136"/>
      <c r="H456" s="137"/>
      <c r="I456" s="138"/>
      <c r="O456" s="139"/>
      <c r="P456" s="140"/>
      <c r="Q456" s="140"/>
    </row>
    <row r="457" spans="6:17" s="135" customFormat="1" x14ac:dyDescent="0.2">
      <c r="F457" s="136"/>
      <c r="G457" s="136"/>
      <c r="H457" s="137"/>
      <c r="I457" s="138"/>
      <c r="O457" s="139"/>
      <c r="P457" s="140"/>
      <c r="Q457" s="140"/>
    </row>
    <row r="458" spans="6:17" s="135" customFormat="1" x14ac:dyDescent="0.2">
      <c r="F458" s="136"/>
      <c r="G458" s="136"/>
      <c r="H458" s="137"/>
      <c r="I458" s="138"/>
      <c r="O458" s="139"/>
      <c r="P458" s="140"/>
      <c r="Q458" s="140"/>
    </row>
    <row r="459" spans="6:17" s="135" customFormat="1" x14ac:dyDescent="0.2">
      <c r="F459" s="136"/>
      <c r="G459" s="136"/>
      <c r="H459" s="137"/>
      <c r="I459" s="138"/>
      <c r="O459" s="139"/>
      <c r="P459" s="140"/>
      <c r="Q459" s="140"/>
    </row>
    <row r="460" spans="6:17" s="135" customFormat="1" x14ac:dyDescent="0.2">
      <c r="F460" s="136"/>
      <c r="G460" s="136"/>
      <c r="H460" s="137"/>
      <c r="I460" s="138"/>
      <c r="O460" s="139"/>
      <c r="P460" s="140"/>
      <c r="Q460" s="140"/>
    </row>
    <row r="461" spans="6:17" s="135" customFormat="1" x14ac:dyDescent="0.2">
      <c r="F461" s="136"/>
      <c r="G461" s="136"/>
      <c r="H461" s="137"/>
      <c r="I461" s="138"/>
      <c r="O461" s="139"/>
      <c r="P461" s="140"/>
      <c r="Q461" s="140"/>
    </row>
    <row r="462" spans="6:17" s="135" customFormat="1" x14ac:dyDescent="0.2">
      <c r="F462" s="136"/>
      <c r="G462" s="136"/>
      <c r="H462" s="137"/>
      <c r="I462" s="138"/>
      <c r="O462" s="139"/>
      <c r="P462" s="140"/>
      <c r="Q462" s="140"/>
    </row>
    <row r="463" spans="6:17" s="135" customFormat="1" x14ac:dyDescent="0.2">
      <c r="F463" s="136"/>
      <c r="G463" s="136"/>
      <c r="H463" s="137"/>
      <c r="I463" s="138"/>
      <c r="O463" s="139"/>
      <c r="P463" s="140"/>
      <c r="Q463" s="140"/>
    </row>
    <row r="464" spans="6:17" s="135" customFormat="1" x14ac:dyDescent="0.2">
      <c r="F464" s="136"/>
      <c r="G464" s="136"/>
      <c r="H464" s="137"/>
      <c r="I464" s="138"/>
      <c r="O464" s="139"/>
      <c r="P464" s="140"/>
      <c r="Q464" s="140"/>
    </row>
    <row r="465" spans="6:17" s="135" customFormat="1" x14ac:dyDescent="0.2">
      <c r="F465" s="136"/>
      <c r="G465" s="136"/>
      <c r="H465" s="137"/>
      <c r="I465" s="138"/>
      <c r="O465" s="139"/>
      <c r="P465" s="140"/>
      <c r="Q465" s="140"/>
    </row>
    <row r="466" spans="6:17" s="135" customFormat="1" x14ac:dyDescent="0.2">
      <c r="F466" s="136"/>
      <c r="G466" s="136"/>
      <c r="H466" s="137"/>
      <c r="I466" s="138"/>
      <c r="O466" s="139"/>
      <c r="P466" s="140"/>
      <c r="Q466" s="140"/>
    </row>
    <row r="467" spans="6:17" s="135" customFormat="1" x14ac:dyDescent="0.2">
      <c r="F467" s="136"/>
      <c r="G467" s="136"/>
      <c r="H467" s="137"/>
      <c r="I467" s="138"/>
      <c r="O467" s="139"/>
      <c r="P467" s="140"/>
      <c r="Q467" s="140"/>
    </row>
    <row r="468" spans="6:17" s="135" customFormat="1" x14ac:dyDescent="0.2">
      <c r="F468" s="136"/>
      <c r="G468" s="136"/>
      <c r="H468" s="137"/>
      <c r="I468" s="138"/>
      <c r="O468" s="139"/>
      <c r="P468" s="140"/>
      <c r="Q468" s="140"/>
    </row>
    <row r="469" spans="6:17" s="135" customFormat="1" x14ac:dyDescent="0.2">
      <c r="F469" s="136"/>
      <c r="G469" s="136"/>
      <c r="H469" s="137"/>
      <c r="I469" s="138"/>
      <c r="O469" s="139"/>
      <c r="P469" s="140"/>
      <c r="Q469" s="140"/>
    </row>
    <row r="470" spans="6:17" s="135" customFormat="1" x14ac:dyDescent="0.2">
      <c r="F470" s="136"/>
      <c r="G470" s="136"/>
      <c r="H470" s="137"/>
      <c r="I470" s="138"/>
      <c r="O470" s="139"/>
      <c r="P470" s="140"/>
      <c r="Q470" s="140"/>
    </row>
    <row r="471" spans="6:17" s="135" customFormat="1" x14ac:dyDescent="0.2">
      <c r="F471" s="136"/>
      <c r="G471" s="136"/>
      <c r="H471" s="137"/>
      <c r="I471" s="138"/>
      <c r="O471" s="139"/>
      <c r="P471" s="140"/>
      <c r="Q471" s="140"/>
    </row>
    <row r="472" spans="6:17" s="135" customFormat="1" x14ac:dyDescent="0.2">
      <c r="F472" s="136"/>
      <c r="G472" s="136"/>
      <c r="H472" s="137"/>
      <c r="I472" s="138"/>
      <c r="O472" s="139"/>
      <c r="P472" s="140"/>
      <c r="Q472" s="140"/>
    </row>
    <row r="473" spans="6:17" s="135" customFormat="1" x14ac:dyDescent="0.2">
      <c r="F473" s="136"/>
      <c r="G473" s="136"/>
      <c r="H473" s="137"/>
      <c r="I473" s="138"/>
      <c r="O473" s="139"/>
      <c r="P473" s="140"/>
      <c r="Q473" s="140"/>
    </row>
    <row r="474" spans="6:17" s="135" customFormat="1" x14ac:dyDescent="0.2">
      <c r="F474" s="136"/>
      <c r="G474" s="136"/>
      <c r="H474" s="137"/>
      <c r="I474" s="138"/>
      <c r="O474" s="139"/>
      <c r="P474" s="140"/>
      <c r="Q474" s="140"/>
    </row>
    <row r="475" spans="6:17" s="135" customFormat="1" x14ac:dyDescent="0.2">
      <c r="F475" s="136"/>
      <c r="G475" s="136"/>
      <c r="H475" s="137"/>
      <c r="I475" s="138"/>
      <c r="O475" s="139"/>
      <c r="P475" s="140"/>
      <c r="Q475" s="140"/>
    </row>
    <row r="476" spans="6:17" s="135" customFormat="1" x14ac:dyDescent="0.2">
      <c r="F476" s="136"/>
      <c r="G476" s="136"/>
      <c r="H476" s="137"/>
      <c r="I476" s="138"/>
      <c r="O476" s="139"/>
      <c r="P476" s="140"/>
      <c r="Q476" s="140"/>
    </row>
    <row r="477" spans="6:17" s="135" customFormat="1" x14ac:dyDescent="0.2">
      <c r="F477" s="136"/>
      <c r="G477" s="136"/>
      <c r="H477" s="137"/>
      <c r="I477" s="138"/>
      <c r="O477" s="139"/>
      <c r="P477" s="140"/>
      <c r="Q477" s="140"/>
    </row>
    <row r="478" spans="6:17" s="135" customFormat="1" x14ac:dyDescent="0.2">
      <c r="F478" s="136"/>
      <c r="G478" s="136"/>
      <c r="H478" s="137"/>
      <c r="I478" s="138"/>
      <c r="O478" s="139"/>
      <c r="P478" s="140"/>
      <c r="Q478" s="140"/>
    </row>
    <row r="479" spans="6:17" s="135" customFormat="1" x14ac:dyDescent="0.2">
      <c r="F479" s="136"/>
      <c r="G479" s="136"/>
      <c r="H479" s="137"/>
      <c r="I479" s="138"/>
      <c r="O479" s="139"/>
      <c r="P479" s="140"/>
      <c r="Q479" s="140"/>
    </row>
    <row r="480" spans="6:17" s="135" customFormat="1" x14ac:dyDescent="0.2">
      <c r="F480" s="136"/>
      <c r="G480" s="136"/>
      <c r="H480" s="137"/>
      <c r="I480" s="138"/>
      <c r="O480" s="139"/>
      <c r="P480" s="140"/>
      <c r="Q480" s="140"/>
    </row>
    <row r="481" spans="6:17" s="135" customFormat="1" x14ac:dyDescent="0.2">
      <c r="F481" s="136"/>
      <c r="G481" s="136"/>
      <c r="H481" s="137"/>
      <c r="I481" s="138"/>
      <c r="O481" s="139"/>
      <c r="P481" s="140"/>
      <c r="Q481" s="140"/>
    </row>
    <row r="482" spans="6:17" s="135" customFormat="1" x14ac:dyDescent="0.2">
      <c r="F482" s="136"/>
      <c r="G482" s="136"/>
      <c r="H482" s="137"/>
      <c r="I482" s="138"/>
      <c r="O482" s="139"/>
      <c r="P482" s="140"/>
      <c r="Q482" s="140"/>
    </row>
    <row r="483" spans="6:17" s="135" customFormat="1" x14ac:dyDescent="0.2">
      <c r="F483" s="136"/>
      <c r="G483" s="136"/>
      <c r="H483" s="137"/>
      <c r="I483" s="138"/>
      <c r="O483" s="139"/>
      <c r="P483" s="140"/>
      <c r="Q483" s="140"/>
    </row>
    <row r="484" spans="6:17" s="135" customFormat="1" x14ac:dyDescent="0.2">
      <c r="F484" s="136"/>
      <c r="G484" s="136"/>
      <c r="H484" s="137"/>
      <c r="I484" s="138"/>
      <c r="O484" s="139"/>
      <c r="P484" s="140"/>
      <c r="Q484" s="140"/>
    </row>
    <row r="485" spans="6:17" s="135" customFormat="1" x14ac:dyDescent="0.2">
      <c r="F485" s="136"/>
      <c r="G485" s="136"/>
      <c r="H485" s="137"/>
      <c r="I485" s="138"/>
      <c r="O485" s="139"/>
      <c r="P485" s="140"/>
      <c r="Q485" s="140"/>
    </row>
    <row r="486" spans="6:17" s="135" customFormat="1" x14ac:dyDescent="0.2">
      <c r="F486" s="136"/>
      <c r="G486" s="136"/>
      <c r="H486" s="137"/>
      <c r="I486" s="138"/>
      <c r="O486" s="139"/>
      <c r="P486" s="140"/>
      <c r="Q486" s="140"/>
    </row>
    <row r="487" spans="6:17" s="135" customFormat="1" x14ac:dyDescent="0.2">
      <c r="F487" s="136"/>
      <c r="G487" s="136"/>
      <c r="H487" s="137"/>
      <c r="I487" s="138"/>
      <c r="O487" s="139"/>
      <c r="P487" s="140"/>
      <c r="Q487" s="140"/>
    </row>
    <row r="488" spans="6:17" s="135" customFormat="1" x14ac:dyDescent="0.2">
      <c r="F488" s="136"/>
      <c r="G488" s="136"/>
      <c r="H488" s="137"/>
      <c r="I488" s="138"/>
      <c r="O488" s="139"/>
      <c r="P488" s="140"/>
      <c r="Q488" s="140"/>
    </row>
    <row r="489" spans="6:17" s="135" customFormat="1" x14ac:dyDescent="0.2">
      <c r="F489" s="136"/>
      <c r="G489" s="136"/>
      <c r="H489" s="137"/>
      <c r="I489" s="138"/>
      <c r="O489" s="139"/>
      <c r="P489" s="140"/>
      <c r="Q489" s="140"/>
    </row>
    <row r="490" spans="6:17" s="135" customFormat="1" x14ac:dyDescent="0.2">
      <c r="F490" s="136"/>
      <c r="G490" s="136"/>
      <c r="H490" s="137"/>
      <c r="I490" s="138"/>
      <c r="O490" s="139"/>
      <c r="P490" s="140"/>
      <c r="Q490" s="140"/>
    </row>
    <row r="491" spans="6:17" s="135" customFormat="1" x14ac:dyDescent="0.2">
      <c r="F491" s="136"/>
      <c r="G491" s="136"/>
      <c r="H491" s="137"/>
      <c r="I491" s="138"/>
      <c r="O491" s="139"/>
      <c r="P491" s="140"/>
      <c r="Q491" s="140"/>
    </row>
    <row r="492" spans="6:17" s="135" customFormat="1" x14ac:dyDescent="0.2">
      <c r="F492" s="136"/>
      <c r="G492" s="136"/>
      <c r="H492" s="137"/>
      <c r="I492" s="138"/>
      <c r="O492" s="139"/>
      <c r="P492" s="140"/>
      <c r="Q492" s="140"/>
    </row>
    <row r="493" spans="6:17" s="135" customFormat="1" x14ac:dyDescent="0.2">
      <c r="F493" s="136"/>
      <c r="G493" s="136"/>
      <c r="H493" s="137"/>
      <c r="I493" s="138"/>
      <c r="O493" s="139"/>
      <c r="P493" s="140"/>
      <c r="Q493" s="140"/>
    </row>
    <row r="494" spans="6:17" s="135" customFormat="1" x14ac:dyDescent="0.2">
      <c r="F494" s="136"/>
      <c r="G494" s="136"/>
      <c r="H494" s="137"/>
      <c r="I494" s="138"/>
      <c r="O494" s="139"/>
      <c r="P494" s="140"/>
      <c r="Q494" s="140"/>
    </row>
    <row r="495" spans="6:17" s="135" customFormat="1" x14ac:dyDescent="0.2">
      <c r="F495" s="136"/>
      <c r="G495" s="136"/>
      <c r="H495" s="137"/>
      <c r="I495" s="138"/>
      <c r="O495" s="139"/>
      <c r="P495" s="140"/>
      <c r="Q495" s="140"/>
    </row>
    <row r="496" spans="6:17" s="135" customFormat="1" x14ac:dyDescent="0.2">
      <c r="F496" s="136"/>
      <c r="G496" s="136"/>
      <c r="H496" s="137"/>
      <c r="I496" s="138"/>
      <c r="O496" s="139"/>
      <c r="P496" s="140"/>
      <c r="Q496" s="140"/>
    </row>
    <row r="497" spans="6:17" s="135" customFormat="1" x14ac:dyDescent="0.2">
      <c r="F497" s="136"/>
      <c r="G497" s="136"/>
      <c r="H497" s="137"/>
      <c r="I497" s="138"/>
      <c r="O497" s="139"/>
      <c r="P497" s="140"/>
      <c r="Q497" s="140"/>
    </row>
    <row r="498" spans="6:17" s="135" customFormat="1" x14ac:dyDescent="0.2">
      <c r="F498" s="136"/>
      <c r="G498" s="136"/>
      <c r="H498" s="137"/>
      <c r="I498" s="138"/>
      <c r="O498" s="139"/>
      <c r="P498" s="140"/>
      <c r="Q498" s="140"/>
    </row>
    <row r="499" spans="6:17" s="135" customFormat="1" x14ac:dyDescent="0.2">
      <c r="F499" s="136"/>
      <c r="G499" s="136"/>
      <c r="H499" s="137"/>
      <c r="I499" s="138"/>
      <c r="O499" s="139"/>
      <c r="P499" s="140"/>
      <c r="Q499" s="140"/>
    </row>
    <row r="500" spans="6:17" s="135" customFormat="1" x14ac:dyDescent="0.2">
      <c r="F500" s="136"/>
      <c r="G500" s="136"/>
      <c r="H500" s="137"/>
      <c r="I500" s="138"/>
      <c r="O500" s="139"/>
      <c r="P500" s="140"/>
      <c r="Q500" s="140"/>
    </row>
    <row r="501" spans="6:17" s="135" customFormat="1" x14ac:dyDescent="0.2">
      <c r="F501" s="136"/>
      <c r="G501" s="136"/>
      <c r="H501" s="137"/>
      <c r="I501" s="138"/>
      <c r="O501" s="139"/>
      <c r="P501" s="140"/>
      <c r="Q501" s="140"/>
    </row>
    <row r="502" spans="6:17" s="135" customFormat="1" x14ac:dyDescent="0.2">
      <c r="F502" s="136"/>
      <c r="G502" s="136"/>
      <c r="H502" s="137"/>
      <c r="I502" s="138"/>
      <c r="O502" s="139"/>
      <c r="P502" s="140"/>
      <c r="Q502" s="140"/>
    </row>
    <row r="503" spans="6:17" s="135" customFormat="1" x14ac:dyDescent="0.2">
      <c r="F503" s="136"/>
      <c r="G503" s="136"/>
      <c r="H503" s="137"/>
      <c r="I503" s="138"/>
      <c r="O503" s="139"/>
      <c r="P503" s="140"/>
      <c r="Q503" s="140"/>
    </row>
    <row r="504" spans="6:17" s="135" customFormat="1" x14ac:dyDescent="0.2">
      <c r="F504" s="136"/>
      <c r="G504" s="136"/>
      <c r="H504" s="137"/>
      <c r="I504" s="138"/>
      <c r="O504" s="139"/>
      <c r="P504" s="140"/>
      <c r="Q504" s="140"/>
    </row>
    <row r="505" spans="6:17" s="135" customFormat="1" x14ac:dyDescent="0.2">
      <c r="F505" s="136"/>
      <c r="G505" s="136"/>
      <c r="H505" s="137"/>
      <c r="I505" s="138"/>
      <c r="O505" s="139"/>
      <c r="P505" s="140"/>
      <c r="Q505" s="140"/>
    </row>
    <row r="506" spans="6:17" s="135" customFormat="1" x14ac:dyDescent="0.2">
      <c r="F506" s="136"/>
      <c r="G506" s="136"/>
      <c r="H506" s="137"/>
      <c r="I506" s="138"/>
      <c r="O506" s="139"/>
      <c r="P506" s="140"/>
      <c r="Q506" s="140"/>
    </row>
    <row r="507" spans="6:17" s="135" customFormat="1" x14ac:dyDescent="0.2">
      <c r="F507" s="136"/>
      <c r="G507" s="136"/>
      <c r="H507" s="137"/>
      <c r="I507" s="138"/>
      <c r="O507" s="139"/>
      <c r="P507" s="140"/>
      <c r="Q507" s="140"/>
    </row>
    <row r="508" spans="6:17" s="135" customFormat="1" x14ac:dyDescent="0.2">
      <c r="F508" s="136"/>
      <c r="G508" s="136"/>
      <c r="H508" s="137"/>
      <c r="I508" s="138"/>
      <c r="O508" s="139"/>
      <c r="P508" s="140"/>
      <c r="Q508" s="140"/>
    </row>
    <row r="509" spans="6:17" s="135" customFormat="1" x14ac:dyDescent="0.2">
      <c r="F509" s="136"/>
      <c r="G509" s="136"/>
      <c r="H509" s="137"/>
      <c r="I509" s="138"/>
      <c r="O509" s="139"/>
      <c r="P509" s="140"/>
      <c r="Q509" s="140"/>
    </row>
    <row r="510" spans="6:17" s="135" customFormat="1" x14ac:dyDescent="0.2">
      <c r="F510" s="136"/>
      <c r="G510" s="136"/>
      <c r="H510" s="137"/>
      <c r="I510" s="138"/>
      <c r="O510" s="139"/>
      <c r="P510" s="140"/>
      <c r="Q510" s="140"/>
    </row>
    <row r="511" spans="6:17" s="135" customFormat="1" x14ac:dyDescent="0.2">
      <c r="F511" s="136"/>
      <c r="G511" s="136"/>
      <c r="H511" s="137"/>
      <c r="I511" s="138"/>
      <c r="O511" s="139"/>
      <c r="P511" s="140"/>
      <c r="Q511" s="140"/>
    </row>
    <row r="512" spans="6:17" s="135" customFormat="1" x14ac:dyDescent="0.2">
      <c r="F512" s="136"/>
      <c r="G512" s="136"/>
      <c r="H512" s="137"/>
      <c r="I512" s="138"/>
      <c r="O512" s="139"/>
      <c r="P512" s="140"/>
      <c r="Q512" s="140"/>
    </row>
    <row r="513" spans="6:17" s="135" customFormat="1" x14ac:dyDescent="0.2">
      <c r="F513" s="136"/>
      <c r="G513" s="136"/>
      <c r="H513" s="137"/>
      <c r="I513" s="138"/>
      <c r="O513" s="139"/>
      <c r="P513" s="140"/>
      <c r="Q513" s="140"/>
    </row>
    <row r="514" spans="6:17" s="135" customFormat="1" x14ac:dyDescent="0.2">
      <c r="F514" s="136"/>
      <c r="G514" s="136"/>
      <c r="H514" s="137"/>
      <c r="I514" s="138"/>
      <c r="O514" s="139"/>
      <c r="P514" s="140"/>
      <c r="Q514" s="140"/>
    </row>
    <row r="515" spans="6:17" s="135" customFormat="1" x14ac:dyDescent="0.2">
      <c r="F515" s="136"/>
      <c r="G515" s="136"/>
      <c r="H515" s="137"/>
      <c r="I515" s="138"/>
      <c r="O515" s="139"/>
      <c r="P515" s="140"/>
      <c r="Q515" s="140"/>
    </row>
    <row r="516" spans="6:17" s="135" customFormat="1" x14ac:dyDescent="0.2">
      <c r="F516" s="136"/>
      <c r="G516" s="136"/>
      <c r="H516" s="137"/>
      <c r="I516" s="138"/>
      <c r="O516" s="139"/>
      <c r="P516" s="140"/>
      <c r="Q516" s="140"/>
    </row>
    <row r="517" spans="6:17" s="135" customFormat="1" x14ac:dyDescent="0.2">
      <c r="F517" s="136"/>
      <c r="G517" s="136"/>
      <c r="H517" s="137"/>
      <c r="I517" s="138"/>
      <c r="O517" s="139"/>
      <c r="P517" s="140"/>
      <c r="Q517" s="140"/>
    </row>
    <row r="518" spans="6:17" s="135" customFormat="1" x14ac:dyDescent="0.2">
      <c r="F518" s="136"/>
      <c r="G518" s="136"/>
      <c r="H518" s="137"/>
      <c r="I518" s="138"/>
      <c r="O518" s="139"/>
      <c r="P518" s="140"/>
      <c r="Q518" s="140"/>
    </row>
    <row r="519" spans="6:17" s="135" customFormat="1" x14ac:dyDescent="0.2">
      <c r="F519" s="136"/>
      <c r="G519" s="136"/>
      <c r="H519" s="137"/>
      <c r="I519" s="138"/>
      <c r="O519" s="139"/>
      <c r="P519" s="140"/>
      <c r="Q519" s="140"/>
    </row>
    <row r="520" spans="6:17" s="135" customFormat="1" x14ac:dyDescent="0.2">
      <c r="F520" s="136"/>
      <c r="G520" s="136"/>
      <c r="H520" s="137"/>
      <c r="I520" s="138"/>
      <c r="O520" s="139"/>
      <c r="P520" s="140"/>
      <c r="Q520" s="140"/>
    </row>
    <row r="521" spans="6:17" s="135" customFormat="1" x14ac:dyDescent="0.2">
      <c r="F521" s="136"/>
      <c r="G521" s="136"/>
      <c r="H521" s="137"/>
      <c r="I521" s="138"/>
      <c r="O521" s="139"/>
      <c r="P521" s="140"/>
      <c r="Q521" s="140"/>
    </row>
    <row r="522" spans="6:17" s="135" customFormat="1" x14ac:dyDescent="0.2">
      <c r="F522" s="136"/>
      <c r="G522" s="136"/>
      <c r="H522" s="137"/>
      <c r="I522" s="138"/>
      <c r="O522" s="139"/>
      <c r="P522" s="140"/>
      <c r="Q522" s="140"/>
    </row>
    <row r="523" spans="6:17" s="135" customFormat="1" x14ac:dyDescent="0.2">
      <c r="F523" s="136"/>
      <c r="G523" s="136"/>
      <c r="H523" s="137"/>
      <c r="I523" s="138"/>
      <c r="O523" s="139"/>
      <c r="P523" s="140"/>
      <c r="Q523" s="140"/>
    </row>
    <row r="524" spans="6:17" s="135" customFormat="1" x14ac:dyDescent="0.2">
      <c r="F524" s="136"/>
      <c r="G524" s="136"/>
      <c r="H524" s="137"/>
      <c r="I524" s="138"/>
      <c r="O524" s="139"/>
      <c r="P524" s="140"/>
      <c r="Q524" s="140"/>
    </row>
    <row r="525" spans="6:17" s="135" customFormat="1" x14ac:dyDescent="0.2">
      <c r="F525" s="136"/>
      <c r="G525" s="136"/>
      <c r="H525" s="137"/>
      <c r="I525" s="138"/>
      <c r="O525" s="139"/>
      <c r="P525" s="140"/>
      <c r="Q525" s="140"/>
    </row>
    <row r="526" spans="6:17" s="135" customFormat="1" x14ac:dyDescent="0.2">
      <c r="F526" s="136"/>
      <c r="G526" s="136"/>
      <c r="H526" s="137"/>
      <c r="I526" s="138"/>
      <c r="O526" s="139"/>
      <c r="P526" s="140"/>
      <c r="Q526" s="140"/>
    </row>
    <row r="527" spans="6:17" s="135" customFormat="1" x14ac:dyDescent="0.2">
      <c r="F527" s="136"/>
      <c r="G527" s="136"/>
      <c r="H527" s="137"/>
      <c r="I527" s="138"/>
      <c r="O527" s="139"/>
      <c r="P527" s="140"/>
      <c r="Q527" s="140"/>
    </row>
    <row r="528" spans="6:17" s="135" customFormat="1" x14ac:dyDescent="0.2">
      <c r="F528" s="136"/>
      <c r="G528" s="136"/>
      <c r="H528" s="137"/>
      <c r="I528" s="138"/>
      <c r="O528" s="139"/>
      <c r="P528" s="140"/>
      <c r="Q528" s="140"/>
    </row>
    <row r="529" spans="6:17" s="135" customFormat="1" x14ac:dyDescent="0.2">
      <c r="F529" s="136"/>
      <c r="G529" s="136"/>
      <c r="H529" s="137"/>
      <c r="I529" s="138"/>
      <c r="O529" s="139"/>
      <c r="P529" s="140"/>
      <c r="Q529" s="140"/>
    </row>
    <row r="530" spans="6:17" s="135" customFormat="1" x14ac:dyDescent="0.2">
      <c r="F530" s="136"/>
      <c r="G530" s="136"/>
      <c r="H530" s="137"/>
      <c r="I530" s="138"/>
      <c r="O530" s="139"/>
      <c r="P530" s="140"/>
      <c r="Q530" s="140"/>
    </row>
    <row r="531" spans="6:17" s="135" customFormat="1" x14ac:dyDescent="0.2">
      <c r="F531" s="136"/>
      <c r="G531" s="136"/>
      <c r="H531" s="137"/>
      <c r="I531" s="138"/>
      <c r="O531" s="139"/>
      <c r="P531" s="140"/>
      <c r="Q531" s="140"/>
    </row>
    <row r="532" spans="6:17" s="135" customFormat="1" x14ac:dyDescent="0.2">
      <c r="F532" s="136"/>
      <c r="G532" s="136"/>
      <c r="H532" s="137"/>
      <c r="I532" s="138"/>
      <c r="O532" s="139"/>
      <c r="P532" s="140"/>
      <c r="Q532" s="140"/>
    </row>
    <row r="533" spans="6:17" s="135" customFormat="1" x14ac:dyDescent="0.2">
      <c r="F533" s="136"/>
      <c r="G533" s="136"/>
      <c r="H533" s="137"/>
      <c r="I533" s="138"/>
      <c r="O533" s="139"/>
      <c r="P533" s="140"/>
      <c r="Q533" s="140"/>
    </row>
    <row r="534" spans="6:17" s="135" customFormat="1" x14ac:dyDescent="0.2">
      <c r="F534" s="136"/>
      <c r="G534" s="136"/>
      <c r="H534" s="137"/>
      <c r="I534" s="138"/>
      <c r="O534" s="139"/>
      <c r="P534" s="140"/>
      <c r="Q534" s="140"/>
    </row>
    <row r="535" spans="6:17" s="135" customFormat="1" x14ac:dyDescent="0.2">
      <c r="F535" s="136"/>
      <c r="G535" s="136"/>
      <c r="H535" s="137"/>
      <c r="I535" s="138"/>
      <c r="O535" s="139"/>
      <c r="P535" s="140"/>
      <c r="Q535" s="140"/>
    </row>
    <row r="536" spans="6:17" s="135" customFormat="1" x14ac:dyDescent="0.2">
      <c r="F536" s="136"/>
      <c r="G536" s="136"/>
      <c r="H536" s="137"/>
      <c r="I536" s="138"/>
      <c r="O536" s="139"/>
      <c r="P536" s="140"/>
      <c r="Q536" s="140"/>
    </row>
    <row r="537" spans="6:17" s="135" customFormat="1" x14ac:dyDescent="0.2">
      <c r="F537" s="136"/>
      <c r="G537" s="136"/>
      <c r="H537" s="137"/>
      <c r="I537" s="138"/>
      <c r="O537" s="139"/>
      <c r="P537" s="140"/>
      <c r="Q537" s="140"/>
    </row>
    <row r="538" spans="6:17" s="135" customFormat="1" x14ac:dyDescent="0.2">
      <c r="F538" s="136"/>
      <c r="G538" s="136"/>
      <c r="H538" s="137"/>
      <c r="I538" s="138"/>
      <c r="O538" s="139"/>
      <c r="P538" s="140"/>
      <c r="Q538" s="140"/>
    </row>
    <row r="539" spans="6:17" s="135" customFormat="1" x14ac:dyDescent="0.2">
      <c r="F539" s="136"/>
      <c r="G539" s="136"/>
      <c r="H539" s="137"/>
      <c r="I539" s="138"/>
      <c r="O539" s="139"/>
      <c r="P539" s="140"/>
      <c r="Q539" s="140"/>
    </row>
    <row r="540" spans="6:17" s="135" customFormat="1" x14ac:dyDescent="0.2">
      <c r="F540" s="136"/>
      <c r="G540" s="136"/>
      <c r="H540" s="137"/>
      <c r="I540" s="138"/>
      <c r="O540" s="139"/>
      <c r="P540" s="140"/>
      <c r="Q540" s="140"/>
    </row>
    <row r="541" spans="6:17" s="135" customFormat="1" x14ac:dyDescent="0.2">
      <c r="F541" s="136"/>
      <c r="G541" s="136"/>
      <c r="H541" s="137"/>
      <c r="I541" s="138"/>
      <c r="O541" s="139"/>
      <c r="P541" s="140"/>
      <c r="Q541" s="140"/>
    </row>
    <row r="542" spans="6:17" s="135" customFormat="1" x14ac:dyDescent="0.2">
      <c r="F542" s="136"/>
      <c r="G542" s="136"/>
      <c r="H542" s="137"/>
      <c r="I542" s="138"/>
      <c r="O542" s="139"/>
      <c r="P542" s="140"/>
      <c r="Q542" s="140"/>
    </row>
    <row r="543" spans="6:17" s="135" customFormat="1" x14ac:dyDescent="0.2">
      <c r="F543" s="136"/>
      <c r="G543" s="136"/>
      <c r="H543" s="137"/>
      <c r="I543" s="138"/>
      <c r="O543" s="139"/>
      <c r="P543" s="140"/>
      <c r="Q543" s="140"/>
    </row>
    <row r="544" spans="6:17" s="135" customFormat="1" x14ac:dyDescent="0.2">
      <c r="F544" s="136"/>
      <c r="G544" s="136"/>
      <c r="H544" s="137"/>
      <c r="I544" s="138"/>
      <c r="O544" s="139"/>
      <c r="P544" s="140"/>
      <c r="Q544" s="140"/>
    </row>
    <row r="545" spans="6:17" s="135" customFormat="1" x14ac:dyDescent="0.2">
      <c r="F545" s="136"/>
      <c r="G545" s="136"/>
      <c r="H545" s="137"/>
      <c r="I545" s="138"/>
      <c r="O545" s="139"/>
      <c r="P545" s="140"/>
      <c r="Q545" s="140"/>
    </row>
    <row r="546" spans="6:17" s="135" customFormat="1" x14ac:dyDescent="0.2">
      <c r="F546" s="136"/>
      <c r="G546" s="136"/>
      <c r="H546" s="137"/>
      <c r="I546" s="138"/>
      <c r="O546" s="139"/>
      <c r="P546" s="140"/>
      <c r="Q546" s="140"/>
    </row>
    <row r="547" spans="6:17" s="135" customFormat="1" x14ac:dyDescent="0.2">
      <c r="F547" s="136"/>
      <c r="G547" s="136"/>
      <c r="H547" s="137"/>
      <c r="I547" s="138"/>
      <c r="O547" s="139"/>
      <c r="P547" s="140"/>
      <c r="Q547" s="140"/>
    </row>
    <row r="548" spans="6:17" s="135" customFormat="1" x14ac:dyDescent="0.2">
      <c r="F548" s="136"/>
      <c r="G548" s="136"/>
      <c r="H548" s="137"/>
      <c r="I548" s="138"/>
      <c r="O548" s="139"/>
      <c r="P548" s="140"/>
      <c r="Q548" s="140"/>
    </row>
    <row r="549" spans="6:17" s="135" customFormat="1" x14ac:dyDescent="0.2">
      <c r="F549" s="136"/>
      <c r="G549" s="136"/>
      <c r="H549" s="137"/>
      <c r="I549" s="138"/>
      <c r="O549" s="139"/>
      <c r="P549" s="140"/>
      <c r="Q549" s="140"/>
    </row>
    <row r="550" spans="6:17" s="135" customFormat="1" x14ac:dyDescent="0.2">
      <c r="F550" s="136"/>
      <c r="G550" s="136"/>
      <c r="H550" s="137"/>
      <c r="I550" s="138"/>
      <c r="O550" s="139"/>
      <c r="P550" s="140"/>
      <c r="Q550" s="140"/>
    </row>
    <row r="551" spans="6:17" s="135" customFormat="1" x14ac:dyDescent="0.2">
      <c r="F551" s="136"/>
      <c r="G551" s="136"/>
      <c r="H551" s="137"/>
      <c r="I551" s="138"/>
      <c r="O551" s="139"/>
      <c r="P551" s="140"/>
      <c r="Q551" s="140"/>
    </row>
    <row r="552" spans="6:17" s="135" customFormat="1" x14ac:dyDescent="0.2">
      <c r="F552" s="136"/>
      <c r="G552" s="136"/>
      <c r="H552" s="137"/>
      <c r="I552" s="138"/>
      <c r="O552" s="139"/>
      <c r="P552" s="140"/>
      <c r="Q552" s="140"/>
    </row>
    <row r="553" spans="6:17" s="135" customFormat="1" x14ac:dyDescent="0.2">
      <c r="F553" s="136"/>
      <c r="G553" s="136"/>
      <c r="H553" s="137"/>
      <c r="I553" s="138"/>
      <c r="O553" s="139"/>
      <c r="P553" s="140"/>
      <c r="Q553" s="140"/>
    </row>
    <row r="554" spans="6:17" s="135" customFormat="1" x14ac:dyDescent="0.2">
      <c r="F554" s="136"/>
      <c r="G554" s="136"/>
      <c r="H554" s="137"/>
      <c r="I554" s="138"/>
      <c r="O554" s="139"/>
      <c r="P554" s="140"/>
      <c r="Q554" s="140"/>
    </row>
    <row r="555" spans="6:17" s="135" customFormat="1" x14ac:dyDescent="0.2">
      <c r="F555" s="136"/>
      <c r="G555" s="136"/>
      <c r="H555" s="137"/>
      <c r="I555" s="138"/>
      <c r="O555" s="139"/>
      <c r="P555" s="140"/>
      <c r="Q555" s="140"/>
    </row>
    <row r="556" spans="6:17" s="135" customFormat="1" x14ac:dyDescent="0.2">
      <c r="F556" s="136"/>
      <c r="G556" s="136"/>
      <c r="H556" s="137"/>
      <c r="I556" s="138"/>
      <c r="O556" s="139"/>
      <c r="P556" s="140"/>
      <c r="Q556" s="140"/>
    </row>
    <row r="557" spans="6:17" s="135" customFormat="1" x14ac:dyDescent="0.2">
      <c r="F557" s="136"/>
      <c r="G557" s="136"/>
      <c r="H557" s="137"/>
      <c r="I557" s="138"/>
      <c r="O557" s="139"/>
      <c r="P557" s="140"/>
      <c r="Q557" s="140"/>
    </row>
    <row r="558" spans="6:17" s="135" customFormat="1" x14ac:dyDescent="0.2">
      <c r="F558" s="136"/>
      <c r="G558" s="136"/>
      <c r="H558" s="137"/>
      <c r="I558" s="138"/>
      <c r="O558" s="139"/>
      <c r="P558" s="140"/>
      <c r="Q558" s="140"/>
    </row>
    <row r="559" spans="6:17" s="135" customFormat="1" x14ac:dyDescent="0.2">
      <c r="F559" s="136"/>
      <c r="G559" s="136"/>
      <c r="H559" s="137"/>
      <c r="I559" s="138"/>
      <c r="O559" s="139"/>
      <c r="P559" s="140"/>
      <c r="Q559" s="140"/>
    </row>
    <row r="560" spans="6:17" s="135" customFormat="1" x14ac:dyDescent="0.2">
      <c r="F560" s="136"/>
      <c r="G560" s="136"/>
      <c r="H560" s="137"/>
      <c r="I560" s="138"/>
      <c r="O560" s="139"/>
      <c r="P560" s="140"/>
      <c r="Q560" s="140"/>
    </row>
    <row r="561" spans="6:17" s="135" customFormat="1" x14ac:dyDescent="0.2">
      <c r="F561" s="136"/>
      <c r="G561" s="136"/>
      <c r="H561" s="137"/>
      <c r="I561" s="138"/>
      <c r="O561" s="139"/>
      <c r="P561" s="140"/>
      <c r="Q561" s="140"/>
    </row>
    <row r="562" spans="6:17" s="135" customFormat="1" x14ac:dyDescent="0.2">
      <c r="F562" s="136"/>
      <c r="G562" s="136"/>
      <c r="H562" s="137"/>
      <c r="I562" s="138"/>
      <c r="O562" s="139"/>
      <c r="P562" s="140"/>
      <c r="Q562" s="140"/>
    </row>
    <row r="563" spans="6:17" s="135" customFormat="1" x14ac:dyDescent="0.2">
      <c r="F563" s="136"/>
      <c r="G563" s="136"/>
      <c r="H563" s="137"/>
      <c r="I563" s="138"/>
      <c r="O563" s="139"/>
      <c r="P563" s="140"/>
      <c r="Q563" s="140"/>
    </row>
    <row r="564" spans="6:17" s="135" customFormat="1" x14ac:dyDescent="0.2">
      <c r="F564" s="136"/>
      <c r="G564" s="136"/>
      <c r="H564" s="137"/>
      <c r="I564" s="138"/>
      <c r="O564" s="139"/>
      <c r="P564" s="140"/>
      <c r="Q564" s="140"/>
    </row>
    <row r="565" spans="6:17" s="135" customFormat="1" x14ac:dyDescent="0.2">
      <c r="F565" s="136"/>
      <c r="G565" s="136"/>
      <c r="H565" s="137"/>
      <c r="I565" s="138"/>
      <c r="O565" s="139"/>
      <c r="P565" s="140"/>
      <c r="Q565" s="140"/>
    </row>
    <row r="566" spans="6:17" s="135" customFormat="1" x14ac:dyDescent="0.2">
      <c r="F566" s="136"/>
      <c r="G566" s="136"/>
      <c r="H566" s="137"/>
      <c r="I566" s="138"/>
      <c r="O566" s="139"/>
      <c r="P566" s="140"/>
      <c r="Q566" s="140"/>
    </row>
    <row r="567" spans="6:17" s="135" customFormat="1" x14ac:dyDescent="0.2">
      <c r="F567" s="136"/>
      <c r="G567" s="136"/>
      <c r="H567" s="137"/>
      <c r="I567" s="138"/>
      <c r="O567" s="139"/>
      <c r="P567" s="140"/>
      <c r="Q567" s="140"/>
    </row>
    <row r="568" spans="6:17" s="135" customFormat="1" x14ac:dyDescent="0.2">
      <c r="F568" s="136"/>
      <c r="G568" s="136"/>
      <c r="H568" s="137"/>
      <c r="I568" s="138"/>
      <c r="O568" s="139"/>
      <c r="P568" s="140"/>
      <c r="Q568" s="140"/>
    </row>
    <row r="569" spans="6:17" s="135" customFormat="1" x14ac:dyDescent="0.2">
      <c r="F569" s="136"/>
      <c r="G569" s="136"/>
      <c r="H569" s="137"/>
      <c r="I569" s="138"/>
      <c r="O569" s="139"/>
      <c r="P569" s="140"/>
      <c r="Q569" s="140"/>
    </row>
    <row r="570" spans="6:17" s="135" customFormat="1" x14ac:dyDescent="0.2">
      <c r="F570" s="136"/>
      <c r="G570" s="136"/>
      <c r="H570" s="137"/>
      <c r="I570" s="138"/>
      <c r="O570" s="139"/>
      <c r="P570" s="140"/>
      <c r="Q570" s="140"/>
    </row>
    <row r="571" spans="6:17" s="135" customFormat="1" x14ac:dyDescent="0.2">
      <c r="F571" s="136"/>
      <c r="G571" s="136"/>
      <c r="H571" s="137"/>
      <c r="I571" s="138"/>
      <c r="O571" s="139"/>
      <c r="P571" s="140"/>
      <c r="Q571" s="140"/>
    </row>
    <row r="572" spans="6:17" s="135" customFormat="1" x14ac:dyDescent="0.2">
      <c r="F572" s="136"/>
      <c r="G572" s="136"/>
      <c r="H572" s="137"/>
      <c r="I572" s="138"/>
      <c r="O572" s="139"/>
      <c r="P572" s="140"/>
      <c r="Q572" s="140"/>
    </row>
    <row r="573" spans="6:17" s="135" customFormat="1" x14ac:dyDescent="0.2">
      <c r="F573" s="136"/>
      <c r="G573" s="136"/>
      <c r="H573" s="137"/>
      <c r="I573" s="138"/>
      <c r="O573" s="139"/>
      <c r="P573" s="140"/>
      <c r="Q573" s="140"/>
    </row>
    <row r="574" spans="6:17" s="135" customFormat="1" x14ac:dyDescent="0.2">
      <c r="F574" s="136"/>
      <c r="G574" s="136"/>
      <c r="H574" s="137"/>
      <c r="I574" s="138"/>
      <c r="O574" s="139"/>
      <c r="P574" s="140"/>
      <c r="Q574" s="140"/>
    </row>
    <row r="575" spans="6:17" s="135" customFormat="1" x14ac:dyDescent="0.2">
      <c r="F575" s="136"/>
      <c r="G575" s="136"/>
      <c r="H575" s="137"/>
      <c r="I575" s="138"/>
      <c r="O575" s="139"/>
      <c r="P575" s="140"/>
      <c r="Q575" s="140"/>
    </row>
    <row r="576" spans="6:17" s="135" customFormat="1" x14ac:dyDescent="0.2">
      <c r="F576" s="136"/>
      <c r="G576" s="136"/>
      <c r="H576" s="137"/>
      <c r="I576" s="138"/>
      <c r="O576" s="139"/>
      <c r="P576" s="140"/>
      <c r="Q576" s="140"/>
    </row>
    <row r="577" spans="6:17" s="135" customFormat="1" x14ac:dyDescent="0.2">
      <c r="F577" s="136"/>
      <c r="G577" s="136"/>
      <c r="H577" s="137"/>
      <c r="I577" s="138"/>
      <c r="O577" s="139"/>
      <c r="P577" s="140"/>
      <c r="Q577" s="140"/>
    </row>
    <row r="578" spans="6:17" s="135" customFormat="1" x14ac:dyDescent="0.2">
      <c r="F578" s="136"/>
      <c r="G578" s="136"/>
      <c r="H578" s="137"/>
      <c r="I578" s="138"/>
      <c r="O578" s="139"/>
      <c r="P578" s="140"/>
      <c r="Q578" s="140"/>
    </row>
    <row r="579" spans="6:17" s="135" customFormat="1" x14ac:dyDescent="0.2">
      <c r="F579" s="136"/>
      <c r="G579" s="136"/>
      <c r="H579" s="137"/>
      <c r="I579" s="138"/>
      <c r="O579" s="139"/>
      <c r="P579" s="140"/>
      <c r="Q579" s="140"/>
    </row>
    <row r="580" spans="6:17" s="135" customFormat="1" x14ac:dyDescent="0.2">
      <c r="F580" s="136"/>
      <c r="G580" s="136"/>
      <c r="H580" s="137"/>
      <c r="I580" s="138"/>
      <c r="O580" s="139"/>
      <c r="P580" s="140"/>
      <c r="Q580" s="140"/>
    </row>
    <row r="581" spans="6:17" s="135" customFormat="1" x14ac:dyDescent="0.2">
      <c r="F581" s="136"/>
      <c r="G581" s="136"/>
      <c r="H581" s="137"/>
      <c r="I581" s="138"/>
      <c r="O581" s="139"/>
      <c r="P581" s="140"/>
      <c r="Q581" s="140"/>
    </row>
    <row r="582" spans="6:17" s="135" customFormat="1" x14ac:dyDescent="0.2">
      <c r="F582" s="136"/>
      <c r="G582" s="136"/>
      <c r="H582" s="137"/>
      <c r="I582" s="138"/>
      <c r="O582" s="139"/>
      <c r="P582" s="140"/>
      <c r="Q582" s="140"/>
    </row>
    <row r="583" spans="6:17" s="135" customFormat="1" x14ac:dyDescent="0.2">
      <c r="F583" s="136"/>
      <c r="G583" s="136"/>
      <c r="H583" s="137"/>
      <c r="I583" s="138"/>
      <c r="O583" s="139"/>
      <c r="P583" s="140"/>
      <c r="Q583" s="140"/>
    </row>
    <row r="584" spans="6:17" s="135" customFormat="1" x14ac:dyDescent="0.2">
      <c r="F584" s="136"/>
      <c r="G584" s="136"/>
      <c r="H584" s="137"/>
      <c r="I584" s="138"/>
      <c r="O584" s="139"/>
      <c r="P584" s="140"/>
      <c r="Q584" s="140"/>
    </row>
    <row r="585" spans="6:17" s="135" customFormat="1" x14ac:dyDescent="0.2">
      <c r="F585" s="136"/>
      <c r="G585" s="136"/>
      <c r="H585" s="137"/>
      <c r="I585" s="138"/>
      <c r="O585" s="139"/>
      <c r="P585" s="140"/>
      <c r="Q585" s="140"/>
    </row>
    <row r="586" spans="6:17" s="135" customFormat="1" x14ac:dyDescent="0.2">
      <c r="F586" s="136"/>
      <c r="G586" s="136"/>
      <c r="H586" s="137"/>
      <c r="I586" s="138"/>
      <c r="O586" s="139"/>
      <c r="P586" s="140"/>
      <c r="Q586" s="140"/>
    </row>
    <row r="587" spans="6:17" s="135" customFormat="1" x14ac:dyDescent="0.2">
      <c r="F587" s="136"/>
      <c r="G587" s="136"/>
      <c r="H587" s="137"/>
      <c r="I587" s="138"/>
      <c r="O587" s="139"/>
      <c r="P587" s="140"/>
      <c r="Q587" s="140"/>
    </row>
    <row r="588" spans="6:17" s="135" customFormat="1" x14ac:dyDescent="0.2">
      <c r="F588" s="136"/>
      <c r="G588" s="136"/>
      <c r="H588" s="137"/>
      <c r="I588" s="138"/>
      <c r="O588" s="139"/>
      <c r="P588" s="140"/>
      <c r="Q588" s="140"/>
    </row>
    <row r="589" spans="6:17" s="135" customFormat="1" x14ac:dyDescent="0.2">
      <c r="F589" s="136"/>
      <c r="G589" s="136"/>
      <c r="H589" s="137"/>
      <c r="I589" s="138"/>
      <c r="O589" s="139"/>
      <c r="P589" s="140"/>
      <c r="Q589" s="140"/>
    </row>
    <row r="590" spans="6:17" s="135" customFormat="1" x14ac:dyDescent="0.2">
      <c r="F590" s="136"/>
      <c r="G590" s="136"/>
      <c r="H590" s="137"/>
      <c r="I590" s="138"/>
      <c r="O590" s="139"/>
      <c r="P590" s="140"/>
      <c r="Q590" s="140"/>
    </row>
    <row r="591" spans="6:17" s="135" customFormat="1" x14ac:dyDescent="0.2">
      <c r="F591" s="136"/>
      <c r="G591" s="136"/>
      <c r="H591" s="137"/>
      <c r="I591" s="138"/>
      <c r="O591" s="139"/>
      <c r="P591" s="140"/>
      <c r="Q591" s="140"/>
    </row>
    <row r="592" spans="6:17" s="135" customFormat="1" x14ac:dyDescent="0.2">
      <c r="F592" s="136"/>
      <c r="G592" s="136"/>
      <c r="H592" s="137"/>
      <c r="I592" s="138"/>
      <c r="O592" s="139"/>
      <c r="P592" s="140"/>
      <c r="Q592" s="140"/>
    </row>
    <row r="593" spans="6:17" s="135" customFormat="1" x14ac:dyDescent="0.2">
      <c r="F593" s="136"/>
      <c r="G593" s="136"/>
      <c r="H593" s="137"/>
      <c r="I593" s="138"/>
      <c r="O593" s="139"/>
      <c r="P593" s="140"/>
      <c r="Q593" s="140"/>
    </row>
    <row r="594" spans="6:17" s="135" customFormat="1" x14ac:dyDescent="0.2">
      <c r="F594" s="136"/>
      <c r="G594" s="136"/>
      <c r="H594" s="137"/>
      <c r="I594" s="138"/>
      <c r="O594" s="139"/>
      <c r="P594" s="140"/>
      <c r="Q594" s="140"/>
    </row>
    <row r="595" spans="6:17" s="135" customFormat="1" x14ac:dyDescent="0.2">
      <c r="F595" s="136"/>
      <c r="G595" s="136"/>
      <c r="H595" s="137"/>
      <c r="I595" s="138"/>
      <c r="O595" s="139"/>
      <c r="P595" s="140"/>
      <c r="Q595" s="140"/>
    </row>
    <row r="596" spans="6:17" s="135" customFormat="1" x14ac:dyDescent="0.2">
      <c r="F596" s="136"/>
      <c r="G596" s="136"/>
      <c r="H596" s="137"/>
      <c r="I596" s="138"/>
      <c r="O596" s="139"/>
      <c r="P596" s="140"/>
      <c r="Q596" s="140"/>
    </row>
    <row r="597" spans="6:17" s="135" customFormat="1" x14ac:dyDescent="0.2">
      <c r="F597" s="136"/>
      <c r="G597" s="136"/>
      <c r="H597" s="137"/>
      <c r="I597" s="138"/>
      <c r="O597" s="139"/>
      <c r="P597" s="140"/>
      <c r="Q597" s="140"/>
    </row>
    <row r="598" spans="6:17" s="135" customFormat="1" x14ac:dyDescent="0.2">
      <c r="F598" s="136"/>
      <c r="G598" s="136"/>
      <c r="H598" s="137"/>
      <c r="I598" s="138"/>
      <c r="O598" s="139"/>
      <c r="P598" s="140"/>
      <c r="Q598" s="140"/>
    </row>
    <row r="599" spans="6:17" s="135" customFormat="1" x14ac:dyDescent="0.2">
      <c r="F599" s="136"/>
      <c r="G599" s="136"/>
      <c r="H599" s="137"/>
      <c r="I599" s="138"/>
      <c r="O599" s="139"/>
      <c r="P599" s="140"/>
      <c r="Q599" s="140"/>
    </row>
    <row r="600" spans="6:17" s="135" customFormat="1" x14ac:dyDescent="0.2">
      <c r="F600" s="136"/>
      <c r="G600" s="136"/>
      <c r="H600" s="137"/>
      <c r="I600" s="138"/>
      <c r="O600" s="139"/>
      <c r="P600" s="140"/>
      <c r="Q600" s="140"/>
    </row>
    <row r="601" spans="6:17" s="135" customFormat="1" x14ac:dyDescent="0.2">
      <c r="F601" s="136"/>
      <c r="G601" s="136"/>
      <c r="H601" s="137"/>
      <c r="I601" s="138"/>
      <c r="O601" s="139"/>
      <c r="P601" s="140"/>
      <c r="Q601" s="140"/>
    </row>
    <row r="602" spans="6:17" s="135" customFormat="1" x14ac:dyDescent="0.2">
      <c r="F602" s="136"/>
      <c r="G602" s="136"/>
      <c r="H602" s="137"/>
      <c r="I602" s="138"/>
      <c r="O602" s="139"/>
      <c r="P602" s="140"/>
      <c r="Q602" s="140"/>
    </row>
    <row r="603" spans="6:17" s="135" customFormat="1" x14ac:dyDescent="0.2">
      <c r="F603" s="136"/>
      <c r="G603" s="136"/>
      <c r="H603" s="137"/>
      <c r="I603" s="138"/>
      <c r="O603" s="139"/>
      <c r="P603" s="140"/>
      <c r="Q603" s="140"/>
    </row>
    <row r="604" spans="6:17" s="135" customFormat="1" x14ac:dyDescent="0.2">
      <c r="F604" s="136"/>
      <c r="G604" s="136"/>
      <c r="H604" s="137"/>
      <c r="I604" s="138"/>
      <c r="O604" s="139"/>
      <c r="P604" s="140"/>
      <c r="Q604" s="140"/>
    </row>
    <row r="605" spans="6:17" s="135" customFormat="1" x14ac:dyDescent="0.2">
      <c r="F605" s="136"/>
      <c r="G605" s="136"/>
      <c r="H605" s="137"/>
      <c r="I605" s="138"/>
      <c r="O605" s="139"/>
      <c r="P605" s="140"/>
      <c r="Q605" s="140"/>
    </row>
    <row r="606" spans="6:17" s="135" customFormat="1" x14ac:dyDescent="0.2">
      <c r="F606" s="136"/>
      <c r="G606" s="136"/>
      <c r="H606" s="137"/>
      <c r="I606" s="138"/>
      <c r="O606" s="139"/>
      <c r="P606" s="140"/>
      <c r="Q606" s="140"/>
    </row>
    <row r="607" spans="6:17" s="135" customFormat="1" x14ac:dyDescent="0.2">
      <c r="F607" s="136"/>
      <c r="G607" s="136"/>
      <c r="H607" s="137"/>
      <c r="I607" s="138"/>
      <c r="O607" s="139"/>
      <c r="P607" s="140"/>
      <c r="Q607" s="140"/>
    </row>
    <row r="608" spans="6:17" s="135" customFormat="1" x14ac:dyDescent="0.2">
      <c r="F608" s="136"/>
      <c r="G608" s="136"/>
      <c r="H608" s="137"/>
      <c r="I608" s="138"/>
      <c r="O608" s="139"/>
      <c r="P608" s="140"/>
      <c r="Q608" s="140"/>
    </row>
    <row r="609" spans="6:17" s="135" customFormat="1" x14ac:dyDescent="0.2">
      <c r="F609" s="136"/>
      <c r="G609" s="136"/>
      <c r="H609" s="137"/>
      <c r="I609" s="138"/>
      <c r="O609" s="139"/>
      <c r="P609" s="140"/>
      <c r="Q609" s="140"/>
    </row>
    <row r="610" spans="6:17" s="135" customFormat="1" x14ac:dyDescent="0.2">
      <c r="F610" s="136"/>
      <c r="G610" s="136"/>
      <c r="H610" s="137"/>
      <c r="I610" s="138"/>
      <c r="O610" s="139"/>
      <c r="P610" s="140"/>
      <c r="Q610" s="140"/>
    </row>
    <row r="611" spans="6:17" s="135" customFormat="1" x14ac:dyDescent="0.2">
      <c r="F611" s="136"/>
      <c r="G611" s="136"/>
      <c r="H611" s="137"/>
      <c r="I611" s="138"/>
      <c r="O611" s="139"/>
      <c r="P611" s="140"/>
      <c r="Q611" s="140"/>
    </row>
    <row r="612" spans="6:17" s="135" customFormat="1" x14ac:dyDescent="0.2">
      <c r="F612" s="136"/>
      <c r="G612" s="136"/>
      <c r="H612" s="137"/>
      <c r="I612" s="138"/>
      <c r="O612" s="139"/>
      <c r="P612" s="140"/>
      <c r="Q612" s="140"/>
    </row>
    <row r="613" spans="6:17" s="135" customFormat="1" x14ac:dyDescent="0.2">
      <c r="F613" s="136"/>
      <c r="G613" s="136"/>
      <c r="H613" s="137"/>
      <c r="I613" s="138"/>
      <c r="O613" s="139"/>
      <c r="P613" s="140"/>
      <c r="Q613" s="140"/>
    </row>
    <row r="614" spans="6:17" s="135" customFormat="1" x14ac:dyDescent="0.2">
      <c r="F614" s="136"/>
      <c r="G614" s="136"/>
      <c r="H614" s="137"/>
      <c r="I614" s="138"/>
      <c r="O614" s="139"/>
      <c r="P614" s="140"/>
      <c r="Q614" s="140"/>
    </row>
    <row r="615" spans="6:17" s="135" customFormat="1" x14ac:dyDescent="0.2">
      <c r="F615" s="136"/>
      <c r="G615" s="136"/>
      <c r="H615" s="137"/>
      <c r="I615" s="138"/>
      <c r="O615" s="139"/>
      <c r="P615" s="140"/>
      <c r="Q615" s="140"/>
    </row>
    <row r="616" spans="6:17" s="135" customFormat="1" x14ac:dyDescent="0.2">
      <c r="F616" s="136"/>
      <c r="G616" s="136"/>
      <c r="H616" s="137"/>
      <c r="I616" s="138"/>
      <c r="O616" s="139"/>
      <c r="P616" s="140"/>
      <c r="Q616" s="140"/>
    </row>
    <row r="617" spans="6:17" s="135" customFormat="1" x14ac:dyDescent="0.2">
      <c r="F617" s="136"/>
      <c r="G617" s="136"/>
      <c r="H617" s="137"/>
      <c r="I617" s="138"/>
      <c r="O617" s="139"/>
      <c r="P617" s="140"/>
      <c r="Q617" s="140"/>
    </row>
    <row r="618" spans="6:17" s="135" customFormat="1" x14ac:dyDescent="0.2">
      <c r="F618" s="136"/>
      <c r="G618" s="136"/>
      <c r="H618" s="137"/>
      <c r="I618" s="138"/>
      <c r="O618" s="139"/>
      <c r="P618" s="140"/>
      <c r="Q618" s="140"/>
    </row>
    <row r="619" spans="6:17" s="135" customFormat="1" x14ac:dyDescent="0.2">
      <c r="F619" s="136"/>
      <c r="G619" s="136"/>
      <c r="H619" s="137"/>
      <c r="I619" s="138"/>
      <c r="O619" s="139"/>
      <c r="P619" s="140"/>
      <c r="Q619" s="140"/>
    </row>
    <row r="620" spans="6:17" s="135" customFormat="1" x14ac:dyDescent="0.2">
      <c r="F620" s="136"/>
      <c r="G620" s="136"/>
      <c r="H620" s="137"/>
      <c r="I620" s="138"/>
      <c r="O620" s="139"/>
      <c r="P620" s="140"/>
      <c r="Q620" s="140"/>
    </row>
    <row r="621" spans="6:17" s="135" customFormat="1" x14ac:dyDescent="0.2">
      <c r="F621" s="136"/>
      <c r="G621" s="136"/>
      <c r="H621" s="137"/>
      <c r="I621" s="138"/>
      <c r="O621" s="139"/>
      <c r="P621" s="140"/>
      <c r="Q621" s="140"/>
    </row>
    <row r="622" spans="6:17" s="135" customFormat="1" x14ac:dyDescent="0.2">
      <c r="F622" s="136"/>
      <c r="G622" s="136"/>
      <c r="H622" s="137"/>
      <c r="I622" s="138"/>
      <c r="O622" s="139"/>
      <c r="P622" s="140"/>
      <c r="Q622" s="140"/>
    </row>
    <row r="623" spans="6:17" s="135" customFormat="1" x14ac:dyDescent="0.2">
      <c r="F623" s="136"/>
      <c r="G623" s="136"/>
      <c r="H623" s="137"/>
      <c r="I623" s="138"/>
      <c r="O623" s="139"/>
      <c r="P623" s="140"/>
      <c r="Q623" s="140"/>
    </row>
    <row r="624" spans="6:17" s="135" customFormat="1" x14ac:dyDescent="0.2">
      <c r="F624" s="136"/>
      <c r="G624" s="136"/>
      <c r="H624" s="137"/>
      <c r="I624" s="138"/>
      <c r="O624" s="139"/>
      <c r="P624" s="140"/>
      <c r="Q624" s="140"/>
    </row>
    <row r="625" spans="6:17" s="135" customFormat="1" x14ac:dyDescent="0.2">
      <c r="F625" s="136"/>
      <c r="G625" s="136"/>
      <c r="H625" s="137"/>
      <c r="I625" s="138"/>
      <c r="O625" s="139"/>
      <c r="P625" s="140"/>
      <c r="Q625" s="140"/>
    </row>
    <row r="626" spans="6:17" s="135" customFormat="1" x14ac:dyDescent="0.2">
      <c r="F626" s="136"/>
      <c r="G626" s="136"/>
      <c r="H626" s="137"/>
      <c r="I626" s="138"/>
      <c r="O626" s="139"/>
      <c r="P626" s="140"/>
      <c r="Q626" s="140"/>
    </row>
    <row r="627" spans="6:17" s="135" customFormat="1" x14ac:dyDescent="0.2">
      <c r="F627" s="136"/>
      <c r="G627" s="136"/>
      <c r="H627" s="137"/>
      <c r="I627" s="138"/>
      <c r="O627" s="139"/>
      <c r="P627" s="140"/>
      <c r="Q627" s="140"/>
    </row>
    <row r="628" spans="6:17" s="135" customFormat="1" x14ac:dyDescent="0.2">
      <c r="F628" s="136"/>
      <c r="G628" s="136"/>
      <c r="H628" s="137"/>
      <c r="I628" s="138"/>
      <c r="O628" s="139"/>
      <c r="P628" s="140"/>
      <c r="Q628" s="140"/>
    </row>
    <row r="629" spans="6:17" s="135" customFormat="1" x14ac:dyDescent="0.2">
      <c r="F629" s="136"/>
      <c r="G629" s="136"/>
      <c r="H629" s="137"/>
      <c r="I629" s="138"/>
      <c r="O629" s="139"/>
      <c r="P629" s="140"/>
      <c r="Q629" s="140"/>
    </row>
    <row r="630" spans="6:17" s="135" customFormat="1" x14ac:dyDescent="0.2">
      <c r="F630" s="136"/>
      <c r="G630" s="136"/>
      <c r="H630" s="137"/>
      <c r="I630" s="138"/>
      <c r="O630" s="139"/>
      <c r="P630" s="140"/>
      <c r="Q630" s="140"/>
    </row>
    <row r="631" spans="6:17" s="135" customFormat="1" x14ac:dyDescent="0.2">
      <c r="F631" s="136"/>
      <c r="G631" s="136"/>
      <c r="H631" s="137"/>
      <c r="I631" s="138"/>
      <c r="O631" s="139"/>
      <c r="P631" s="140"/>
      <c r="Q631" s="140"/>
    </row>
    <row r="632" spans="6:17" s="135" customFormat="1" x14ac:dyDescent="0.2">
      <c r="F632" s="136"/>
      <c r="G632" s="136"/>
      <c r="H632" s="137"/>
      <c r="I632" s="138"/>
      <c r="O632" s="139"/>
      <c r="P632" s="140"/>
      <c r="Q632" s="140"/>
    </row>
    <row r="633" spans="6:17" s="135" customFormat="1" x14ac:dyDescent="0.2">
      <c r="F633" s="136"/>
      <c r="G633" s="136"/>
      <c r="H633" s="137"/>
      <c r="I633" s="138"/>
      <c r="O633" s="139"/>
      <c r="P633" s="140"/>
      <c r="Q633" s="140"/>
    </row>
    <row r="634" spans="6:17" s="135" customFormat="1" x14ac:dyDescent="0.2">
      <c r="F634" s="136"/>
      <c r="G634" s="136"/>
      <c r="H634" s="137"/>
      <c r="I634" s="138"/>
      <c r="O634" s="139"/>
      <c r="P634" s="140"/>
      <c r="Q634" s="140"/>
    </row>
    <row r="635" spans="6:17" s="135" customFormat="1" x14ac:dyDescent="0.2">
      <c r="F635" s="136"/>
      <c r="G635" s="136"/>
      <c r="H635" s="137"/>
      <c r="I635" s="138"/>
      <c r="O635" s="139"/>
      <c r="P635" s="140"/>
      <c r="Q635" s="140"/>
    </row>
    <row r="636" spans="6:17" s="135" customFormat="1" x14ac:dyDescent="0.2">
      <c r="F636" s="136"/>
      <c r="G636" s="136"/>
      <c r="H636" s="137"/>
      <c r="I636" s="138"/>
      <c r="O636" s="139"/>
      <c r="P636" s="140"/>
      <c r="Q636" s="140"/>
    </row>
    <row r="637" spans="6:17" s="135" customFormat="1" x14ac:dyDescent="0.2">
      <c r="F637" s="136"/>
      <c r="G637" s="136"/>
      <c r="H637" s="137"/>
      <c r="I637" s="138"/>
      <c r="O637" s="139"/>
      <c r="P637" s="140"/>
      <c r="Q637" s="140"/>
    </row>
    <row r="638" spans="6:17" s="135" customFormat="1" x14ac:dyDescent="0.2">
      <c r="F638" s="136"/>
      <c r="G638" s="136"/>
      <c r="H638" s="137"/>
      <c r="I638" s="138"/>
      <c r="O638" s="139"/>
      <c r="P638" s="140"/>
      <c r="Q638" s="140"/>
    </row>
    <row r="639" spans="6:17" s="135" customFormat="1" x14ac:dyDescent="0.2">
      <c r="F639" s="136"/>
      <c r="G639" s="136"/>
      <c r="H639" s="137"/>
      <c r="I639" s="138"/>
      <c r="O639" s="139"/>
      <c r="P639" s="140"/>
      <c r="Q639" s="140"/>
    </row>
    <row r="640" spans="6:17" s="135" customFormat="1" x14ac:dyDescent="0.2">
      <c r="F640" s="136"/>
      <c r="G640" s="136"/>
      <c r="H640" s="137"/>
      <c r="I640" s="138"/>
      <c r="O640" s="139"/>
      <c r="P640" s="140"/>
      <c r="Q640" s="140"/>
    </row>
    <row r="641" spans="6:17" s="135" customFormat="1" x14ac:dyDescent="0.2">
      <c r="F641" s="136"/>
      <c r="G641" s="136"/>
      <c r="H641" s="137"/>
      <c r="I641" s="138"/>
      <c r="O641" s="139"/>
      <c r="P641" s="140"/>
      <c r="Q641" s="140"/>
    </row>
    <row r="642" spans="6:17" s="135" customFormat="1" x14ac:dyDescent="0.2">
      <c r="F642" s="136"/>
      <c r="G642" s="136"/>
      <c r="H642" s="137"/>
      <c r="I642" s="138"/>
      <c r="O642" s="139"/>
      <c r="P642" s="140"/>
      <c r="Q642" s="140"/>
    </row>
    <row r="643" spans="6:17" s="135" customFormat="1" x14ac:dyDescent="0.2">
      <c r="F643" s="136"/>
      <c r="G643" s="136"/>
      <c r="H643" s="137"/>
      <c r="I643" s="138"/>
      <c r="O643" s="139"/>
      <c r="P643" s="140"/>
      <c r="Q643" s="140"/>
    </row>
    <row r="644" spans="6:17" s="135" customFormat="1" x14ac:dyDescent="0.2">
      <c r="F644" s="136"/>
      <c r="G644" s="136"/>
      <c r="H644" s="137"/>
      <c r="I644" s="138"/>
      <c r="O644" s="139"/>
      <c r="P644" s="140"/>
      <c r="Q644" s="140"/>
    </row>
    <row r="645" spans="6:17" s="135" customFormat="1" x14ac:dyDescent="0.2">
      <c r="F645" s="136"/>
      <c r="G645" s="136"/>
      <c r="H645" s="137"/>
      <c r="I645" s="138"/>
      <c r="O645" s="139"/>
      <c r="P645" s="140"/>
      <c r="Q645" s="140"/>
    </row>
    <row r="646" spans="6:17" s="135" customFormat="1" x14ac:dyDescent="0.2">
      <c r="F646" s="136"/>
      <c r="G646" s="136"/>
      <c r="H646" s="137"/>
      <c r="I646" s="138"/>
      <c r="O646" s="139"/>
      <c r="P646" s="140"/>
      <c r="Q646" s="140"/>
    </row>
    <row r="647" spans="6:17" s="135" customFormat="1" x14ac:dyDescent="0.2">
      <c r="F647" s="136"/>
      <c r="G647" s="136"/>
      <c r="H647" s="137"/>
      <c r="I647" s="138"/>
      <c r="O647" s="139"/>
      <c r="P647" s="140"/>
      <c r="Q647" s="140"/>
    </row>
    <row r="648" spans="6:17" s="135" customFormat="1" x14ac:dyDescent="0.2">
      <c r="F648" s="136"/>
      <c r="G648" s="136"/>
      <c r="H648" s="137"/>
      <c r="I648" s="138"/>
      <c r="O648" s="139"/>
      <c r="P648" s="140"/>
      <c r="Q648" s="140"/>
    </row>
    <row r="649" spans="6:17" s="135" customFormat="1" x14ac:dyDescent="0.2">
      <c r="F649" s="136"/>
      <c r="G649" s="136"/>
      <c r="H649" s="137"/>
      <c r="I649" s="138"/>
      <c r="O649" s="139"/>
      <c r="P649" s="140"/>
      <c r="Q649" s="140"/>
    </row>
    <row r="650" spans="6:17" s="135" customFormat="1" x14ac:dyDescent="0.2">
      <c r="F650" s="136"/>
      <c r="G650" s="136"/>
      <c r="H650" s="137"/>
      <c r="I650" s="138"/>
      <c r="O650" s="139"/>
      <c r="P650" s="140"/>
      <c r="Q650" s="140"/>
    </row>
    <row r="651" spans="6:17" s="135" customFormat="1" x14ac:dyDescent="0.2">
      <c r="F651" s="136"/>
      <c r="G651" s="136"/>
      <c r="H651" s="137"/>
      <c r="I651" s="138"/>
      <c r="O651" s="139"/>
      <c r="P651" s="140"/>
      <c r="Q651" s="140"/>
    </row>
    <row r="652" spans="6:17" s="135" customFormat="1" x14ac:dyDescent="0.2">
      <c r="F652" s="136"/>
      <c r="G652" s="136"/>
      <c r="H652" s="137"/>
      <c r="I652" s="138"/>
      <c r="O652" s="139"/>
      <c r="P652" s="140"/>
      <c r="Q652" s="140"/>
    </row>
    <row r="653" spans="6:17" s="135" customFormat="1" x14ac:dyDescent="0.2">
      <c r="F653" s="136"/>
      <c r="G653" s="136"/>
      <c r="H653" s="137"/>
      <c r="I653" s="138"/>
      <c r="O653" s="139"/>
      <c r="P653" s="140"/>
      <c r="Q653" s="140"/>
    </row>
    <row r="654" spans="6:17" s="135" customFormat="1" x14ac:dyDescent="0.2">
      <c r="F654" s="136"/>
      <c r="G654" s="136"/>
      <c r="H654" s="137"/>
      <c r="I654" s="138"/>
      <c r="O654" s="139"/>
      <c r="P654" s="140"/>
      <c r="Q654" s="140"/>
    </row>
    <row r="655" spans="6:17" s="135" customFormat="1" x14ac:dyDescent="0.2">
      <c r="F655" s="136"/>
      <c r="G655" s="136"/>
      <c r="H655" s="137"/>
      <c r="I655" s="138"/>
      <c r="O655" s="139"/>
      <c r="P655" s="140"/>
      <c r="Q655" s="140"/>
    </row>
    <row r="656" spans="6:17" s="135" customFormat="1" x14ac:dyDescent="0.2">
      <c r="F656" s="136"/>
      <c r="G656" s="136"/>
      <c r="H656" s="137"/>
      <c r="I656" s="138"/>
      <c r="O656" s="139"/>
      <c r="P656" s="140"/>
      <c r="Q656" s="140"/>
    </row>
    <row r="657" spans="6:17" s="135" customFormat="1" x14ac:dyDescent="0.2">
      <c r="F657" s="136"/>
      <c r="G657" s="136"/>
      <c r="H657" s="137"/>
      <c r="I657" s="138"/>
      <c r="O657" s="139"/>
      <c r="P657" s="140"/>
      <c r="Q657" s="140"/>
    </row>
    <row r="658" spans="6:17" s="135" customFormat="1" x14ac:dyDescent="0.2">
      <c r="F658" s="136"/>
      <c r="G658" s="136"/>
      <c r="H658" s="137"/>
      <c r="I658" s="138"/>
      <c r="O658" s="139"/>
      <c r="P658" s="140"/>
      <c r="Q658" s="140"/>
    </row>
    <row r="659" spans="6:17" s="135" customFormat="1" x14ac:dyDescent="0.2">
      <c r="F659" s="136"/>
      <c r="G659" s="136"/>
      <c r="H659" s="137"/>
      <c r="I659" s="138"/>
      <c r="O659" s="139"/>
      <c r="P659" s="140"/>
      <c r="Q659" s="140"/>
    </row>
    <row r="660" spans="6:17" s="135" customFormat="1" x14ac:dyDescent="0.2">
      <c r="F660" s="136"/>
      <c r="G660" s="136"/>
      <c r="H660" s="137"/>
      <c r="I660" s="138"/>
      <c r="O660" s="139"/>
      <c r="P660" s="140"/>
      <c r="Q660" s="140"/>
    </row>
    <row r="661" spans="6:17" s="135" customFormat="1" x14ac:dyDescent="0.2">
      <c r="F661" s="136"/>
      <c r="G661" s="136"/>
      <c r="H661" s="137"/>
      <c r="I661" s="138"/>
      <c r="O661" s="139"/>
      <c r="P661" s="140"/>
      <c r="Q661" s="140"/>
    </row>
    <row r="662" spans="6:17" s="135" customFormat="1" x14ac:dyDescent="0.2">
      <c r="F662" s="136"/>
      <c r="G662" s="136"/>
      <c r="H662" s="137"/>
      <c r="I662" s="138"/>
      <c r="O662" s="139"/>
      <c r="P662" s="140"/>
      <c r="Q662" s="140"/>
    </row>
    <row r="663" spans="6:17" s="135" customFormat="1" x14ac:dyDescent="0.2">
      <c r="F663" s="136"/>
      <c r="G663" s="136"/>
      <c r="H663" s="137"/>
      <c r="I663" s="138"/>
      <c r="O663" s="139"/>
      <c r="P663" s="140"/>
      <c r="Q663" s="140"/>
    </row>
    <row r="664" spans="6:17" s="135" customFormat="1" x14ac:dyDescent="0.2">
      <c r="F664" s="136"/>
      <c r="G664" s="136"/>
      <c r="H664" s="137"/>
      <c r="I664" s="138"/>
      <c r="O664" s="139"/>
      <c r="P664" s="140"/>
      <c r="Q664" s="140"/>
    </row>
    <row r="665" spans="6:17" s="135" customFormat="1" x14ac:dyDescent="0.2">
      <c r="F665" s="136"/>
      <c r="G665" s="136"/>
      <c r="H665" s="137"/>
      <c r="I665" s="138"/>
      <c r="O665" s="139"/>
      <c r="P665" s="140"/>
      <c r="Q665" s="140"/>
    </row>
    <row r="666" spans="6:17" s="135" customFormat="1" x14ac:dyDescent="0.2">
      <c r="F666" s="136"/>
      <c r="G666" s="136"/>
      <c r="H666" s="137"/>
      <c r="I666" s="138"/>
      <c r="O666" s="139"/>
      <c r="P666" s="140"/>
      <c r="Q666" s="140"/>
    </row>
    <row r="667" spans="6:17" s="135" customFormat="1" x14ac:dyDescent="0.2">
      <c r="F667" s="136"/>
      <c r="G667" s="136"/>
      <c r="H667" s="137"/>
      <c r="I667" s="138"/>
      <c r="O667" s="139"/>
      <c r="P667" s="140"/>
      <c r="Q667" s="140"/>
    </row>
    <row r="668" spans="6:17" s="135" customFormat="1" x14ac:dyDescent="0.2">
      <c r="F668" s="136"/>
      <c r="G668" s="136"/>
      <c r="H668" s="137"/>
      <c r="I668" s="138"/>
      <c r="O668" s="139"/>
      <c r="P668" s="140"/>
      <c r="Q668" s="140"/>
    </row>
    <row r="669" spans="6:17" s="135" customFormat="1" x14ac:dyDescent="0.2">
      <c r="F669" s="136"/>
      <c r="G669" s="136"/>
      <c r="H669" s="137"/>
      <c r="I669" s="138"/>
      <c r="O669" s="139"/>
      <c r="P669" s="140"/>
      <c r="Q669" s="140"/>
    </row>
    <row r="670" spans="6:17" s="135" customFormat="1" x14ac:dyDescent="0.2">
      <c r="F670" s="136"/>
      <c r="G670" s="136"/>
      <c r="H670" s="137"/>
      <c r="I670" s="138"/>
      <c r="O670" s="139"/>
      <c r="P670" s="140"/>
      <c r="Q670" s="140"/>
    </row>
    <row r="671" spans="6:17" s="135" customFormat="1" x14ac:dyDescent="0.2">
      <c r="F671" s="136"/>
      <c r="G671" s="136"/>
      <c r="H671" s="137"/>
      <c r="I671" s="138"/>
      <c r="O671" s="139"/>
      <c r="P671" s="140"/>
      <c r="Q671" s="140"/>
    </row>
    <row r="672" spans="6:17" s="135" customFormat="1" x14ac:dyDescent="0.2">
      <c r="F672" s="136"/>
      <c r="G672" s="136"/>
      <c r="H672" s="137"/>
      <c r="I672" s="138"/>
      <c r="O672" s="139"/>
      <c r="P672" s="140"/>
      <c r="Q672" s="140"/>
    </row>
    <row r="673" spans="6:17" s="135" customFormat="1" x14ac:dyDescent="0.2">
      <c r="F673" s="136"/>
      <c r="G673" s="136"/>
      <c r="H673" s="137"/>
      <c r="I673" s="138"/>
      <c r="O673" s="139"/>
      <c r="P673" s="140"/>
      <c r="Q673" s="140"/>
    </row>
    <row r="674" spans="6:17" s="135" customFormat="1" x14ac:dyDescent="0.2">
      <c r="F674" s="136"/>
      <c r="G674" s="136"/>
      <c r="H674" s="137"/>
      <c r="I674" s="138"/>
      <c r="O674" s="139"/>
      <c r="P674" s="140"/>
      <c r="Q674" s="140"/>
    </row>
    <row r="675" spans="6:17" s="135" customFormat="1" x14ac:dyDescent="0.2">
      <c r="F675" s="136"/>
      <c r="G675" s="136"/>
      <c r="H675" s="137"/>
      <c r="I675" s="138"/>
      <c r="O675" s="139"/>
      <c r="P675" s="140"/>
      <c r="Q675" s="140"/>
    </row>
    <row r="676" spans="6:17" s="135" customFormat="1" x14ac:dyDescent="0.2">
      <c r="F676" s="136"/>
      <c r="G676" s="136"/>
      <c r="H676" s="137"/>
      <c r="I676" s="138"/>
      <c r="O676" s="139"/>
      <c r="P676" s="140"/>
      <c r="Q676" s="140"/>
    </row>
    <row r="677" spans="6:17" s="135" customFormat="1" x14ac:dyDescent="0.2">
      <c r="F677" s="136"/>
      <c r="G677" s="136"/>
      <c r="H677" s="137"/>
      <c r="I677" s="138"/>
      <c r="O677" s="139"/>
      <c r="P677" s="140"/>
      <c r="Q677" s="140"/>
    </row>
    <row r="678" spans="6:17" s="135" customFormat="1" x14ac:dyDescent="0.2">
      <c r="F678" s="136"/>
      <c r="G678" s="136"/>
      <c r="H678" s="137"/>
      <c r="I678" s="138"/>
      <c r="O678" s="139"/>
      <c r="P678" s="140"/>
      <c r="Q678" s="140"/>
    </row>
    <row r="679" spans="6:17" s="135" customFormat="1" x14ac:dyDescent="0.2">
      <c r="F679" s="136"/>
      <c r="G679" s="136"/>
      <c r="H679" s="137"/>
      <c r="I679" s="138"/>
      <c r="O679" s="139"/>
      <c r="P679" s="140"/>
      <c r="Q679" s="140"/>
    </row>
    <row r="680" spans="6:17" s="135" customFormat="1" x14ac:dyDescent="0.2">
      <c r="F680" s="136"/>
      <c r="G680" s="136"/>
      <c r="H680" s="137"/>
      <c r="I680" s="138"/>
      <c r="O680" s="139"/>
      <c r="P680" s="140"/>
      <c r="Q680" s="140"/>
    </row>
    <row r="681" spans="6:17" s="135" customFormat="1" x14ac:dyDescent="0.2">
      <c r="F681" s="136"/>
      <c r="G681" s="136"/>
      <c r="H681" s="137"/>
      <c r="I681" s="138"/>
      <c r="O681" s="139"/>
      <c r="P681" s="140"/>
      <c r="Q681" s="140"/>
    </row>
    <row r="682" spans="6:17" s="135" customFormat="1" x14ac:dyDescent="0.2">
      <c r="F682" s="136"/>
      <c r="G682" s="136"/>
      <c r="H682" s="137"/>
      <c r="I682" s="138"/>
      <c r="O682" s="139"/>
      <c r="P682" s="140"/>
      <c r="Q682" s="140"/>
    </row>
    <row r="683" spans="6:17" s="135" customFormat="1" x14ac:dyDescent="0.2">
      <c r="F683" s="136"/>
      <c r="G683" s="136"/>
      <c r="H683" s="137"/>
      <c r="I683" s="138"/>
      <c r="O683" s="139"/>
      <c r="P683" s="140"/>
      <c r="Q683" s="140"/>
    </row>
    <row r="684" spans="6:17" s="135" customFormat="1" x14ac:dyDescent="0.2">
      <c r="F684" s="136"/>
      <c r="G684" s="136"/>
      <c r="H684" s="137"/>
      <c r="I684" s="138"/>
      <c r="O684" s="139"/>
      <c r="P684" s="140"/>
      <c r="Q684" s="140"/>
    </row>
    <row r="685" spans="6:17" s="135" customFormat="1" x14ac:dyDescent="0.2">
      <c r="F685" s="136"/>
      <c r="G685" s="136"/>
      <c r="H685" s="137"/>
      <c r="I685" s="138"/>
      <c r="O685" s="139"/>
      <c r="P685" s="140"/>
      <c r="Q685" s="140"/>
    </row>
    <row r="686" spans="6:17" s="135" customFormat="1" x14ac:dyDescent="0.2">
      <c r="F686" s="136"/>
      <c r="G686" s="136"/>
      <c r="H686" s="137"/>
      <c r="I686" s="138"/>
      <c r="O686" s="139"/>
      <c r="P686" s="140"/>
      <c r="Q686" s="140"/>
    </row>
    <row r="687" spans="6:17" s="135" customFormat="1" x14ac:dyDescent="0.2">
      <c r="F687" s="136"/>
      <c r="G687" s="136"/>
      <c r="H687" s="137"/>
      <c r="I687" s="138"/>
      <c r="O687" s="139"/>
      <c r="P687" s="140"/>
      <c r="Q687" s="140"/>
    </row>
    <row r="688" spans="6:17" s="135" customFormat="1" x14ac:dyDescent="0.2">
      <c r="F688" s="136"/>
      <c r="G688" s="136"/>
      <c r="H688" s="137"/>
      <c r="I688" s="138"/>
      <c r="O688" s="139"/>
      <c r="P688" s="140"/>
      <c r="Q688" s="140"/>
    </row>
    <row r="689" spans="6:17" s="135" customFormat="1" x14ac:dyDescent="0.2">
      <c r="F689" s="136"/>
      <c r="G689" s="136"/>
      <c r="H689" s="137"/>
      <c r="I689" s="138"/>
      <c r="O689" s="139"/>
      <c r="P689" s="140"/>
      <c r="Q689" s="140"/>
    </row>
    <row r="690" spans="6:17" s="135" customFormat="1" x14ac:dyDescent="0.2">
      <c r="F690" s="136"/>
      <c r="G690" s="136"/>
      <c r="H690" s="137"/>
      <c r="I690" s="138"/>
      <c r="O690" s="139"/>
      <c r="P690" s="140"/>
      <c r="Q690" s="140"/>
    </row>
    <row r="691" spans="6:17" s="135" customFormat="1" x14ac:dyDescent="0.2">
      <c r="F691" s="136"/>
      <c r="G691" s="136"/>
      <c r="H691" s="137"/>
      <c r="I691" s="138"/>
      <c r="O691" s="139"/>
      <c r="P691" s="140"/>
      <c r="Q691" s="140"/>
    </row>
    <row r="692" spans="6:17" s="135" customFormat="1" x14ac:dyDescent="0.2">
      <c r="F692" s="136"/>
      <c r="G692" s="136"/>
      <c r="H692" s="137"/>
      <c r="I692" s="138"/>
      <c r="O692" s="139"/>
      <c r="P692" s="140"/>
      <c r="Q692" s="140"/>
    </row>
    <row r="693" spans="6:17" s="135" customFormat="1" x14ac:dyDescent="0.2">
      <c r="F693" s="136"/>
      <c r="G693" s="136"/>
      <c r="H693" s="137"/>
      <c r="I693" s="138"/>
      <c r="O693" s="139"/>
      <c r="P693" s="140"/>
      <c r="Q693" s="140"/>
    </row>
    <row r="694" spans="6:17" s="135" customFormat="1" x14ac:dyDescent="0.2">
      <c r="F694" s="136"/>
      <c r="G694" s="136"/>
      <c r="H694" s="137"/>
      <c r="I694" s="138"/>
      <c r="O694" s="139"/>
      <c r="P694" s="140"/>
      <c r="Q694" s="140"/>
    </row>
    <row r="695" spans="6:17" s="135" customFormat="1" x14ac:dyDescent="0.2">
      <c r="F695" s="136"/>
      <c r="G695" s="136"/>
      <c r="H695" s="137"/>
      <c r="I695" s="138"/>
      <c r="O695" s="139"/>
      <c r="P695" s="140"/>
      <c r="Q695" s="140"/>
    </row>
    <row r="696" spans="6:17" s="135" customFormat="1" x14ac:dyDescent="0.2">
      <c r="F696" s="136"/>
      <c r="G696" s="136"/>
      <c r="H696" s="137"/>
      <c r="I696" s="138"/>
      <c r="O696" s="139"/>
      <c r="P696" s="140"/>
      <c r="Q696" s="140"/>
    </row>
    <row r="697" spans="6:17" s="135" customFormat="1" x14ac:dyDescent="0.2">
      <c r="F697" s="136"/>
      <c r="G697" s="136"/>
      <c r="H697" s="137"/>
      <c r="I697" s="138"/>
      <c r="O697" s="139"/>
      <c r="P697" s="140"/>
      <c r="Q697" s="140"/>
    </row>
    <row r="698" spans="6:17" s="135" customFormat="1" x14ac:dyDescent="0.2">
      <c r="F698" s="136"/>
      <c r="G698" s="136"/>
      <c r="H698" s="137"/>
      <c r="I698" s="138"/>
      <c r="O698" s="139"/>
      <c r="P698" s="140"/>
      <c r="Q698" s="140"/>
    </row>
    <row r="699" spans="6:17" s="135" customFormat="1" x14ac:dyDescent="0.2">
      <c r="F699" s="136"/>
      <c r="G699" s="136"/>
      <c r="H699" s="137"/>
      <c r="I699" s="138"/>
      <c r="O699" s="139"/>
      <c r="P699" s="140"/>
      <c r="Q699" s="140"/>
    </row>
    <row r="700" spans="6:17" s="135" customFormat="1" x14ac:dyDescent="0.2">
      <c r="F700" s="136"/>
      <c r="G700" s="136"/>
      <c r="H700" s="137"/>
      <c r="I700" s="138"/>
      <c r="O700" s="139"/>
      <c r="P700" s="140"/>
      <c r="Q700" s="140"/>
    </row>
    <row r="701" spans="6:17" s="135" customFormat="1" x14ac:dyDescent="0.2">
      <c r="F701" s="136"/>
      <c r="G701" s="136"/>
      <c r="H701" s="137"/>
      <c r="I701" s="138"/>
      <c r="O701" s="139"/>
      <c r="P701" s="140"/>
      <c r="Q701" s="140"/>
    </row>
    <row r="702" spans="6:17" s="135" customFormat="1" x14ac:dyDescent="0.2">
      <c r="F702" s="136"/>
      <c r="G702" s="136"/>
      <c r="H702" s="137"/>
      <c r="I702" s="138"/>
      <c r="O702" s="139"/>
      <c r="P702" s="140"/>
      <c r="Q702" s="140"/>
    </row>
    <row r="703" spans="6:17" s="135" customFormat="1" x14ac:dyDescent="0.2">
      <c r="F703" s="136"/>
      <c r="G703" s="136"/>
      <c r="H703" s="137"/>
      <c r="I703" s="138"/>
      <c r="O703" s="139"/>
      <c r="P703" s="140"/>
      <c r="Q703" s="140"/>
    </row>
    <row r="704" spans="6:17" s="135" customFormat="1" x14ac:dyDescent="0.2">
      <c r="F704" s="136"/>
      <c r="G704" s="136"/>
      <c r="H704" s="137"/>
      <c r="I704" s="138"/>
      <c r="O704" s="139"/>
      <c r="P704" s="140"/>
      <c r="Q704" s="140"/>
    </row>
    <row r="705" spans="6:17" s="135" customFormat="1" x14ac:dyDescent="0.2">
      <c r="F705" s="136"/>
      <c r="G705" s="136"/>
      <c r="H705" s="137"/>
      <c r="I705" s="138"/>
      <c r="O705" s="139"/>
      <c r="P705" s="140"/>
      <c r="Q705" s="140"/>
    </row>
    <row r="706" spans="6:17" s="135" customFormat="1" x14ac:dyDescent="0.2">
      <c r="F706" s="136"/>
      <c r="G706" s="136"/>
      <c r="H706" s="137"/>
      <c r="I706" s="138"/>
      <c r="O706" s="139"/>
      <c r="P706" s="140"/>
      <c r="Q706" s="140"/>
    </row>
    <row r="707" spans="6:17" s="135" customFormat="1" x14ac:dyDescent="0.2">
      <c r="F707" s="136"/>
      <c r="G707" s="136"/>
      <c r="H707" s="137"/>
      <c r="I707" s="138"/>
      <c r="O707" s="139"/>
      <c r="P707" s="140"/>
      <c r="Q707" s="140"/>
    </row>
    <row r="708" spans="6:17" s="135" customFormat="1" x14ac:dyDescent="0.2">
      <c r="F708" s="136"/>
      <c r="G708" s="136"/>
      <c r="H708" s="137"/>
      <c r="I708" s="138"/>
      <c r="O708" s="139"/>
      <c r="P708" s="140"/>
      <c r="Q708" s="140"/>
    </row>
    <row r="709" spans="6:17" s="135" customFormat="1" x14ac:dyDescent="0.2">
      <c r="F709" s="136"/>
      <c r="G709" s="136"/>
      <c r="H709" s="137"/>
      <c r="I709" s="138"/>
      <c r="O709" s="139"/>
      <c r="P709" s="140"/>
      <c r="Q709" s="140"/>
    </row>
    <row r="710" spans="6:17" s="135" customFormat="1" x14ac:dyDescent="0.2">
      <c r="F710" s="136"/>
      <c r="G710" s="136"/>
      <c r="H710" s="137"/>
      <c r="I710" s="138"/>
      <c r="O710" s="139"/>
      <c r="P710" s="140"/>
      <c r="Q710" s="140"/>
    </row>
    <row r="711" spans="6:17" s="135" customFormat="1" x14ac:dyDescent="0.2">
      <c r="F711" s="136"/>
      <c r="G711" s="136"/>
      <c r="H711" s="137"/>
      <c r="I711" s="138"/>
      <c r="O711" s="139"/>
      <c r="P711" s="140"/>
      <c r="Q711" s="140"/>
    </row>
    <row r="712" spans="6:17" s="135" customFormat="1" x14ac:dyDescent="0.2">
      <c r="F712" s="136"/>
      <c r="G712" s="136"/>
      <c r="H712" s="137"/>
      <c r="I712" s="138"/>
      <c r="O712" s="139"/>
      <c r="P712" s="140"/>
      <c r="Q712" s="140"/>
    </row>
    <row r="713" spans="6:17" s="135" customFormat="1" x14ac:dyDescent="0.2">
      <c r="F713" s="136"/>
      <c r="G713" s="136"/>
      <c r="H713" s="137"/>
      <c r="I713" s="138"/>
      <c r="O713" s="139"/>
      <c r="P713" s="140"/>
      <c r="Q713" s="140"/>
    </row>
    <row r="714" spans="6:17" s="135" customFormat="1" x14ac:dyDescent="0.2">
      <c r="F714" s="136"/>
      <c r="G714" s="136"/>
      <c r="H714" s="137"/>
      <c r="I714" s="138"/>
      <c r="O714" s="139"/>
      <c r="P714" s="140"/>
      <c r="Q714" s="140"/>
    </row>
    <row r="715" spans="6:17" s="135" customFormat="1" x14ac:dyDescent="0.2">
      <c r="F715" s="136"/>
      <c r="G715" s="136"/>
      <c r="H715" s="137"/>
      <c r="I715" s="138"/>
      <c r="O715" s="139"/>
      <c r="P715" s="140"/>
      <c r="Q715" s="140"/>
    </row>
    <row r="716" spans="6:17" s="135" customFormat="1" x14ac:dyDescent="0.2">
      <c r="F716" s="136"/>
      <c r="G716" s="136"/>
      <c r="H716" s="137"/>
      <c r="I716" s="138"/>
      <c r="O716" s="139"/>
      <c r="P716" s="140"/>
      <c r="Q716" s="140"/>
    </row>
    <row r="717" spans="6:17" s="135" customFormat="1" x14ac:dyDescent="0.2">
      <c r="F717" s="136"/>
      <c r="G717" s="136"/>
      <c r="H717" s="137"/>
      <c r="I717" s="138"/>
      <c r="O717" s="139"/>
      <c r="P717" s="140"/>
      <c r="Q717" s="140"/>
    </row>
    <row r="718" spans="6:17" s="135" customFormat="1" x14ac:dyDescent="0.2">
      <c r="F718" s="136"/>
      <c r="G718" s="136"/>
      <c r="H718" s="137"/>
      <c r="I718" s="138"/>
      <c r="O718" s="139"/>
      <c r="P718" s="140"/>
      <c r="Q718" s="140"/>
    </row>
    <row r="719" spans="6:17" s="135" customFormat="1" x14ac:dyDescent="0.2">
      <c r="F719" s="136"/>
      <c r="G719" s="136"/>
      <c r="H719" s="137"/>
      <c r="I719" s="138"/>
      <c r="O719" s="139"/>
      <c r="P719" s="140"/>
      <c r="Q719" s="140"/>
    </row>
    <row r="720" spans="6:17" s="135" customFormat="1" x14ac:dyDescent="0.2">
      <c r="F720" s="136"/>
      <c r="G720" s="136"/>
      <c r="H720" s="137"/>
      <c r="I720" s="138"/>
      <c r="O720" s="139"/>
      <c r="P720" s="140"/>
      <c r="Q720" s="140"/>
    </row>
    <row r="721" spans="6:17" s="135" customFormat="1" x14ac:dyDescent="0.2">
      <c r="F721" s="136"/>
      <c r="G721" s="136"/>
      <c r="H721" s="137"/>
      <c r="I721" s="138"/>
      <c r="O721" s="139"/>
      <c r="P721" s="140"/>
      <c r="Q721" s="140"/>
    </row>
    <row r="722" spans="6:17" s="135" customFormat="1" x14ac:dyDescent="0.2">
      <c r="F722" s="136"/>
      <c r="G722" s="136"/>
      <c r="H722" s="137"/>
      <c r="I722" s="138"/>
      <c r="O722" s="139"/>
      <c r="P722" s="140"/>
      <c r="Q722" s="140"/>
    </row>
    <row r="723" spans="6:17" s="135" customFormat="1" x14ac:dyDescent="0.2">
      <c r="F723" s="136"/>
      <c r="G723" s="136"/>
      <c r="H723" s="137"/>
      <c r="I723" s="138"/>
      <c r="O723" s="139"/>
      <c r="P723" s="140"/>
      <c r="Q723" s="140"/>
    </row>
    <row r="724" spans="6:17" s="135" customFormat="1" x14ac:dyDescent="0.2">
      <c r="F724" s="136"/>
      <c r="G724" s="136"/>
      <c r="H724" s="137"/>
      <c r="I724" s="138"/>
      <c r="O724" s="139"/>
      <c r="P724" s="140"/>
      <c r="Q724" s="140"/>
    </row>
    <row r="725" spans="6:17" s="135" customFormat="1" x14ac:dyDescent="0.2">
      <c r="F725" s="136"/>
      <c r="G725" s="136"/>
      <c r="H725" s="137"/>
      <c r="I725" s="138"/>
      <c r="O725" s="139"/>
      <c r="P725" s="140"/>
      <c r="Q725" s="140"/>
    </row>
    <row r="726" spans="6:17" s="135" customFormat="1" x14ac:dyDescent="0.2">
      <c r="F726" s="136"/>
      <c r="G726" s="136"/>
      <c r="H726" s="137"/>
      <c r="I726" s="138"/>
      <c r="O726" s="139"/>
      <c r="P726" s="140"/>
      <c r="Q726" s="140"/>
    </row>
    <row r="727" spans="6:17" s="135" customFormat="1" x14ac:dyDescent="0.2">
      <c r="F727" s="136"/>
      <c r="G727" s="136"/>
      <c r="H727" s="137"/>
      <c r="I727" s="138"/>
      <c r="O727" s="139"/>
      <c r="P727" s="140"/>
      <c r="Q727" s="140"/>
    </row>
    <row r="728" spans="6:17" s="135" customFormat="1" x14ac:dyDescent="0.2">
      <c r="F728" s="136"/>
      <c r="G728" s="136"/>
      <c r="H728" s="137"/>
      <c r="I728" s="138"/>
      <c r="O728" s="139"/>
      <c r="P728" s="140"/>
      <c r="Q728" s="140"/>
    </row>
    <row r="729" spans="6:17" s="135" customFormat="1" x14ac:dyDescent="0.2">
      <c r="F729" s="136"/>
      <c r="G729" s="136"/>
      <c r="H729" s="137"/>
      <c r="I729" s="138"/>
      <c r="O729" s="139"/>
      <c r="P729" s="140"/>
      <c r="Q729" s="140"/>
    </row>
    <row r="730" spans="6:17" s="135" customFormat="1" x14ac:dyDescent="0.2">
      <c r="F730" s="136"/>
      <c r="G730" s="136"/>
      <c r="H730" s="137"/>
      <c r="I730" s="138"/>
      <c r="O730" s="139"/>
      <c r="P730" s="140"/>
      <c r="Q730" s="140"/>
    </row>
    <row r="731" spans="6:17" s="135" customFormat="1" x14ac:dyDescent="0.2">
      <c r="F731" s="136"/>
      <c r="G731" s="136"/>
      <c r="H731" s="137"/>
      <c r="I731" s="138"/>
      <c r="O731" s="139"/>
      <c r="P731" s="140"/>
      <c r="Q731" s="140"/>
    </row>
    <row r="732" spans="6:17" s="135" customFormat="1" x14ac:dyDescent="0.2">
      <c r="F732" s="136"/>
      <c r="G732" s="136"/>
      <c r="H732" s="137"/>
      <c r="I732" s="138"/>
      <c r="O732" s="139"/>
      <c r="P732" s="140"/>
      <c r="Q732" s="140"/>
    </row>
    <row r="733" spans="6:17" s="135" customFormat="1" x14ac:dyDescent="0.2">
      <c r="F733" s="136"/>
      <c r="G733" s="136"/>
      <c r="H733" s="137"/>
      <c r="I733" s="138"/>
      <c r="O733" s="139"/>
      <c r="P733" s="140"/>
      <c r="Q733" s="140"/>
    </row>
    <row r="734" spans="6:17" s="135" customFormat="1" x14ac:dyDescent="0.2">
      <c r="F734" s="136"/>
      <c r="G734" s="136"/>
      <c r="H734" s="137"/>
      <c r="I734" s="138"/>
      <c r="O734" s="139"/>
      <c r="P734" s="140"/>
      <c r="Q734" s="140"/>
    </row>
    <row r="735" spans="6:17" s="135" customFormat="1" x14ac:dyDescent="0.2">
      <c r="F735" s="136"/>
      <c r="G735" s="136"/>
      <c r="H735" s="137"/>
      <c r="I735" s="138"/>
      <c r="O735" s="139"/>
      <c r="P735" s="140"/>
      <c r="Q735" s="140"/>
    </row>
    <row r="736" spans="6:17" s="135" customFormat="1" x14ac:dyDescent="0.2">
      <c r="F736" s="136"/>
      <c r="G736" s="136"/>
      <c r="H736" s="137"/>
      <c r="I736" s="138"/>
      <c r="O736" s="139"/>
      <c r="P736" s="140"/>
      <c r="Q736" s="140"/>
    </row>
    <row r="737" spans="6:17" s="135" customFormat="1" x14ac:dyDescent="0.2">
      <c r="F737" s="136"/>
      <c r="G737" s="136"/>
      <c r="H737" s="137"/>
      <c r="I737" s="138"/>
      <c r="O737" s="139"/>
      <c r="P737" s="140"/>
      <c r="Q737" s="140"/>
    </row>
    <row r="738" spans="6:17" s="135" customFormat="1" x14ac:dyDescent="0.2">
      <c r="F738" s="136"/>
      <c r="G738" s="136"/>
      <c r="H738" s="137"/>
      <c r="I738" s="138"/>
      <c r="O738" s="139"/>
      <c r="P738" s="140"/>
      <c r="Q738" s="140"/>
    </row>
    <row r="739" spans="6:17" s="135" customFormat="1" x14ac:dyDescent="0.2">
      <c r="F739" s="136"/>
      <c r="G739" s="136"/>
      <c r="H739" s="137"/>
      <c r="I739" s="138"/>
      <c r="O739" s="139"/>
      <c r="P739" s="140"/>
      <c r="Q739" s="140"/>
    </row>
    <row r="740" spans="6:17" s="135" customFormat="1" x14ac:dyDescent="0.2">
      <c r="F740" s="136"/>
      <c r="G740" s="136"/>
      <c r="H740" s="137"/>
      <c r="I740" s="138"/>
      <c r="O740" s="139"/>
      <c r="P740" s="140"/>
      <c r="Q740" s="140"/>
    </row>
    <row r="741" spans="6:17" s="135" customFormat="1" x14ac:dyDescent="0.2">
      <c r="F741" s="136"/>
      <c r="G741" s="136"/>
      <c r="H741" s="137"/>
      <c r="I741" s="138"/>
      <c r="O741" s="139"/>
      <c r="P741" s="140"/>
      <c r="Q741" s="140"/>
    </row>
    <row r="742" spans="6:17" s="135" customFormat="1" x14ac:dyDescent="0.2">
      <c r="F742" s="136"/>
      <c r="G742" s="136"/>
      <c r="H742" s="137"/>
      <c r="I742" s="138"/>
      <c r="O742" s="139"/>
      <c r="P742" s="140"/>
      <c r="Q742" s="140"/>
    </row>
    <row r="743" spans="6:17" s="135" customFormat="1" x14ac:dyDescent="0.2">
      <c r="F743" s="136"/>
      <c r="G743" s="136"/>
      <c r="H743" s="137"/>
      <c r="I743" s="138"/>
      <c r="O743" s="139"/>
      <c r="P743" s="140"/>
      <c r="Q743" s="140"/>
    </row>
    <row r="744" spans="6:17" s="135" customFormat="1" x14ac:dyDescent="0.2">
      <c r="F744" s="136"/>
      <c r="G744" s="136"/>
      <c r="H744" s="137"/>
      <c r="I744" s="138"/>
      <c r="O744" s="139"/>
      <c r="P744" s="140"/>
      <c r="Q744" s="140"/>
    </row>
    <row r="745" spans="6:17" s="135" customFormat="1" x14ac:dyDescent="0.2">
      <c r="F745" s="136"/>
      <c r="G745" s="136"/>
      <c r="H745" s="137"/>
      <c r="I745" s="138"/>
      <c r="O745" s="139"/>
      <c r="P745" s="140"/>
      <c r="Q745" s="140"/>
    </row>
    <row r="746" spans="6:17" s="135" customFormat="1" x14ac:dyDescent="0.2">
      <c r="F746" s="136"/>
      <c r="G746" s="136"/>
      <c r="H746" s="137"/>
      <c r="I746" s="138"/>
      <c r="O746" s="139"/>
      <c r="P746" s="140"/>
      <c r="Q746" s="140"/>
    </row>
    <row r="747" spans="6:17" s="135" customFormat="1" x14ac:dyDescent="0.2">
      <c r="F747" s="136"/>
      <c r="G747" s="136"/>
      <c r="H747" s="137"/>
      <c r="I747" s="138"/>
      <c r="O747" s="139"/>
      <c r="P747" s="140"/>
      <c r="Q747" s="140"/>
    </row>
    <row r="748" spans="6:17" s="135" customFormat="1" x14ac:dyDescent="0.2">
      <c r="F748" s="136"/>
      <c r="G748" s="136"/>
      <c r="H748" s="137"/>
      <c r="I748" s="138"/>
      <c r="O748" s="139"/>
      <c r="P748" s="140"/>
      <c r="Q748" s="140"/>
    </row>
    <row r="749" spans="6:17" s="135" customFormat="1" x14ac:dyDescent="0.2">
      <c r="F749" s="136"/>
      <c r="G749" s="136"/>
      <c r="H749" s="137"/>
      <c r="I749" s="138"/>
      <c r="O749" s="139"/>
      <c r="P749" s="140"/>
      <c r="Q749" s="140"/>
    </row>
    <row r="750" spans="6:17" s="135" customFormat="1" x14ac:dyDescent="0.2">
      <c r="F750" s="136"/>
      <c r="G750" s="136"/>
      <c r="H750" s="137"/>
      <c r="I750" s="138"/>
      <c r="O750" s="139"/>
      <c r="P750" s="140"/>
      <c r="Q750" s="140"/>
    </row>
    <row r="751" spans="6:17" s="135" customFormat="1" x14ac:dyDescent="0.2">
      <c r="F751" s="136"/>
      <c r="G751" s="136"/>
      <c r="H751" s="137"/>
      <c r="I751" s="138"/>
      <c r="O751" s="139"/>
      <c r="P751" s="140"/>
      <c r="Q751" s="140"/>
    </row>
    <row r="752" spans="6:17" s="135" customFormat="1" x14ac:dyDescent="0.2">
      <c r="F752" s="136"/>
      <c r="G752" s="136"/>
      <c r="H752" s="137"/>
      <c r="I752" s="138"/>
      <c r="O752" s="139"/>
      <c r="P752" s="140"/>
      <c r="Q752" s="140"/>
    </row>
    <row r="753" spans="6:17" s="135" customFormat="1" x14ac:dyDescent="0.2">
      <c r="F753" s="136"/>
      <c r="G753" s="136"/>
      <c r="H753" s="137"/>
      <c r="I753" s="138"/>
      <c r="O753" s="139"/>
      <c r="P753" s="140"/>
      <c r="Q753" s="140"/>
    </row>
    <row r="754" spans="6:17" s="135" customFormat="1" x14ac:dyDescent="0.2">
      <c r="F754" s="136"/>
      <c r="G754" s="136"/>
      <c r="H754" s="137"/>
      <c r="I754" s="138"/>
      <c r="O754" s="139"/>
      <c r="P754" s="140"/>
      <c r="Q754" s="140"/>
    </row>
    <row r="755" spans="6:17" s="135" customFormat="1" x14ac:dyDescent="0.2">
      <c r="F755" s="136"/>
      <c r="G755" s="136"/>
      <c r="H755" s="137"/>
      <c r="I755" s="138"/>
      <c r="O755" s="139"/>
      <c r="P755" s="140"/>
      <c r="Q755" s="140"/>
    </row>
    <row r="756" spans="6:17" s="135" customFormat="1" x14ac:dyDescent="0.2">
      <c r="F756" s="136"/>
      <c r="G756" s="136"/>
      <c r="H756" s="137"/>
      <c r="I756" s="138"/>
      <c r="O756" s="139"/>
      <c r="P756" s="140"/>
      <c r="Q756" s="140"/>
    </row>
    <row r="757" spans="6:17" s="135" customFormat="1" x14ac:dyDescent="0.2">
      <c r="F757" s="136"/>
      <c r="G757" s="136"/>
      <c r="H757" s="137"/>
      <c r="I757" s="138"/>
      <c r="O757" s="139"/>
      <c r="P757" s="140"/>
      <c r="Q757" s="140"/>
    </row>
    <row r="758" spans="6:17" s="135" customFormat="1" x14ac:dyDescent="0.2">
      <c r="F758" s="136"/>
      <c r="G758" s="136"/>
      <c r="H758" s="137"/>
      <c r="I758" s="138"/>
      <c r="O758" s="139"/>
      <c r="P758" s="140"/>
      <c r="Q758" s="140"/>
    </row>
    <row r="759" spans="6:17" s="135" customFormat="1" x14ac:dyDescent="0.2">
      <c r="F759" s="136"/>
      <c r="G759" s="136"/>
      <c r="H759" s="137"/>
      <c r="I759" s="138"/>
      <c r="O759" s="139"/>
      <c r="P759" s="140"/>
      <c r="Q759" s="140"/>
    </row>
    <row r="760" spans="6:17" s="135" customFormat="1" x14ac:dyDescent="0.2">
      <c r="F760" s="136"/>
      <c r="G760" s="136"/>
      <c r="H760" s="137"/>
      <c r="I760" s="138"/>
      <c r="O760" s="139"/>
      <c r="P760" s="140"/>
      <c r="Q760" s="140"/>
    </row>
    <row r="761" spans="6:17" s="135" customFormat="1" x14ac:dyDescent="0.2">
      <c r="F761" s="136"/>
      <c r="G761" s="136"/>
      <c r="H761" s="137"/>
      <c r="I761" s="138"/>
      <c r="O761" s="139"/>
      <c r="P761" s="140"/>
      <c r="Q761" s="140"/>
    </row>
    <row r="762" spans="6:17" s="135" customFormat="1" x14ac:dyDescent="0.2">
      <c r="F762" s="136"/>
      <c r="G762" s="136"/>
      <c r="H762" s="137"/>
      <c r="I762" s="138"/>
      <c r="O762" s="139"/>
      <c r="P762" s="140"/>
      <c r="Q762" s="140"/>
    </row>
    <row r="763" spans="6:17" s="135" customFormat="1" x14ac:dyDescent="0.2">
      <c r="F763" s="136"/>
      <c r="G763" s="136"/>
      <c r="H763" s="137"/>
      <c r="I763" s="138"/>
      <c r="O763" s="139"/>
      <c r="P763" s="140"/>
      <c r="Q763" s="140"/>
    </row>
    <row r="764" spans="6:17" s="135" customFormat="1" x14ac:dyDescent="0.2">
      <c r="F764" s="136"/>
      <c r="G764" s="136"/>
      <c r="H764" s="137"/>
      <c r="I764" s="138"/>
      <c r="O764" s="139"/>
      <c r="P764" s="140"/>
      <c r="Q764" s="140"/>
    </row>
    <row r="765" spans="6:17" s="135" customFormat="1" x14ac:dyDescent="0.2">
      <c r="F765" s="136"/>
      <c r="G765" s="136"/>
      <c r="H765" s="137"/>
      <c r="I765" s="138"/>
      <c r="O765" s="139"/>
      <c r="P765" s="140"/>
      <c r="Q765" s="140"/>
    </row>
    <row r="766" spans="6:17" s="135" customFormat="1" x14ac:dyDescent="0.2">
      <c r="F766" s="136"/>
      <c r="G766" s="136"/>
      <c r="H766" s="137"/>
      <c r="I766" s="138"/>
      <c r="O766" s="139"/>
      <c r="P766" s="140"/>
      <c r="Q766" s="140"/>
    </row>
    <row r="767" spans="6:17" s="135" customFormat="1" x14ac:dyDescent="0.2">
      <c r="F767" s="136"/>
      <c r="G767" s="136"/>
      <c r="H767" s="137"/>
      <c r="I767" s="138"/>
      <c r="O767" s="139"/>
      <c r="P767" s="140"/>
      <c r="Q767" s="140"/>
    </row>
    <row r="768" spans="6:17" s="135" customFormat="1" x14ac:dyDescent="0.2">
      <c r="F768" s="136"/>
      <c r="G768" s="136"/>
      <c r="H768" s="137"/>
      <c r="I768" s="138"/>
      <c r="O768" s="139"/>
      <c r="P768" s="140"/>
      <c r="Q768" s="140"/>
    </row>
    <row r="769" spans="6:17" s="135" customFormat="1" x14ac:dyDescent="0.2">
      <c r="F769" s="136"/>
      <c r="G769" s="136"/>
      <c r="H769" s="137"/>
      <c r="I769" s="138"/>
      <c r="O769" s="139"/>
      <c r="P769" s="140"/>
      <c r="Q769" s="140"/>
    </row>
    <row r="770" spans="6:17" s="135" customFormat="1" x14ac:dyDescent="0.2">
      <c r="F770" s="136"/>
      <c r="G770" s="136"/>
      <c r="H770" s="137"/>
      <c r="I770" s="138"/>
      <c r="O770" s="139"/>
      <c r="P770" s="140"/>
      <c r="Q770" s="140"/>
    </row>
    <row r="771" spans="6:17" s="135" customFormat="1" x14ac:dyDescent="0.2">
      <c r="F771" s="136"/>
      <c r="G771" s="136"/>
      <c r="H771" s="137"/>
      <c r="I771" s="138"/>
      <c r="O771" s="139"/>
      <c r="P771" s="140"/>
      <c r="Q771" s="140"/>
    </row>
    <row r="772" spans="6:17" s="135" customFormat="1" x14ac:dyDescent="0.2">
      <c r="F772" s="136"/>
      <c r="G772" s="136"/>
      <c r="H772" s="137"/>
      <c r="I772" s="138"/>
      <c r="O772" s="139"/>
      <c r="P772" s="140"/>
      <c r="Q772" s="140"/>
    </row>
    <row r="773" spans="6:17" s="135" customFormat="1" x14ac:dyDescent="0.2">
      <c r="F773" s="136"/>
      <c r="G773" s="136"/>
      <c r="H773" s="137"/>
      <c r="I773" s="138"/>
      <c r="O773" s="139"/>
      <c r="P773" s="140"/>
      <c r="Q773" s="140"/>
    </row>
    <row r="774" spans="6:17" s="135" customFormat="1" x14ac:dyDescent="0.2">
      <c r="F774" s="136"/>
      <c r="G774" s="136"/>
      <c r="H774" s="137"/>
      <c r="I774" s="138"/>
      <c r="O774" s="139"/>
      <c r="P774" s="140"/>
      <c r="Q774" s="140"/>
    </row>
    <row r="775" spans="6:17" s="135" customFormat="1" x14ac:dyDescent="0.2">
      <c r="F775" s="136"/>
      <c r="G775" s="136"/>
      <c r="H775" s="137"/>
      <c r="I775" s="138"/>
      <c r="O775" s="139"/>
      <c r="P775" s="140"/>
      <c r="Q775" s="140"/>
    </row>
    <row r="776" spans="6:17" s="135" customFormat="1" x14ac:dyDescent="0.2">
      <c r="F776" s="136"/>
      <c r="G776" s="136"/>
      <c r="H776" s="137"/>
      <c r="I776" s="138"/>
      <c r="O776" s="139"/>
      <c r="P776" s="140"/>
      <c r="Q776" s="140"/>
    </row>
    <row r="777" spans="6:17" s="135" customFormat="1" x14ac:dyDescent="0.2">
      <c r="F777" s="136"/>
      <c r="G777" s="136"/>
      <c r="H777" s="137"/>
      <c r="I777" s="138"/>
      <c r="O777" s="139"/>
      <c r="P777" s="140"/>
      <c r="Q777" s="140"/>
    </row>
    <row r="778" spans="6:17" s="135" customFormat="1" x14ac:dyDescent="0.2">
      <c r="F778" s="136"/>
      <c r="G778" s="136"/>
      <c r="H778" s="137"/>
      <c r="I778" s="138"/>
      <c r="O778" s="139"/>
      <c r="P778" s="140"/>
      <c r="Q778" s="140"/>
    </row>
    <row r="779" spans="6:17" s="135" customFormat="1" x14ac:dyDescent="0.2">
      <c r="F779" s="136"/>
      <c r="G779" s="136"/>
      <c r="H779" s="137"/>
      <c r="I779" s="138"/>
      <c r="O779" s="139"/>
      <c r="P779" s="140"/>
      <c r="Q779" s="140"/>
    </row>
    <row r="780" spans="6:17" s="135" customFormat="1" x14ac:dyDescent="0.2">
      <c r="F780" s="136"/>
      <c r="G780" s="136"/>
      <c r="H780" s="137"/>
      <c r="I780" s="138"/>
      <c r="O780" s="139"/>
      <c r="P780" s="140"/>
      <c r="Q780" s="140"/>
    </row>
    <row r="781" spans="6:17" s="135" customFormat="1" x14ac:dyDescent="0.2">
      <c r="F781" s="136"/>
      <c r="G781" s="136"/>
      <c r="H781" s="137"/>
      <c r="I781" s="138"/>
      <c r="O781" s="139"/>
      <c r="P781" s="140"/>
      <c r="Q781" s="140"/>
    </row>
    <row r="782" spans="6:17" s="135" customFormat="1" x14ac:dyDescent="0.2">
      <c r="F782" s="136"/>
      <c r="G782" s="136"/>
      <c r="H782" s="137"/>
      <c r="I782" s="138"/>
      <c r="O782" s="139"/>
      <c r="P782" s="140"/>
      <c r="Q782" s="140"/>
    </row>
    <row r="783" spans="6:17" s="135" customFormat="1" x14ac:dyDescent="0.2">
      <c r="F783" s="136"/>
      <c r="G783" s="136"/>
      <c r="H783" s="137"/>
      <c r="I783" s="138"/>
      <c r="O783" s="139"/>
      <c r="P783" s="140"/>
      <c r="Q783" s="140"/>
    </row>
    <row r="784" spans="6:17" s="135" customFormat="1" x14ac:dyDescent="0.2">
      <c r="F784" s="136"/>
      <c r="G784" s="136"/>
      <c r="H784" s="137"/>
      <c r="I784" s="138"/>
      <c r="O784" s="139"/>
      <c r="P784" s="140"/>
      <c r="Q784" s="140"/>
    </row>
    <row r="785" spans="6:17" s="135" customFormat="1" x14ac:dyDescent="0.2">
      <c r="F785" s="136"/>
      <c r="G785" s="136"/>
      <c r="H785" s="137"/>
      <c r="I785" s="138"/>
      <c r="O785" s="139"/>
      <c r="P785" s="140"/>
      <c r="Q785" s="140"/>
    </row>
    <row r="786" spans="6:17" s="135" customFormat="1" x14ac:dyDescent="0.2">
      <c r="F786" s="136"/>
      <c r="G786" s="136"/>
      <c r="H786" s="137"/>
      <c r="I786" s="138"/>
      <c r="O786" s="139"/>
      <c r="P786" s="140"/>
      <c r="Q786" s="140"/>
    </row>
    <row r="787" spans="6:17" s="135" customFormat="1" x14ac:dyDescent="0.2">
      <c r="F787" s="136"/>
      <c r="G787" s="136"/>
      <c r="H787" s="137"/>
      <c r="I787" s="138"/>
      <c r="O787" s="139"/>
      <c r="P787" s="140"/>
      <c r="Q787" s="140"/>
    </row>
    <row r="788" spans="6:17" s="135" customFormat="1" x14ac:dyDescent="0.2">
      <c r="F788" s="136"/>
      <c r="G788" s="136"/>
      <c r="H788" s="137"/>
      <c r="I788" s="138"/>
      <c r="O788" s="139"/>
      <c r="P788" s="140"/>
      <c r="Q788" s="140"/>
    </row>
    <row r="789" spans="6:17" s="135" customFormat="1" x14ac:dyDescent="0.2">
      <c r="F789" s="136"/>
      <c r="G789" s="136"/>
      <c r="H789" s="137"/>
      <c r="I789" s="138"/>
      <c r="O789" s="139"/>
      <c r="P789" s="140"/>
      <c r="Q789" s="140"/>
    </row>
    <row r="790" spans="6:17" s="135" customFormat="1" x14ac:dyDescent="0.2">
      <c r="F790" s="136"/>
      <c r="G790" s="136"/>
      <c r="H790" s="137"/>
      <c r="I790" s="138"/>
      <c r="O790" s="139"/>
      <c r="P790" s="140"/>
      <c r="Q790" s="140"/>
    </row>
    <row r="791" spans="6:17" s="135" customFormat="1" x14ac:dyDescent="0.2">
      <c r="F791" s="136"/>
      <c r="G791" s="136"/>
      <c r="H791" s="137"/>
      <c r="I791" s="138"/>
      <c r="O791" s="139"/>
      <c r="P791" s="140"/>
      <c r="Q791" s="140"/>
    </row>
    <row r="792" spans="6:17" s="135" customFormat="1" x14ac:dyDescent="0.2">
      <c r="F792" s="136"/>
      <c r="G792" s="136"/>
      <c r="H792" s="137"/>
      <c r="I792" s="138"/>
      <c r="O792" s="139"/>
      <c r="P792" s="140"/>
      <c r="Q792" s="140"/>
    </row>
    <row r="793" spans="6:17" s="135" customFormat="1" x14ac:dyDescent="0.2">
      <c r="F793" s="136"/>
      <c r="G793" s="136"/>
      <c r="H793" s="137"/>
      <c r="I793" s="138"/>
      <c r="O793" s="139"/>
      <c r="P793" s="140"/>
      <c r="Q793" s="140"/>
    </row>
    <row r="794" spans="6:17" s="135" customFormat="1" x14ac:dyDescent="0.2">
      <c r="F794" s="136"/>
      <c r="G794" s="136"/>
      <c r="H794" s="137"/>
      <c r="I794" s="138"/>
      <c r="O794" s="139"/>
      <c r="P794" s="140"/>
      <c r="Q794" s="140"/>
    </row>
    <row r="795" spans="6:17" s="135" customFormat="1" x14ac:dyDescent="0.2">
      <c r="F795" s="136"/>
      <c r="G795" s="136"/>
      <c r="H795" s="137"/>
      <c r="I795" s="138"/>
      <c r="O795" s="139"/>
      <c r="P795" s="140"/>
      <c r="Q795" s="140"/>
    </row>
    <row r="796" spans="6:17" s="135" customFormat="1" x14ac:dyDescent="0.2">
      <c r="F796" s="136"/>
      <c r="G796" s="136"/>
      <c r="H796" s="137"/>
      <c r="I796" s="138"/>
      <c r="O796" s="139"/>
      <c r="P796" s="140"/>
      <c r="Q796" s="140"/>
    </row>
    <row r="797" spans="6:17" s="135" customFormat="1" x14ac:dyDescent="0.2">
      <c r="F797" s="136"/>
      <c r="G797" s="136"/>
      <c r="H797" s="137"/>
      <c r="I797" s="138"/>
      <c r="O797" s="139"/>
      <c r="P797" s="140"/>
      <c r="Q797" s="140"/>
    </row>
    <row r="798" spans="6:17" s="135" customFormat="1" x14ac:dyDescent="0.2">
      <c r="F798" s="136"/>
      <c r="G798" s="136"/>
      <c r="H798" s="137"/>
      <c r="I798" s="138"/>
      <c r="O798" s="139"/>
      <c r="P798" s="140"/>
      <c r="Q798" s="140"/>
    </row>
    <row r="799" spans="6:17" s="135" customFormat="1" x14ac:dyDescent="0.2">
      <c r="F799" s="136"/>
      <c r="G799" s="136"/>
      <c r="H799" s="137"/>
      <c r="I799" s="138"/>
      <c r="O799" s="139"/>
      <c r="P799" s="140"/>
      <c r="Q799" s="140"/>
    </row>
    <row r="800" spans="6:17" s="135" customFormat="1" x14ac:dyDescent="0.2">
      <c r="F800" s="136"/>
      <c r="G800" s="136"/>
      <c r="H800" s="137"/>
      <c r="I800" s="138"/>
      <c r="O800" s="139"/>
      <c r="P800" s="140"/>
      <c r="Q800" s="140"/>
    </row>
    <row r="801" spans="6:17" s="135" customFormat="1" x14ac:dyDescent="0.2">
      <c r="F801" s="136"/>
      <c r="G801" s="136"/>
      <c r="H801" s="137"/>
      <c r="I801" s="138"/>
      <c r="O801" s="139"/>
      <c r="P801" s="140"/>
      <c r="Q801" s="140"/>
    </row>
    <row r="802" spans="6:17" s="135" customFormat="1" x14ac:dyDescent="0.2">
      <c r="F802" s="136"/>
      <c r="G802" s="136"/>
      <c r="H802" s="137"/>
      <c r="I802" s="138"/>
      <c r="O802" s="139"/>
      <c r="P802" s="140"/>
      <c r="Q802" s="140"/>
    </row>
    <row r="803" spans="6:17" s="135" customFormat="1" x14ac:dyDescent="0.2">
      <c r="F803" s="136"/>
      <c r="G803" s="136"/>
      <c r="H803" s="137"/>
      <c r="I803" s="138"/>
      <c r="O803" s="139"/>
      <c r="P803" s="140"/>
      <c r="Q803" s="140"/>
    </row>
    <row r="804" spans="6:17" s="135" customFormat="1" x14ac:dyDescent="0.2">
      <c r="F804" s="136"/>
      <c r="G804" s="136"/>
      <c r="H804" s="137"/>
      <c r="I804" s="138"/>
      <c r="O804" s="139"/>
      <c r="P804" s="140"/>
      <c r="Q804" s="140"/>
    </row>
    <row r="805" spans="6:17" s="135" customFormat="1" x14ac:dyDescent="0.2">
      <c r="F805" s="136"/>
      <c r="G805" s="136"/>
      <c r="H805" s="137"/>
      <c r="I805" s="138"/>
      <c r="O805" s="139"/>
      <c r="P805" s="140"/>
      <c r="Q805" s="140"/>
    </row>
    <row r="806" spans="6:17" s="135" customFormat="1" x14ac:dyDescent="0.2">
      <c r="F806" s="136"/>
      <c r="G806" s="136"/>
      <c r="H806" s="137"/>
      <c r="I806" s="138"/>
      <c r="O806" s="139"/>
      <c r="P806" s="140"/>
      <c r="Q806" s="140"/>
    </row>
    <row r="807" spans="6:17" s="135" customFormat="1" x14ac:dyDescent="0.2">
      <c r="F807" s="136"/>
      <c r="G807" s="136"/>
      <c r="H807" s="137"/>
      <c r="I807" s="138"/>
      <c r="O807" s="139"/>
      <c r="P807" s="140"/>
      <c r="Q807" s="140"/>
    </row>
    <row r="808" spans="6:17" s="135" customFormat="1" x14ac:dyDescent="0.2">
      <c r="F808" s="136"/>
      <c r="G808" s="136"/>
      <c r="H808" s="137"/>
      <c r="I808" s="138"/>
      <c r="O808" s="139"/>
      <c r="P808" s="140"/>
      <c r="Q808" s="140"/>
    </row>
    <row r="809" spans="6:17" s="135" customFormat="1" x14ac:dyDescent="0.2">
      <c r="F809" s="136"/>
      <c r="G809" s="136"/>
      <c r="H809" s="137"/>
      <c r="I809" s="138"/>
      <c r="O809" s="139"/>
      <c r="P809" s="140"/>
      <c r="Q809" s="140"/>
    </row>
    <row r="810" spans="6:17" s="135" customFormat="1" x14ac:dyDescent="0.2">
      <c r="F810" s="136"/>
      <c r="G810" s="136"/>
      <c r="H810" s="137"/>
      <c r="I810" s="138"/>
      <c r="O810" s="139"/>
      <c r="P810" s="140"/>
      <c r="Q810" s="140"/>
    </row>
    <row r="811" spans="6:17" s="135" customFormat="1" x14ac:dyDescent="0.2">
      <c r="F811" s="136"/>
      <c r="G811" s="136"/>
      <c r="H811" s="137"/>
      <c r="I811" s="138"/>
      <c r="O811" s="139"/>
      <c r="P811" s="140"/>
      <c r="Q811" s="140"/>
    </row>
    <row r="812" spans="6:17" s="135" customFormat="1" x14ac:dyDescent="0.2">
      <c r="F812" s="136"/>
      <c r="G812" s="136"/>
      <c r="H812" s="137"/>
      <c r="I812" s="138"/>
      <c r="O812" s="139"/>
      <c r="P812" s="140"/>
      <c r="Q812" s="140"/>
    </row>
    <row r="813" spans="6:17" s="135" customFormat="1" x14ac:dyDescent="0.2">
      <c r="F813" s="136"/>
      <c r="G813" s="136"/>
      <c r="H813" s="137"/>
      <c r="I813" s="138"/>
      <c r="O813" s="139"/>
      <c r="P813" s="140"/>
      <c r="Q813" s="140"/>
    </row>
    <row r="814" spans="6:17" s="135" customFormat="1" x14ac:dyDescent="0.2">
      <c r="F814" s="136"/>
      <c r="G814" s="136"/>
      <c r="H814" s="137"/>
      <c r="I814" s="138"/>
      <c r="O814" s="139"/>
      <c r="P814" s="140"/>
      <c r="Q814" s="140"/>
    </row>
    <row r="815" spans="6:17" s="135" customFormat="1" x14ac:dyDescent="0.2">
      <c r="F815" s="136"/>
      <c r="G815" s="136"/>
      <c r="H815" s="137"/>
      <c r="I815" s="138"/>
      <c r="O815" s="139"/>
      <c r="P815" s="140"/>
      <c r="Q815" s="140"/>
    </row>
    <row r="816" spans="6:17" s="135" customFormat="1" x14ac:dyDescent="0.2">
      <c r="F816" s="136"/>
      <c r="G816" s="136"/>
      <c r="H816" s="137"/>
      <c r="I816" s="138"/>
      <c r="O816" s="139"/>
      <c r="P816" s="140"/>
      <c r="Q816" s="140"/>
    </row>
    <row r="817" spans="6:17" s="135" customFormat="1" x14ac:dyDescent="0.2">
      <c r="F817" s="136"/>
      <c r="G817" s="136"/>
      <c r="H817" s="137"/>
      <c r="I817" s="138"/>
      <c r="O817" s="139"/>
      <c r="P817" s="140"/>
      <c r="Q817" s="140"/>
    </row>
    <row r="818" spans="6:17" s="135" customFormat="1" x14ac:dyDescent="0.2">
      <c r="F818" s="136"/>
      <c r="G818" s="136"/>
      <c r="H818" s="137"/>
      <c r="I818" s="138"/>
      <c r="O818" s="139"/>
      <c r="P818" s="140"/>
      <c r="Q818" s="140"/>
    </row>
    <row r="819" spans="6:17" s="135" customFormat="1" x14ac:dyDescent="0.2">
      <c r="F819" s="136"/>
      <c r="G819" s="136"/>
      <c r="H819" s="137"/>
      <c r="I819" s="138"/>
      <c r="O819" s="139"/>
      <c r="P819" s="140"/>
      <c r="Q819" s="140"/>
    </row>
    <row r="820" spans="6:17" s="135" customFormat="1" x14ac:dyDescent="0.2">
      <c r="F820" s="136"/>
      <c r="G820" s="136"/>
      <c r="H820" s="137"/>
      <c r="I820" s="138"/>
      <c r="O820" s="139"/>
      <c r="P820" s="140"/>
      <c r="Q820" s="140"/>
    </row>
    <row r="821" spans="6:17" s="135" customFormat="1" x14ac:dyDescent="0.2">
      <c r="F821" s="136"/>
      <c r="G821" s="136"/>
      <c r="H821" s="137"/>
      <c r="I821" s="138"/>
      <c r="O821" s="139"/>
      <c r="P821" s="140"/>
      <c r="Q821" s="140"/>
    </row>
    <row r="822" spans="6:17" s="135" customFormat="1" x14ac:dyDescent="0.2">
      <c r="F822" s="136"/>
      <c r="G822" s="136"/>
      <c r="H822" s="137"/>
      <c r="I822" s="138"/>
      <c r="O822" s="139"/>
      <c r="P822" s="140"/>
      <c r="Q822" s="140"/>
    </row>
    <row r="823" spans="6:17" s="135" customFormat="1" x14ac:dyDescent="0.2">
      <c r="F823" s="136"/>
      <c r="G823" s="136"/>
      <c r="H823" s="137"/>
      <c r="I823" s="138"/>
      <c r="O823" s="139"/>
      <c r="P823" s="140"/>
      <c r="Q823" s="140"/>
    </row>
    <row r="824" spans="6:17" s="135" customFormat="1" x14ac:dyDescent="0.2">
      <c r="F824" s="136"/>
      <c r="G824" s="136"/>
      <c r="H824" s="137"/>
      <c r="I824" s="138"/>
      <c r="O824" s="139"/>
      <c r="P824" s="140"/>
      <c r="Q824" s="140"/>
    </row>
    <row r="825" spans="6:17" s="135" customFormat="1" x14ac:dyDescent="0.2">
      <c r="F825" s="136"/>
      <c r="G825" s="136"/>
      <c r="H825" s="137"/>
      <c r="I825" s="138"/>
      <c r="O825" s="139"/>
      <c r="P825" s="140"/>
      <c r="Q825" s="140"/>
    </row>
    <row r="826" spans="6:17" s="135" customFormat="1" x14ac:dyDescent="0.2">
      <c r="F826" s="136"/>
      <c r="G826" s="136"/>
      <c r="H826" s="137"/>
      <c r="I826" s="138"/>
      <c r="O826" s="139"/>
      <c r="P826" s="140"/>
      <c r="Q826" s="140"/>
    </row>
    <row r="827" spans="6:17" s="135" customFormat="1" x14ac:dyDescent="0.2">
      <c r="F827" s="136"/>
      <c r="G827" s="136"/>
      <c r="H827" s="137"/>
      <c r="I827" s="138"/>
      <c r="O827" s="139"/>
      <c r="P827" s="140"/>
      <c r="Q827" s="140"/>
    </row>
    <row r="828" spans="6:17" s="135" customFormat="1" x14ac:dyDescent="0.2">
      <c r="F828" s="136"/>
      <c r="G828" s="136"/>
      <c r="H828" s="137"/>
      <c r="I828" s="138"/>
      <c r="O828" s="139"/>
      <c r="P828" s="140"/>
      <c r="Q828" s="140"/>
    </row>
    <row r="829" spans="6:17" s="135" customFormat="1" x14ac:dyDescent="0.2">
      <c r="F829" s="136"/>
      <c r="G829" s="136"/>
      <c r="H829" s="137"/>
      <c r="I829" s="138"/>
      <c r="O829" s="139"/>
      <c r="P829" s="140"/>
      <c r="Q829" s="140"/>
    </row>
    <row r="830" spans="6:17" s="135" customFormat="1" x14ac:dyDescent="0.2">
      <c r="F830" s="136"/>
      <c r="G830" s="136"/>
      <c r="H830" s="137"/>
      <c r="I830" s="138"/>
      <c r="O830" s="139"/>
      <c r="P830" s="140"/>
      <c r="Q830" s="140"/>
    </row>
    <row r="831" spans="6:17" s="135" customFormat="1" x14ac:dyDescent="0.2">
      <c r="F831" s="136"/>
      <c r="G831" s="136"/>
      <c r="H831" s="137"/>
      <c r="I831" s="138"/>
      <c r="O831" s="139"/>
      <c r="P831" s="140"/>
      <c r="Q831" s="140"/>
    </row>
    <row r="832" spans="6:17" s="135" customFormat="1" x14ac:dyDescent="0.2">
      <c r="F832" s="136"/>
      <c r="G832" s="136"/>
      <c r="H832" s="137"/>
      <c r="I832" s="138"/>
      <c r="O832" s="139"/>
      <c r="P832" s="140"/>
      <c r="Q832" s="140"/>
    </row>
    <row r="833" spans="6:17" s="135" customFormat="1" x14ac:dyDescent="0.2">
      <c r="F833" s="136"/>
      <c r="G833" s="136"/>
      <c r="H833" s="137"/>
      <c r="I833" s="138"/>
      <c r="O833" s="139"/>
      <c r="P833" s="140"/>
      <c r="Q833" s="140"/>
    </row>
    <row r="834" spans="6:17" s="135" customFormat="1" x14ac:dyDescent="0.2">
      <c r="F834" s="136"/>
      <c r="G834" s="136"/>
      <c r="H834" s="137"/>
      <c r="I834" s="138"/>
      <c r="O834" s="139"/>
      <c r="P834" s="140"/>
      <c r="Q834" s="140"/>
    </row>
    <row r="835" spans="6:17" s="135" customFormat="1" x14ac:dyDescent="0.2">
      <c r="F835" s="136"/>
      <c r="G835" s="136"/>
      <c r="H835" s="137"/>
      <c r="I835" s="138"/>
      <c r="O835" s="139"/>
      <c r="P835" s="140"/>
      <c r="Q835" s="140"/>
    </row>
    <row r="836" spans="6:17" s="135" customFormat="1" x14ac:dyDescent="0.2">
      <c r="F836" s="136"/>
      <c r="G836" s="136"/>
      <c r="H836" s="137"/>
      <c r="I836" s="138"/>
      <c r="O836" s="139"/>
      <c r="P836" s="140"/>
      <c r="Q836" s="140"/>
    </row>
    <row r="837" spans="6:17" s="135" customFormat="1" x14ac:dyDescent="0.2">
      <c r="F837" s="136"/>
      <c r="G837" s="136"/>
      <c r="H837" s="137"/>
      <c r="I837" s="138"/>
      <c r="O837" s="139"/>
      <c r="P837" s="140"/>
      <c r="Q837" s="140"/>
    </row>
    <row r="838" spans="6:17" s="135" customFormat="1" x14ac:dyDescent="0.2">
      <c r="F838" s="136"/>
      <c r="G838" s="136"/>
      <c r="H838" s="137"/>
      <c r="I838" s="138"/>
      <c r="O838" s="139"/>
      <c r="P838" s="140"/>
      <c r="Q838" s="140"/>
    </row>
    <row r="839" spans="6:17" s="135" customFormat="1" x14ac:dyDescent="0.2">
      <c r="F839" s="136"/>
      <c r="G839" s="136"/>
      <c r="H839" s="137"/>
      <c r="I839" s="138"/>
      <c r="O839" s="139"/>
      <c r="P839" s="140"/>
      <c r="Q839" s="140"/>
    </row>
    <row r="840" spans="6:17" s="135" customFormat="1" x14ac:dyDescent="0.2">
      <c r="F840" s="136"/>
      <c r="G840" s="136"/>
      <c r="H840" s="137"/>
      <c r="I840" s="138"/>
      <c r="O840" s="139"/>
      <c r="P840" s="140"/>
      <c r="Q840" s="140"/>
    </row>
    <row r="841" spans="6:17" s="135" customFormat="1" x14ac:dyDescent="0.2">
      <c r="F841" s="136"/>
      <c r="G841" s="136"/>
      <c r="H841" s="137"/>
      <c r="I841" s="138"/>
      <c r="O841" s="139"/>
      <c r="P841" s="140"/>
      <c r="Q841" s="140"/>
    </row>
    <row r="842" spans="6:17" s="135" customFormat="1" x14ac:dyDescent="0.2">
      <c r="F842" s="136"/>
      <c r="G842" s="136"/>
      <c r="H842" s="137"/>
      <c r="I842" s="138"/>
      <c r="O842" s="139"/>
      <c r="P842" s="140"/>
      <c r="Q842" s="140"/>
    </row>
    <row r="843" spans="6:17" s="135" customFormat="1" x14ac:dyDescent="0.2">
      <c r="F843" s="136"/>
      <c r="G843" s="136"/>
      <c r="H843" s="137"/>
      <c r="I843" s="138"/>
      <c r="O843" s="139"/>
      <c r="P843" s="140"/>
      <c r="Q843" s="140"/>
    </row>
    <row r="844" spans="6:17" s="135" customFormat="1" x14ac:dyDescent="0.2">
      <c r="F844" s="136"/>
      <c r="G844" s="136"/>
      <c r="H844" s="137"/>
      <c r="I844" s="138"/>
      <c r="O844" s="139"/>
      <c r="P844" s="140"/>
      <c r="Q844" s="140"/>
    </row>
    <row r="845" spans="6:17" s="135" customFormat="1" x14ac:dyDescent="0.2">
      <c r="F845" s="136"/>
      <c r="G845" s="136"/>
      <c r="H845" s="137"/>
      <c r="I845" s="138"/>
      <c r="O845" s="139"/>
      <c r="P845" s="140"/>
      <c r="Q845" s="140"/>
    </row>
    <row r="846" spans="6:17" s="135" customFormat="1" x14ac:dyDescent="0.2">
      <c r="F846" s="136"/>
      <c r="G846" s="136"/>
      <c r="H846" s="137"/>
      <c r="I846" s="138"/>
      <c r="O846" s="139"/>
      <c r="P846" s="140"/>
      <c r="Q846" s="140"/>
    </row>
    <row r="847" spans="6:17" s="135" customFormat="1" x14ac:dyDescent="0.2">
      <c r="F847" s="136"/>
      <c r="G847" s="136"/>
      <c r="H847" s="137"/>
      <c r="I847" s="138"/>
      <c r="O847" s="139"/>
      <c r="P847" s="140"/>
      <c r="Q847" s="140"/>
    </row>
    <row r="848" spans="6:17" s="135" customFormat="1" x14ac:dyDescent="0.2">
      <c r="F848" s="136"/>
      <c r="G848" s="136"/>
      <c r="H848" s="137"/>
      <c r="I848" s="138"/>
      <c r="O848" s="139"/>
      <c r="P848" s="140"/>
      <c r="Q848" s="140"/>
    </row>
    <row r="849" spans="6:17" s="135" customFormat="1" x14ac:dyDescent="0.2">
      <c r="F849" s="136"/>
      <c r="G849" s="136"/>
      <c r="H849" s="137"/>
      <c r="I849" s="138"/>
      <c r="O849" s="139"/>
      <c r="P849" s="140"/>
      <c r="Q849" s="140"/>
    </row>
    <row r="850" spans="6:17" s="135" customFormat="1" x14ac:dyDescent="0.2">
      <c r="F850" s="136"/>
      <c r="G850" s="136"/>
      <c r="H850" s="137"/>
      <c r="I850" s="138"/>
      <c r="O850" s="139"/>
      <c r="P850" s="140"/>
      <c r="Q850" s="140"/>
    </row>
    <row r="851" spans="6:17" s="135" customFormat="1" x14ac:dyDescent="0.2">
      <c r="F851" s="136"/>
      <c r="G851" s="136"/>
      <c r="H851" s="137"/>
      <c r="I851" s="138"/>
      <c r="O851" s="139"/>
      <c r="P851" s="140"/>
      <c r="Q851" s="140"/>
    </row>
    <row r="852" spans="6:17" s="135" customFormat="1" x14ac:dyDescent="0.2">
      <c r="F852" s="136"/>
      <c r="G852" s="136"/>
      <c r="H852" s="137"/>
      <c r="I852" s="138"/>
      <c r="O852" s="139"/>
      <c r="P852" s="140"/>
      <c r="Q852" s="140"/>
    </row>
    <row r="853" spans="6:17" s="135" customFormat="1" x14ac:dyDescent="0.2">
      <c r="F853" s="136"/>
      <c r="G853" s="136"/>
      <c r="H853" s="137"/>
      <c r="I853" s="138"/>
      <c r="O853" s="139"/>
      <c r="P853" s="140"/>
      <c r="Q853" s="140"/>
    </row>
    <row r="854" spans="6:17" s="135" customFormat="1" x14ac:dyDescent="0.2">
      <c r="F854" s="136"/>
      <c r="G854" s="136"/>
      <c r="H854" s="137"/>
      <c r="I854" s="138"/>
      <c r="O854" s="139"/>
      <c r="P854" s="140"/>
      <c r="Q854" s="140"/>
    </row>
    <row r="855" spans="6:17" s="135" customFormat="1" x14ac:dyDescent="0.2">
      <c r="F855" s="136"/>
      <c r="G855" s="136"/>
      <c r="H855" s="137"/>
      <c r="I855" s="138"/>
      <c r="O855" s="139"/>
      <c r="P855" s="140"/>
      <c r="Q855" s="140"/>
    </row>
    <row r="856" spans="6:17" s="135" customFormat="1" x14ac:dyDescent="0.2">
      <c r="F856" s="136"/>
      <c r="G856" s="136"/>
      <c r="H856" s="137"/>
      <c r="I856" s="138"/>
      <c r="O856" s="139"/>
      <c r="P856" s="140"/>
      <c r="Q856" s="140"/>
    </row>
    <row r="857" spans="6:17" s="135" customFormat="1" x14ac:dyDescent="0.2">
      <c r="F857" s="136"/>
      <c r="G857" s="136"/>
      <c r="H857" s="137"/>
      <c r="I857" s="138"/>
      <c r="O857" s="139"/>
      <c r="P857" s="140"/>
      <c r="Q857" s="140"/>
    </row>
    <row r="858" spans="6:17" s="135" customFormat="1" x14ac:dyDescent="0.2">
      <c r="F858" s="136"/>
      <c r="G858" s="136"/>
      <c r="H858" s="137"/>
      <c r="I858" s="138"/>
      <c r="O858" s="139"/>
      <c r="P858" s="140"/>
      <c r="Q858" s="140"/>
    </row>
    <row r="859" spans="6:17" s="135" customFormat="1" x14ac:dyDescent="0.2">
      <c r="F859" s="136"/>
      <c r="G859" s="136"/>
      <c r="H859" s="137"/>
      <c r="I859" s="138"/>
      <c r="O859" s="139"/>
      <c r="P859" s="140"/>
      <c r="Q859" s="140"/>
    </row>
    <row r="860" spans="6:17" s="135" customFormat="1" x14ac:dyDescent="0.2">
      <c r="F860" s="136"/>
      <c r="G860" s="136"/>
      <c r="H860" s="137"/>
      <c r="I860" s="138"/>
      <c r="O860" s="139"/>
      <c r="P860" s="140"/>
      <c r="Q860" s="140"/>
    </row>
    <row r="861" spans="6:17" s="135" customFormat="1" x14ac:dyDescent="0.2">
      <c r="F861" s="136"/>
      <c r="G861" s="136"/>
      <c r="H861" s="137"/>
      <c r="I861" s="138"/>
      <c r="O861" s="139"/>
      <c r="P861" s="140"/>
      <c r="Q861" s="140"/>
    </row>
    <row r="862" spans="6:17" s="135" customFormat="1" x14ac:dyDescent="0.2">
      <c r="F862" s="136"/>
      <c r="G862" s="136"/>
      <c r="H862" s="137"/>
      <c r="I862" s="138"/>
      <c r="O862" s="139"/>
      <c r="P862" s="140"/>
      <c r="Q862" s="140"/>
    </row>
    <row r="863" spans="6:17" s="135" customFormat="1" x14ac:dyDescent="0.2">
      <c r="F863" s="136"/>
      <c r="G863" s="136"/>
      <c r="H863" s="137"/>
      <c r="I863" s="138"/>
      <c r="O863" s="139"/>
      <c r="P863" s="140"/>
      <c r="Q863" s="140"/>
    </row>
    <row r="864" spans="6:17" s="135" customFormat="1" x14ac:dyDescent="0.2">
      <c r="F864" s="136"/>
      <c r="G864" s="136"/>
      <c r="H864" s="137"/>
      <c r="I864" s="138"/>
      <c r="O864" s="139"/>
      <c r="P864" s="140"/>
      <c r="Q864" s="140"/>
    </row>
    <row r="865" spans="6:17" s="135" customFormat="1" x14ac:dyDescent="0.2">
      <c r="F865" s="136"/>
      <c r="G865" s="136"/>
      <c r="H865" s="137"/>
      <c r="I865" s="138"/>
      <c r="O865" s="139"/>
      <c r="P865" s="140"/>
      <c r="Q865" s="140"/>
    </row>
    <row r="866" spans="6:17" s="135" customFormat="1" x14ac:dyDescent="0.2">
      <c r="F866" s="136"/>
      <c r="G866" s="136"/>
      <c r="H866" s="137"/>
      <c r="I866" s="138"/>
      <c r="O866" s="139"/>
      <c r="P866" s="140"/>
      <c r="Q866" s="140"/>
    </row>
    <row r="867" spans="6:17" s="135" customFormat="1" x14ac:dyDescent="0.2">
      <c r="F867" s="136"/>
      <c r="G867" s="136"/>
      <c r="H867" s="137"/>
      <c r="I867" s="138"/>
      <c r="O867" s="139"/>
      <c r="P867" s="140"/>
      <c r="Q867" s="140"/>
    </row>
    <row r="868" spans="6:17" s="135" customFormat="1" x14ac:dyDescent="0.2">
      <c r="F868" s="136"/>
      <c r="G868" s="136"/>
      <c r="H868" s="137"/>
      <c r="I868" s="138"/>
      <c r="O868" s="139"/>
      <c r="P868" s="140"/>
      <c r="Q868" s="140"/>
    </row>
    <row r="869" spans="6:17" s="135" customFormat="1" x14ac:dyDescent="0.2">
      <c r="F869" s="136"/>
      <c r="G869" s="136"/>
      <c r="H869" s="137"/>
      <c r="I869" s="138"/>
      <c r="O869" s="139"/>
      <c r="P869" s="140"/>
      <c r="Q869" s="140"/>
    </row>
    <row r="870" spans="6:17" s="135" customFormat="1" x14ac:dyDescent="0.2">
      <c r="F870" s="136"/>
      <c r="G870" s="136"/>
      <c r="H870" s="137"/>
      <c r="I870" s="138"/>
      <c r="O870" s="139"/>
      <c r="P870" s="140"/>
      <c r="Q870" s="140"/>
    </row>
    <row r="871" spans="6:17" s="135" customFormat="1" x14ac:dyDescent="0.2">
      <c r="F871" s="136"/>
      <c r="G871" s="136"/>
      <c r="H871" s="137"/>
      <c r="I871" s="138"/>
      <c r="O871" s="139"/>
      <c r="P871" s="140"/>
      <c r="Q871" s="140"/>
    </row>
    <row r="872" spans="6:17" s="135" customFormat="1" x14ac:dyDescent="0.2">
      <c r="F872" s="136"/>
      <c r="G872" s="136"/>
      <c r="H872" s="137"/>
      <c r="I872" s="138"/>
      <c r="O872" s="139"/>
      <c r="P872" s="140"/>
      <c r="Q872" s="140"/>
    </row>
    <row r="873" spans="6:17" s="135" customFormat="1" x14ac:dyDescent="0.2">
      <c r="F873" s="136"/>
      <c r="G873" s="136"/>
      <c r="H873" s="137"/>
      <c r="I873" s="138"/>
      <c r="O873" s="139"/>
      <c r="P873" s="140"/>
      <c r="Q873" s="140"/>
    </row>
    <row r="874" spans="6:17" s="135" customFormat="1" x14ac:dyDescent="0.2">
      <c r="F874" s="136"/>
      <c r="G874" s="136"/>
      <c r="H874" s="137"/>
      <c r="I874" s="138"/>
      <c r="O874" s="139"/>
      <c r="P874" s="140"/>
      <c r="Q874" s="140"/>
    </row>
    <row r="875" spans="6:17" s="135" customFormat="1" x14ac:dyDescent="0.2">
      <c r="F875" s="136"/>
      <c r="G875" s="136"/>
      <c r="H875" s="137"/>
      <c r="I875" s="138"/>
      <c r="O875" s="139"/>
      <c r="P875" s="140"/>
      <c r="Q875" s="140"/>
    </row>
    <row r="876" spans="6:17" s="135" customFormat="1" x14ac:dyDescent="0.2">
      <c r="F876" s="136"/>
      <c r="G876" s="136"/>
      <c r="H876" s="137"/>
      <c r="I876" s="138"/>
      <c r="O876" s="139"/>
      <c r="P876" s="140"/>
      <c r="Q876" s="140"/>
    </row>
    <row r="877" spans="6:17" s="135" customFormat="1" x14ac:dyDescent="0.2">
      <c r="F877" s="136"/>
      <c r="G877" s="136"/>
      <c r="H877" s="137"/>
      <c r="I877" s="138"/>
      <c r="O877" s="139"/>
      <c r="P877" s="140"/>
      <c r="Q877" s="140"/>
    </row>
    <row r="878" spans="6:17" s="135" customFormat="1" x14ac:dyDescent="0.2">
      <c r="F878" s="136"/>
      <c r="G878" s="136"/>
      <c r="H878" s="137"/>
      <c r="I878" s="138"/>
      <c r="O878" s="139"/>
      <c r="P878" s="140"/>
      <c r="Q878" s="140"/>
    </row>
    <row r="879" spans="6:17" s="135" customFormat="1" x14ac:dyDescent="0.2">
      <c r="F879" s="136"/>
      <c r="G879" s="136"/>
      <c r="H879" s="137"/>
      <c r="I879" s="138"/>
      <c r="O879" s="139"/>
      <c r="P879" s="140"/>
      <c r="Q879" s="140"/>
    </row>
    <row r="880" spans="6:17" s="135" customFormat="1" x14ac:dyDescent="0.2">
      <c r="F880" s="136"/>
      <c r="G880" s="136"/>
      <c r="H880" s="137"/>
      <c r="I880" s="138"/>
      <c r="O880" s="139"/>
      <c r="P880" s="140"/>
      <c r="Q880" s="140"/>
    </row>
    <row r="881" spans="6:17" s="135" customFormat="1" x14ac:dyDescent="0.2">
      <c r="F881" s="136"/>
      <c r="G881" s="136"/>
      <c r="H881" s="137"/>
      <c r="I881" s="138"/>
      <c r="O881" s="139"/>
      <c r="P881" s="140"/>
      <c r="Q881" s="140"/>
    </row>
    <row r="882" spans="6:17" s="135" customFormat="1" x14ac:dyDescent="0.2">
      <c r="F882" s="136"/>
      <c r="G882" s="136"/>
      <c r="H882" s="137"/>
      <c r="I882" s="138"/>
      <c r="O882" s="139"/>
      <c r="P882" s="140"/>
      <c r="Q882" s="140"/>
    </row>
    <row r="883" spans="6:17" s="135" customFormat="1" x14ac:dyDescent="0.2">
      <c r="F883" s="136"/>
      <c r="G883" s="136"/>
      <c r="H883" s="137"/>
      <c r="I883" s="138"/>
      <c r="O883" s="139"/>
      <c r="P883" s="140"/>
      <c r="Q883" s="140"/>
    </row>
    <row r="884" spans="6:17" s="135" customFormat="1" x14ac:dyDescent="0.2">
      <c r="F884" s="136"/>
      <c r="G884" s="136"/>
      <c r="H884" s="137"/>
      <c r="I884" s="138"/>
      <c r="O884" s="139"/>
      <c r="P884" s="140"/>
      <c r="Q884" s="140"/>
    </row>
    <row r="885" spans="6:17" s="135" customFormat="1" x14ac:dyDescent="0.2">
      <c r="F885" s="136"/>
      <c r="G885" s="136"/>
      <c r="H885" s="137"/>
      <c r="I885" s="138"/>
      <c r="O885" s="139"/>
      <c r="P885" s="140"/>
      <c r="Q885" s="140"/>
    </row>
    <row r="886" spans="6:17" s="135" customFormat="1" x14ac:dyDescent="0.2">
      <c r="F886" s="136"/>
      <c r="G886" s="136"/>
      <c r="H886" s="137"/>
      <c r="I886" s="138"/>
      <c r="O886" s="139"/>
      <c r="P886" s="140"/>
      <c r="Q886" s="140"/>
    </row>
    <row r="887" spans="6:17" s="135" customFormat="1" x14ac:dyDescent="0.2">
      <c r="F887" s="136"/>
      <c r="G887" s="136"/>
      <c r="H887" s="137"/>
      <c r="I887" s="138"/>
      <c r="O887" s="139"/>
      <c r="P887" s="140"/>
      <c r="Q887" s="140"/>
    </row>
    <row r="888" spans="6:17" s="135" customFormat="1" x14ac:dyDescent="0.2">
      <c r="F888" s="136"/>
      <c r="G888" s="136"/>
      <c r="H888" s="137"/>
      <c r="I888" s="138"/>
      <c r="O888" s="139"/>
      <c r="P888" s="140"/>
      <c r="Q888" s="140"/>
    </row>
    <row r="889" spans="6:17" s="135" customFormat="1" x14ac:dyDescent="0.2">
      <c r="F889" s="136"/>
      <c r="G889" s="136"/>
      <c r="H889" s="137"/>
      <c r="I889" s="138"/>
      <c r="O889" s="139"/>
      <c r="P889" s="140"/>
      <c r="Q889" s="140"/>
    </row>
    <row r="890" spans="6:17" s="135" customFormat="1" x14ac:dyDescent="0.2">
      <c r="F890" s="136"/>
      <c r="G890" s="136"/>
      <c r="H890" s="137"/>
      <c r="I890" s="138"/>
      <c r="O890" s="139"/>
      <c r="P890" s="140"/>
      <c r="Q890" s="140"/>
    </row>
    <row r="891" spans="6:17" s="135" customFormat="1" x14ac:dyDescent="0.2">
      <c r="F891" s="136"/>
      <c r="G891" s="136"/>
      <c r="H891" s="137"/>
      <c r="I891" s="138"/>
      <c r="O891" s="139"/>
      <c r="P891" s="140"/>
      <c r="Q891" s="140"/>
    </row>
    <row r="892" spans="6:17" s="135" customFormat="1" x14ac:dyDescent="0.2">
      <c r="F892" s="136"/>
      <c r="G892" s="136"/>
      <c r="H892" s="137"/>
      <c r="I892" s="138"/>
      <c r="O892" s="139"/>
      <c r="P892" s="140"/>
      <c r="Q892" s="140"/>
    </row>
    <row r="893" spans="6:17" s="135" customFormat="1" x14ac:dyDescent="0.2">
      <c r="F893" s="136"/>
      <c r="G893" s="136"/>
      <c r="H893" s="137"/>
      <c r="I893" s="138"/>
      <c r="O893" s="139"/>
      <c r="P893" s="140"/>
      <c r="Q893" s="140"/>
    </row>
    <row r="894" spans="6:17" s="135" customFormat="1" x14ac:dyDescent="0.2">
      <c r="F894" s="136"/>
      <c r="G894" s="136"/>
      <c r="H894" s="137"/>
      <c r="I894" s="138"/>
      <c r="O894" s="139"/>
      <c r="P894" s="140"/>
      <c r="Q894" s="140"/>
    </row>
    <row r="895" spans="6:17" s="135" customFormat="1" x14ac:dyDescent="0.2">
      <c r="F895" s="136"/>
      <c r="G895" s="136"/>
      <c r="H895" s="137"/>
      <c r="I895" s="138"/>
      <c r="O895" s="139"/>
      <c r="P895" s="140"/>
      <c r="Q895" s="140"/>
    </row>
    <row r="896" spans="6:17" s="135" customFormat="1" x14ac:dyDescent="0.2">
      <c r="F896" s="136"/>
      <c r="G896" s="136"/>
      <c r="H896" s="137"/>
      <c r="I896" s="138"/>
      <c r="O896" s="139"/>
      <c r="P896" s="140"/>
      <c r="Q896" s="140"/>
    </row>
    <row r="897" spans="6:17" s="135" customFormat="1" x14ac:dyDescent="0.2">
      <c r="F897" s="136"/>
      <c r="G897" s="136"/>
      <c r="H897" s="137"/>
      <c r="I897" s="138"/>
      <c r="O897" s="139"/>
      <c r="P897" s="140"/>
      <c r="Q897" s="140"/>
    </row>
    <row r="898" spans="6:17" s="135" customFormat="1" x14ac:dyDescent="0.2">
      <c r="F898" s="136"/>
      <c r="G898" s="136"/>
      <c r="H898" s="137"/>
      <c r="I898" s="138"/>
      <c r="O898" s="139"/>
      <c r="P898" s="140"/>
      <c r="Q898" s="140"/>
    </row>
    <row r="899" spans="6:17" s="135" customFormat="1" x14ac:dyDescent="0.2">
      <c r="F899" s="136"/>
      <c r="G899" s="136"/>
      <c r="H899" s="137"/>
      <c r="I899" s="138"/>
      <c r="O899" s="139"/>
      <c r="P899" s="140"/>
      <c r="Q899" s="140"/>
    </row>
    <row r="900" spans="6:17" s="135" customFormat="1" x14ac:dyDescent="0.2">
      <c r="F900" s="136"/>
      <c r="G900" s="136"/>
      <c r="H900" s="137"/>
      <c r="I900" s="138"/>
      <c r="O900" s="139"/>
      <c r="P900" s="140"/>
      <c r="Q900" s="140"/>
    </row>
    <row r="901" spans="6:17" s="135" customFormat="1" x14ac:dyDescent="0.2">
      <c r="F901" s="136"/>
      <c r="G901" s="136"/>
      <c r="H901" s="137"/>
      <c r="I901" s="138"/>
      <c r="O901" s="139"/>
      <c r="P901" s="140"/>
      <c r="Q901" s="140"/>
    </row>
    <row r="902" spans="6:17" s="135" customFormat="1" x14ac:dyDescent="0.2">
      <c r="F902" s="136"/>
      <c r="G902" s="136"/>
      <c r="H902" s="137"/>
      <c r="I902" s="138"/>
      <c r="O902" s="139"/>
      <c r="P902" s="140"/>
      <c r="Q902" s="140"/>
    </row>
    <row r="903" spans="6:17" s="135" customFormat="1" x14ac:dyDescent="0.2">
      <c r="F903" s="136"/>
      <c r="G903" s="136"/>
      <c r="H903" s="137"/>
      <c r="I903" s="138"/>
      <c r="O903" s="139"/>
      <c r="P903" s="140"/>
      <c r="Q903" s="140"/>
    </row>
    <row r="904" spans="6:17" s="135" customFormat="1" x14ac:dyDescent="0.2">
      <c r="F904" s="136"/>
      <c r="G904" s="136"/>
      <c r="H904" s="137"/>
      <c r="I904" s="138"/>
      <c r="O904" s="139"/>
      <c r="P904" s="140"/>
      <c r="Q904" s="140"/>
    </row>
    <row r="905" spans="6:17" s="135" customFormat="1" x14ac:dyDescent="0.2">
      <c r="F905" s="136"/>
      <c r="G905" s="136"/>
      <c r="H905" s="137"/>
      <c r="I905" s="138"/>
      <c r="O905" s="139"/>
      <c r="P905" s="140"/>
      <c r="Q905" s="140"/>
    </row>
    <row r="906" spans="6:17" s="135" customFormat="1" x14ac:dyDescent="0.2">
      <c r="F906" s="136"/>
      <c r="G906" s="136"/>
      <c r="H906" s="137"/>
      <c r="I906" s="138"/>
      <c r="O906" s="139"/>
      <c r="P906" s="140"/>
      <c r="Q906" s="140"/>
    </row>
    <row r="907" spans="6:17" s="135" customFormat="1" x14ac:dyDescent="0.2">
      <c r="F907" s="136"/>
      <c r="G907" s="136"/>
      <c r="H907" s="137"/>
      <c r="I907" s="138"/>
      <c r="O907" s="139"/>
      <c r="P907" s="140"/>
      <c r="Q907" s="140"/>
    </row>
    <row r="908" spans="6:17" s="135" customFormat="1" x14ac:dyDescent="0.2">
      <c r="F908" s="136"/>
      <c r="G908" s="136"/>
      <c r="H908" s="137"/>
      <c r="I908" s="138"/>
      <c r="O908" s="139"/>
      <c r="P908" s="140"/>
      <c r="Q908" s="140"/>
    </row>
    <row r="909" spans="6:17" s="135" customFormat="1" x14ac:dyDescent="0.2">
      <c r="F909" s="136"/>
      <c r="G909" s="136"/>
      <c r="H909" s="137"/>
      <c r="I909" s="138"/>
      <c r="O909" s="139"/>
      <c r="P909" s="140"/>
      <c r="Q909" s="140"/>
    </row>
    <row r="910" spans="6:17" s="135" customFormat="1" x14ac:dyDescent="0.2">
      <c r="F910" s="136"/>
      <c r="G910" s="136"/>
      <c r="H910" s="137"/>
      <c r="I910" s="138"/>
      <c r="O910" s="139"/>
      <c r="P910" s="140"/>
      <c r="Q910" s="140"/>
    </row>
    <row r="911" spans="6:17" s="135" customFormat="1" x14ac:dyDescent="0.2">
      <c r="F911" s="136"/>
      <c r="G911" s="136"/>
      <c r="H911" s="137"/>
      <c r="I911" s="138"/>
      <c r="O911" s="139"/>
      <c r="P911" s="140"/>
      <c r="Q911" s="140"/>
    </row>
    <row r="912" spans="6:17" s="135" customFormat="1" x14ac:dyDescent="0.2">
      <c r="F912" s="136"/>
      <c r="G912" s="136"/>
      <c r="H912" s="137"/>
      <c r="I912" s="138"/>
      <c r="O912" s="139"/>
      <c r="P912" s="140"/>
      <c r="Q912" s="140"/>
    </row>
    <row r="913" spans="6:17" s="135" customFormat="1" x14ac:dyDescent="0.2">
      <c r="F913" s="136"/>
      <c r="G913" s="136"/>
      <c r="H913" s="137"/>
      <c r="I913" s="138"/>
      <c r="O913" s="139"/>
      <c r="P913" s="140"/>
      <c r="Q913" s="140"/>
    </row>
    <row r="914" spans="6:17" s="135" customFormat="1" x14ac:dyDescent="0.2">
      <c r="F914" s="136"/>
      <c r="G914" s="136"/>
      <c r="H914" s="137"/>
      <c r="I914" s="138"/>
      <c r="O914" s="139"/>
      <c r="P914" s="140"/>
      <c r="Q914" s="140"/>
    </row>
    <row r="915" spans="6:17" s="135" customFormat="1" x14ac:dyDescent="0.2">
      <c r="F915" s="136"/>
      <c r="G915" s="136"/>
      <c r="H915" s="137"/>
      <c r="I915" s="138"/>
      <c r="O915" s="139"/>
      <c r="P915" s="140"/>
      <c r="Q915" s="140"/>
    </row>
    <row r="916" spans="6:17" s="135" customFormat="1" x14ac:dyDescent="0.2">
      <c r="F916" s="136"/>
      <c r="G916" s="136"/>
      <c r="H916" s="137"/>
      <c r="I916" s="138"/>
      <c r="O916" s="139"/>
      <c r="P916" s="140"/>
      <c r="Q916" s="140"/>
    </row>
    <row r="917" spans="6:17" s="135" customFormat="1" x14ac:dyDescent="0.2">
      <c r="F917" s="136"/>
      <c r="G917" s="136"/>
      <c r="H917" s="137"/>
      <c r="I917" s="138"/>
      <c r="O917" s="139"/>
      <c r="P917" s="140"/>
      <c r="Q917" s="140"/>
    </row>
    <row r="918" spans="6:17" s="135" customFormat="1" x14ac:dyDescent="0.2">
      <c r="F918" s="136"/>
      <c r="G918" s="136"/>
      <c r="H918" s="137"/>
      <c r="I918" s="138"/>
      <c r="O918" s="139"/>
      <c r="P918" s="140"/>
      <c r="Q918" s="140"/>
    </row>
    <row r="919" spans="6:17" s="135" customFormat="1" x14ac:dyDescent="0.2">
      <c r="F919" s="136"/>
      <c r="G919" s="136"/>
      <c r="H919" s="137"/>
      <c r="I919" s="138"/>
      <c r="O919" s="139"/>
      <c r="P919" s="140"/>
      <c r="Q919" s="140"/>
    </row>
    <row r="920" spans="6:17" s="135" customFormat="1" x14ac:dyDescent="0.2">
      <c r="F920" s="136"/>
      <c r="G920" s="136"/>
      <c r="H920" s="137"/>
      <c r="I920" s="138"/>
      <c r="O920" s="139"/>
      <c r="P920" s="140"/>
      <c r="Q920" s="140"/>
    </row>
    <row r="921" spans="6:17" s="135" customFormat="1" x14ac:dyDescent="0.2">
      <c r="F921" s="136"/>
      <c r="G921" s="136"/>
      <c r="H921" s="137"/>
      <c r="I921" s="138"/>
      <c r="O921" s="139"/>
      <c r="P921" s="140"/>
      <c r="Q921" s="140"/>
    </row>
    <row r="922" spans="6:17" s="135" customFormat="1" x14ac:dyDescent="0.2">
      <c r="F922" s="136"/>
      <c r="G922" s="136"/>
      <c r="H922" s="137"/>
      <c r="I922" s="138"/>
      <c r="O922" s="139"/>
      <c r="P922" s="140"/>
      <c r="Q922" s="140"/>
    </row>
    <row r="923" spans="6:17" s="135" customFormat="1" x14ac:dyDescent="0.2">
      <c r="F923" s="136"/>
      <c r="G923" s="136"/>
      <c r="H923" s="137"/>
      <c r="I923" s="138"/>
      <c r="O923" s="139"/>
      <c r="P923" s="140"/>
      <c r="Q923" s="140"/>
    </row>
    <row r="924" spans="6:17" s="135" customFormat="1" x14ac:dyDescent="0.2">
      <c r="F924" s="136"/>
      <c r="G924" s="136"/>
      <c r="H924" s="137"/>
      <c r="I924" s="138"/>
      <c r="O924" s="139"/>
      <c r="P924" s="140"/>
      <c r="Q924" s="140"/>
    </row>
    <row r="925" spans="6:17" s="135" customFormat="1" x14ac:dyDescent="0.2">
      <c r="F925" s="136"/>
      <c r="G925" s="136"/>
      <c r="H925" s="137"/>
      <c r="I925" s="138"/>
      <c r="O925" s="139"/>
      <c r="P925" s="140"/>
      <c r="Q925" s="140"/>
    </row>
    <row r="926" spans="6:17" s="135" customFormat="1" x14ac:dyDescent="0.2">
      <c r="F926" s="136"/>
      <c r="G926" s="136"/>
      <c r="H926" s="137"/>
      <c r="I926" s="138"/>
      <c r="O926" s="139"/>
      <c r="P926" s="140"/>
      <c r="Q926" s="140"/>
    </row>
    <row r="927" spans="6:17" s="135" customFormat="1" x14ac:dyDescent="0.2">
      <c r="F927" s="136"/>
      <c r="G927" s="136"/>
      <c r="H927" s="137"/>
      <c r="I927" s="138"/>
      <c r="O927" s="139"/>
      <c r="P927" s="140"/>
      <c r="Q927" s="140"/>
    </row>
    <row r="928" spans="6:17" s="135" customFormat="1" x14ac:dyDescent="0.2">
      <c r="F928" s="136"/>
      <c r="G928" s="136"/>
      <c r="H928" s="137"/>
      <c r="I928" s="138"/>
      <c r="O928" s="139"/>
      <c r="P928" s="140"/>
      <c r="Q928" s="140"/>
    </row>
    <row r="929" spans="6:17" s="135" customFormat="1" x14ac:dyDescent="0.2">
      <c r="F929" s="136"/>
      <c r="G929" s="136"/>
      <c r="H929" s="137"/>
      <c r="I929" s="138"/>
      <c r="O929" s="139"/>
      <c r="P929" s="140"/>
      <c r="Q929" s="140"/>
    </row>
    <row r="930" spans="6:17" s="135" customFormat="1" x14ac:dyDescent="0.2">
      <c r="F930" s="136"/>
      <c r="G930" s="136"/>
      <c r="H930" s="137"/>
      <c r="I930" s="138"/>
      <c r="O930" s="139"/>
      <c r="P930" s="140"/>
      <c r="Q930" s="140"/>
    </row>
    <row r="931" spans="6:17" s="135" customFormat="1" x14ac:dyDescent="0.2">
      <c r="F931" s="136"/>
      <c r="G931" s="136"/>
      <c r="H931" s="137"/>
      <c r="I931" s="138"/>
      <c r="O931" s="139"/>
      <c r="P931" s="140"/>
      <c r="Q931" s="140"/>
    </row>
    <row r="932" spans="6:17" s="135" customFormat="1" x14ac:dyDescent="0.2">
      <c r="F932" s="136"/>
      <c r="G932" s="136"/>
      <c r="H932" s="137"/>
      <c r="I932" s="138"/>
      <c r="O932" s="139"/>
      <c r="P932" s="140"/>
      <c r="Q932" s="140"/>
    </row>
    <row r="933" spans="6:17" s="135" customFormat="1" x14ac:dyDescent="0.2">
      <c r="F933" s="136"/>
      <c r="G933" s="136"/>
      <c r="H933" s="137"/>
      <c r="I933" s="138"/>
      <c r="O933" s="139"/>
      <c r="P933" s="140"/>
      <c r="Q933" s="140"/>
    </row>
    <row r="934" spans="6:17" s="135" customFormat="1" x14ac:dyDescent="0.2">
      <c r="F934" s="136"/>
      <c r="G934" s="136"/>
      <c r="H934" s="137"/>
      <c r="I934" s="138"/>
      <c r="O934" s="139"/>
      <c r="P934" s="140"/>
      <c r="Q934" s="140"/>
    </row>
    <row r="935" spans="6:17" s="135" customFormat="1" x14ac:dyDescent="0.2">
      <c r="F935" s="136"/>
      <c r="G935" s="136"/>
      <c r="H935" s="137"/>
      <c r="I935" s="138"/>
      <c r="O935" s="139"/>
      <c r="P935" s="140"/>
      <c r="Q935" s="140"/>
    </row>
    <row r="936" spans="6:17" s="135" customFormat="1" x14ac:dyDescent="0.2">
      <c r="F936" s="136"/>
      <c r="G936" s="136"/>
      <c r="H936" s="137"/>
      <c r="I936" s="138"/>
      <c r="O936" s="139"/>
      <c r="P936" s="140"/>
      <c r="Q936" s="140"/>
    </row>
    <row r="937" spans="6:17" s="135" customFormat="1" x14ac:dyDescent="0.2">
      <c r="F937" s="136"/>
      <c r="G937" s="136"/>
      <c r="H937" s="137"/>
      <c r="I937" s="138"/>
      <c r="O937" s="139"/>
      <c r="P937" s="140"/>
      <c r="Q937" s="140"/>
    </row>
    <row r="938" spans="6:17" s="135" customFormat="1" x14ac:dyDescent="0.2">
      <c r="F938" s="136"/>
      <c r="G938" s="136"/>
      <c r="H938" s="137"/>
      <c r="I938" s="138"/>
      <c r="O938" s="139"/>
      <c r="P938" s="140"/>
      <c r="Q938" s="140"/>
    </row>
    <row r="939" spans="6:17" s="135" customFormat="1" x14ac:dyDescent="0.2">
      <c r="F939" s="136"/>
      <c r="G939" s="136"/>
      <c r="H939" s="137"/>
      <c r="I939" s="138"/>
      <c r="O939" s="139"/>
      <c r="P939" s="140"/>
      <c r="Q939" s="140"/>
    </row>
    <row r="940" spans="6:17" s="135" customFormat="1" x14ac:dyDescent="0.2">
      <c r="F940" s="136"/>
      <c r="G940" s="136"/>
      <c r="H940" s="137"/>
      <c r="I940" s="138"/>
      <c r="O940" s="139"/>
      <c r="P940" s="140"/>
      <c r="Q940" s="140"/>
    </row>
    <row r="941" spans="6:17" s="135" customFormat="1" x14ac:dyDescent="0.2">
      <c r="F941" s="136"/>
      <c r="G941" s="136"/>
      <c r="H941" s="137"/>
      <c r="I941" s="138"/>
      <c r="O941" s="139"/>
      <c r="P941" s="140"/>
      <c r="Q941" s="140"/>
    </row>
    <row r="942" spans="6:17" s="135" customFormat="1" x14ac:dyDescent="0.2">
      <c r="F942" s="136"/>
      <c r="G942" s="136"/>
      <c r="H942" s="137"/>
      <c r="I942" s="138"/>
      <c r="O942" s="139"/>
      <c r="P942" s="140"/>
      <c r="Q942" s="140"/>
    </row>
    <row r="943" spans="6:17" s="135" customFormat="1" x14ac:dyDescent="0.2">
      <c r="F943" s="136"/>
      <c r="G943" s="136"/>
      <c r="H943" s="137"/>
      <c r="I943" s="138"/>
      <c r="O943" s="139"/>
      <c r="P943" s="140"/>
      <c r="Q943" s="140"/>
    </row>
    <row r="944" spans="6:17" s="135" customFormat="1" x14ac:dyDescent="0.2">
      <c r="F944" s="136"/>
      <c r="G944" s="136"/>
      <c r="H944" s="137"/>
      <c r="I944" s="138"/>
      <c r="O944" s="139"/>
      <c r="P944" s="140"/>
      <c r="Q944" s="140"/>
    </row>
    <row r="945" spans="6:17" s="135" customFormat="1" x14ac:dyDescent="0.2">
      <c r="F945" s="136"/>
      <c r="G945" s="136"/>
      <c r="H945" s="137"/>
      <c r="I945" s="138"/>
      <c r="O945" s="139"/>
      <c r="P945" s="140"/>
      <c r="Q945" s="140"/>
    </row>
    <row r="946" spans="6:17" s="135" customFormat="1" x14ac:dyDescent="0.2">
      <c r="F946" s="136"/>
      <c r="G946" s="136"/>
      <c r="H946" s="137"/>
      <c r="I946" s="138"/>
      <c r="O946" s="139"/>
      <c r="P946" s="140"/>
      <c r="Q946" s="140"/>
    </row>
    <row r="947" spans="6:17" s="135" customFormat="1" x14ac:dyDescent="0.2">
      <c r="F947" s="136"/>
      <c r="G947" s="136"/>
      <c r="H947" s="137"/>
      <c r="I947" s="138"/>
      <c r="O947" s="139"/>
      <c r="P947" s="140"/>
      <c r="Q947" s="140"/>
    </row>
    <row r="948" spans="6:17" s="135" customFormat="1" x14ac:dyDescent="0.2">
      <c r="F948" s="136"/>
      <c r="G948" s="136"/>
      <c r="H948" s="137"/>
      <c r="I948" s="138"/>
      <c r="O948" s="139"/>
      <c r="P948" s="140"/>
      <c r="Q948" s="140"/>
    </row>
    <row r="949" spans="6:17" s="135" customFormat="1" x14ac:dyDescent="0.2">
      <c r="F949" s="136"/>
      <c r="G949" s="136"/>
      <c r="H949" s="137"/>
      <c r="I949" s="138"/>
      <c r="O949" s="139"/>
      <c r="P949" s="140"/>
      <c r="Q949" s="140"/>
    </row>
    <row r="950" spans="6:17" s="135" customFormat="1" x14ac:dyDescent="0.2">
      <c r="F950" s="136"/>
      <c r="G950" s="136"/>
      <c r="H950" s="137"/>
      <c r="I950" s="138"/>
      <c r="O950" s="139"/>
      <c r="P950" s="140"/>
      <c r="Q950" s="140"/>
    </row>
    <row r="951" spans="6:17" s="135" customFormat="1" x14ac:dyDescent="0.2">
      <c r="F951" s="136"/>
      <c r="G951" s="136"/>
      <c r="H951" s="137"/>
      <c r="I951" s="138"/>
      <c r="O951" s="139"/>
      <c r="P951" s="140"/>
      <c r="Q951" s="140"/>
    </row>
    <row r="952" spans="6:17" s="135" customFormat="1" x14ac:dyDescent="0.2">
      <c r="F952" s="136"/>
      <c r="G952" s="136"/>
      <c r="H952" s="137"/>
      <c r="I952" s="138"/>
      <c r="O952" s="139"/>
      <c r="P952" s="140"/>
      <c r="Q952" s="140"/>
    </row>
    <row r="953" spans="6:17" s="135" customFormat="1" x14ac:dyDescent="0.2">
      <c r="F953" s="136"/>
      <c r="G953" s="136"/>
      <c r="H953" s="137"/>
      <c r="I953" s="138"/>
      <c r="O953" s="139"/>
      <c r="P953" s="140"/>
      <c r="Q953" s="140"/>
    </row>
    <row r="954" spans="6:17" s="135" customFormat="1" x14ac:dyDescent="0.2">
      <c r="F954" s="136"/>
      <c r="G954" s="136"/>
      <c r="H954" s="137"/>
      <c r="I954" s="138"/>
      <c r="O954" s="139"/>
      <c r="P954" s="140"/>
      <c r="Q954" s="140"/>
    </row>
    <row r="955" spans="6:17" s="135" customFormat="1" x14ac:dyDescent="0.2">
      <c r="F955" s="136"/>
      <c r="G955" s="136"/>
      <c r="H955" s="137"/>
      <c r="I955" s="138"/>
      <c r="O955" s="139"/>
      <c r="P955" s="140"/>
      <c r="Q955" s="140"/>
    </row>
    <row r="956" spans="6:17" s="135" customFormat="1" x14ac:dyDescent="0.2">
      <c r="F956" s="136"/>
      <c r="G956" s="136"/>
      <c r="H956" s="137"/>
      <c r="I956" s="138"/>
      <c r="O956" s="139"/>
      <c r="P956" s="140"/>
      <c r="Q956" s="140"/>
    </row>
    <row r="957" spans="6:17" s="135" customFormat="1" x14ac:dyDescent="0.2">
      <c r="F957" s="136"/>
      <c r="G957" s="136"/>
      <c r="H957" s="137"/>
      <c r="I957" s="138"/>
      <c r="O957" s="139"/>
      <c r="P957" s="140"/>
      <c r="Q957" s="140"/>
    </row>
    <row r="958" spans="6:17" s="135" customFormat="1" x14ac:dyDescent="0.2">
      <c r="F958" s="136"/>
      <c r="G958" s="136"/>
      <c r="H958" s="137"/>
      <c r="I958" s="138"/>
      <c r="O958" s="139"/>
      <c r="P958" s="140"/>
      <c r="Q958" s="140"/>
    </row>
    <row r="959" spans="6:17" s="135" customFormat="1" x14ac:dyDescent="0.2">
      <c r="F959" s="136"/>
      <c r="G959" s="136"/>
      <c r="H959" s="137"/>
      <c r="I959" s="138"/>
      <c r="O959" s="139"/>
      <c r="P959" s="140"/>
      <c r="Q959" s="140"/>
    </row>
    <row r="960" spans="6:17" s="135" customFormat="1" x14ac:dyDescent="0.2">
      <c r="F960" s="136"/>
      <c r="G960" s="136"/>
      <c r="H960" s="137"/>
      <c r="I960" s="138"/>
      <c r="O960" s="139"/>
      <c r="P960" s="140"/>
      <c r="Q960" s="140"/>
    </row>
    <row r="961" spans="6:17" s="135" customFormat="1" x14ac:dyDescent="0.2">
      <c r="F961" s="136"/>
      <c r="G961" s="136"/>
      <c r="H961" s="137"/>
      <c r="I961" s="138"/>
      <c r="O961" s="139"/>
      <c r="P961" s="140"/>
      <c r="Q961" s="140"/>
    </row>
    <row r="962" spans="6:17" s="135" customFormat="1" x14ac:dyDescent="0.2">
      <c r="F962" s="136"/>
      <c r="G962" s="136"/>
      <c r="H962" s="137"/>
      <c r="I962" s="138"/>
      <c r="O962" s="139"/>
      <c r="P962" s="140"/>
      <c r="Q962" s="140"/>
    </row>
    <row r="963" spans="6:17" s="135" customFormat="1" x14ac:dyDescent="0.2">
      <c r="F963" s="136"/>
      <c r="G963" s="136"/>
      <c r="H963" s="137"/>
      <c r="I963" s="138"/>
      <c r="O963" s="139"/>
      <c r="P963" s="140"/>
      <c r="Q963" s="140"/>
    </row>
    <row r="964" spans="6:17" s="135" customFormat="1" x14ac:dyDescent="0.2">
      <c r="F964" s="136"/>
      <c r="G964" s="136"/>
      <c r="H964" s="137"/>
      <c r="I964" s="138"/>
      <c r="O964" s="139"/>
      <c r="P964" s="140"/>
      <c r="Q964" s="140"/>
    </row>
    <row r="965" spans="6:17" s="135" customFormat="1" x14ac:dyDescent="0.2">
      <c r="F965" s="136"/>
      <c r="G965" s="136"/>
      <c r="H965" s="137"/>
      <c r="I965" s="138"/>
      <c r="O965" s="139"/>
      <c r="P965" s="140"/>
      <c r="Q965" s="140"/>
    </row>
    <row r="966" spans="6:17" s="135" customFormat="1" x14ac:dyDescent="0.2">
      <c r="F966" s="136"/>
      <c r="G966" s="136"/>
      <c r="H966" s="137"/>
      <c r="I966" s="138"/>
      <c r="O966" s="139"/>
      <c r="P966" s="140"/>
      <c r="Q966" s="140"/>
    </row>
    <row r="967" spans="6:17" s="135" customFormat="1" x14ac:dyDescent="0.2">
      <c r="F967" s="136"/>
      <c r="G967" s="136"/>
      <c r="H967" s="137"/>
      <c r="I967" s="138"/>
      <c r="O967" s="139"/>
      <c r="P967" s="140"/>
      <c r="Q967" s="140"/>
    </row>
    <row r="968" spans="6:17" s="135" customFormat="1" x14ac:dyDescent="0.2">
      <c r="F968" s="136"/>
      <c r="G968" s="136"/>
      <c r="H968" s="137"/>
      <c r="I968" s="138"/>
      <c r="O968" s="139"/>
      <c r="P968" s="140"/>
      <c r="Q968" s="140"/>
    </row>
    <row r="969" spans="6:17" s="135" customFormat="1" x14ac:dyDescent="0.2">
      <c r="F969" s="136"/>
      <c r="G969" s="136"/>
      <c r="H969" s="137"/>
      <c r="I969" s="138"/>
      <c r="O969" s="139"/>
      <c r="P969" s="140"/>
      <c r="Q969" s="140"/>
    </row>
    <row r="970" spans="6:17" s="135" customFormat="1" x14ac:dyDescent="0.2">
      <c r="F970" s="136"/>
      <c r="G970" s="136"/>
      <c r="H970" s="137"/>
      <c r="I970" s="138"/>
      <c r="O970" s="139"/>
      <c r="P970" s="140"/>
      <c r="Q970" s="140"/>
    </row>
    <row r="971" spans="6:17" s="135" customFormat="1" x14ac:dyDescent="0.2">
      <c r="F971" s="136"/>
      <c r="G971" s="136"/>
      <c r="H971" s="137"/>
      <c r="I971" s="138"/>
      <c r="O971" s="139"/>
      <c r="P971" s="140"/>
      <c r="Q971" s="140"/>
    </row>
    <row r="972" spans="6:17" s="135" customFormat="1" x14ac:dyDescent="0.2">
      <c r="F972" s="136"/>
      <c r="G972" s="136"/>
      <c r="H972" s="137"/>
      <c r="I972" s="138"/>
      <c r="O972" s="139"/>
      <c r="P972" s="140"/>
      <c r="Q972" s="140"/>
    </row>
    <row r="973" spans="6:17" s="135" customFormat="1" x14ac:dyDescent="0.2">
      <c r="F973" s="136"/>
      <c r="G973" s="136"/>
      <c r="H973" s="137"/>
      <c r="I973" s="138"/>
      <c r="O973" s="139"/>
      <c r="P973" s="140"/>
      <c r="Q973" s="140"/>
    </row>
    <row r="974" spans="6:17" s="135" customFormat="1" x14ac:dyDescent="0.2">
      <c r="F974" s="136"/>
      <c r="G974" s="136"/>
      <c r="H974" s="137"/>
      <c r="I974" s="138"/>
      <c r="O974" s="139"/>
      <c r="P974" s="140"/>
      <c r="Q974" s="140"/>
    </row>
    <row r="975" spans="6:17" s="135" customFormat="1" x14ac:dyDescent="0.2">
      <c r="F975" s="136"/>
      <c r="G975" s="136"/>
      <c r="H975" s="137"/>
      <c r="I975" s="138"/>
      <c r="O975" s="139"/>
      <c r="P975" s="140"/>
      <c r="Q975" s="140"/>
    </row>
    <row r="976" spans="6:17" s="135" customFormat="1" x14ac:dyDescent="0.2">
      <c r="F976" s="136"/>
      <c r="G976" s="136"/>
      <c r="H976" s="137"/>
      <c r="I976" s="138"/>
      <c r="O976" s="139"/>
      <c r="P976" s="140"/>
      <c r="Q976" s="140"/>
    </row>
    <row r="977" spans="6:17" s="135" customFormat="1" x14ac:dyDescent="0.2">
      <c r="F977" s="136"/>
      <c r="G977" s="136"/>
      <c r="H977" s="137"/>
      <c r="I977" s="138"/>
      <c r="O977" s="139"/>
      <c r="P977" s="140"/>
      <c r="Q977" s="140"/>
    </row>
    <row r="978" spans="6:17" s="135" customFormat="1" x14ac:dyDescent="0.2">
      <c r="F978" s="136"/>
      <c r="G978" s="136"/>
      <c r="H978" s="137"/>
      <c r="I978" s="138"/>
      <c r="O978" s="139"/>
      <c r="P978" s="140"/>
      <c r="Q978" s="140"/>
    </row>
    <row r="979" spans="6:17" s="135" customFormat="1" x14ac:dyDescent="0.2">
      <c r="F979" s="136"/>
      <c r="G979" s="136"/>
      <c r="H979" s="137"/>
      <c r="I979" s="138"/>
      <c r="O979" s="139"/>
      <c r="P979" s="140"/>
      <c r="Q979" s="140"/>
    </row>
    <row r="980" spans="6:17" s="135" customFormat="1" x14ac:dyDescent="0.2">
      <c r="F980" s="136"/>
      <c r="G980" s="136"/>
      <c r="H980" s="137"/>
      <c r="I980" s="138"/>
      <c r="O980" s="139"/>
      <c r="P980" s="140"/>
      <c r="Q980" s="140"/>
    </row>
    <row r="981" spans="6:17" s="135" customFormat="1" x14ac:dyDescent="0.2">
      <c r="F981" s="136"/>
      <c r="G981" s="136"/>
      <c r="H981" s="137"/>
      <c r="I981" s="138"/>
      <c r="O981" s="139"/>
      <c r="P981" s="140"/>
      <c r="Q981" s="140"/>
    </row>
    <row r="982" spans="6:17" s="135" customFormat="1" x14ac:dyDescent="0.2">
      <c r="F982" s="136"/>
      <c r="G982" s="136"/>
      <c r="H982" s="137"/>
      <c r="I982" s="138"/>
      <c r="O982" s="139"/>
      <c r="P982" s="140"/>
      <c r="Q982" s="140"/>
    </row>
    <row r="983" spans="6:17" s="135" customFormat="1" x14ac:dyDescent="0.2">
      <c r="F983" s="136"/>
      <c r="G983" s="136"/>
      <c r="H983" s="137"/>
      <c r="I983" s="138"/>
      <c r="O983" s="139"/>
      <c r="P983" s="140"/>
      <c r="Q983" s="140"/>
    </row>
    <row r="984" spans="6:17" s="135" customFormat="1" x14ac:dyDescent="0.2">
      <c r="F984" s="136"/>
      <c r="G984" s="136"/>
      <c r="H984" s="137"/>
      <c r="I984" s="138"/>
      <c r="O984" s="139"/>
      <c r="P984" s="140"/>
      <c r="Q984" s="140"/>
    </row>
    <row r="985" spans="6:17" s="135" customFormat="1" x14ac:dyDescent="0.2">
      <c r="F985" s="136"/>
      <c r="G985" s="136"/>
      <c r="H985" s="137"/>
      <c r="I985" s="138"/>
      <c r="O985" s="139"/>
      <c r="P985" s="140"/>
      <c r="Q985" s="140"/>
    </row>
    <row r="986" spans="6:17" s="135" customFormat="1" x14ac:dyDescent="0.2">
      <c r="F986" s="136"/>
      <c r="G986" s="136"/>
      <c r="H986" s="137"/>
      <c r="I986" s="138"/>
      <c r="O986" s="139"/>
      <c r="P986" s="140"/>
      <c r="Q986" s="140"/>
    </row>
    <row r="987" spans="6:17" s="135" customFormat="1" x14ac:dyDescent="0.2">
      <c r="F987" s="136"/>
      <c r="G987" s="136"/>
      <c r="H987" s="137"/>
      <c r="I987" s="138"/>
      <c r="O987" s="139"/>
      <c r="P987" s="140"/>
      <c r="Q987" s="140"/>
    </row>
    <row r="988" spans="6:17" s="135" customFormat="1" x14ac:dyDescent="0.2">
      <c r="F988" s="136"/>
      <c r="G988" s="136"/>
      <c r="H988" s="137"/>
      <c r="I988" s="138"/>
      <c r="O988" s="139"/>
      <c r="P988" s="140"/>
      <c r="Q988" s="140"/>
    </row>
    <row r="989" spans="6:17" s="135" customFormat="1" x14ac:dyDescent="0.2">
      <c r="F989" s="136"/>
      <c r="G989" s="136"/>
      <c r="H989" s="137"/>
      <c r="I989" s="138"/>
      <c r="O989" s="139"/>
      <c r="P989" s="140"/>
      <c r="Q989" s="140"/>
    </row>
    <row r="990" spans="6:17" s="135" customFormat="1" x14ac:dyDescent="0.2">
      <c r="F990" s="136"/>
      <c r="G990" s="136"/>
      <c r="H990" s="137"/>
      <c r="I990" s="138"/>
      <c r="O990" s="139"/>
      <c r="P990" s="140"/>
      <c r="Q990" s="140"/>
    </row>
    <row r="991" spans="6:17" s="135" customFormat="1" x14ac:dyDescent="0.2">
      <c r="F991" s="136"/>
      <c r="G991" s="136"/>
      <c r="H991" s="137"/>
      <c r="I991" s="138"/>
      <c r="O991" s="139"/>
      <c r="P991" s="140"/>
      <c r="Q991" s="140"/>
    </row>
    <row r="992" spans="6:17" s="135" customFormat="1" x14ac:dyDescent="0.2">
      <c r="F992" s="136"/>
      <c r="G992" s="136"/>
      <c r="H992" s="137"/>
      <c r="I992" s="138"/>
      <c r="O992" s="139"/>
      <c r="P992" s="140"/>
      <c r="Q992" s="140"/>
    </row>
    <row r="993" spans="6:17" s="135" customFormat="1" x14ac:dyDescent="0.2">
      <c r="F993" s="136"/>
      <c r="G993" s="136"/>
      <c r="H993" s="137"/>
      <c r="I993" s="138"/>
      <c r="O993" s="139"/>
      <c r="P993" s="140"/>
      <c r="Q993" s="140"/>
    </row>
    <row r="994" spans="6:17" s="135" customFormat="1" x14ac:dyDescent="0.2">
      <c r="F994" s="136"/>
      <c r="G994" s="136"/>
      <c r="H994" s="137"/>
      <c r="I994" s="138"/>
      <c r="O994" s="139"/>
      <c r="P994" s="140"/>
      <c r="Q994" s="140"/>
    </row>
    <row r="995" spans="6:17" s="135" customFormat="1" x14ac:dyDescent="0.2">
      <c r="F995" s="136"/>
      <c r="G995" s="136"/>
      <c r="H995" s="137"/>
      <c r="I995" s="138"/>
      <c r="O995" s="139"/>
      <c r="P995" s="140"/>
      <c r="Q995" s="140"/>
    </row>
    <row r="996" spans="6:17" s="135" customFormat="1" x14ac:dyDescent="0.2">
      <c r="F996" s="136"/>
      <c r="G996" s="136"/>
      <c r="H996" s="137"/>
      <c r="I996" s="138"/>
      <c r="O996" s="139"/>
      <c r="P996" s="140"/>
      <c r="Q996" s="140"/>
    </row>
    <row r="997" spans="6:17" s="135" customFormat="1" x14ac:dyDescent="0.2">
      <c r="F997" s="136"/>
      <c r="G997" s="136"/>
      <c r="H997" s="137"/>
      <c r="I997" s="138"/>
      <c r="O997" s="139"/>
      <c r="P997" s="140"/>
      <c r="Q997" s="140"/>
    </row>
    <row r="998" spans="6:17" s="135" customFormat="1" x14ac:dyDescent="0.2">
      <c r="F998" s="136"/>
      <c r="G998" s="136"/>
      <c r="H998" s="137"/>
      <c r="I998" s="138"/>
      <c r="O998" s="139"/>
      <c r="P998" s="140"/>
      <c r="Q998" s="140"/>
    </row>
    <row r="999" spans="6:17" s="135" customFormat="1" x14ac:dyDescent="0.2">
      <c r="F999" s="136"/>
      <c r="G999" s="136"/>
      <c r="H999" s="137"/>
      <c r="I999" s="138"/>
      <c r="O999" s="139"/>
      <c r="P999" s="140"/>
      <c r="Q999" s="140"/>
    </row>
    <row r="1000" spans="6:17" s="135" customFormat="1" x14ac:dyDescent="0.2">
      <c r="F1000" s="136"/>
      <c r="G1000" s="136"/>
      <c r="H1000" s="137"/>
      <c r="I1000" s="138"/>
      <c r="O1000" s="139"/>
      <c r="P1000" s="140"/>
      <c r="Q1000" s="140"/>
    </row>
    <row r="1001" spans="6:17" s="135" customFormat="1" x14ac:dyDescent="0.2">
      <c r="F1001" s="136"/>
      <c r="G1001" s="136"/>
      <c r="H1001" s="137"/>
      <c r="I1001" s="138"/>
      <c r="O1001" s="139"/>
      <c r="P1001" s="140"/>
      <c r="Q1001" s="140"/>
    </row>
    <row r="1002" spans="6:17" s="135" customFormat="1" x14ac:dyDescent="0.2">
      <c r="F1002" s="136"/>
      <c r="G1002" s="136"/>
      <c r="H1002" s="137"/>
      <c r="I1002" s="138"/>
      <c r="O1002" s="139"/>
      <c r="P1002" s="140"/>
      <c r="Q1002" s="140"/>
    </row>
    <row r="1003" spans="6:17" s="135" customFormat="1" x14ac:dyDescent="0.2">
      <c r="F1003" s="136"/>
      <c r="G1003" s="136"/>
      <c r="H1003" s="137"/>
      <c r="I1003" s="138"/>
      <c r="O1003" s="139"/>
      <c r="P1003" s="140"/>
      <c r="Q1003" s="140"/>
    </row>
    <row r="1004" spans="6:17" s="135" customFormat="1" x14ac:dyDescent="0.2">
      <c r="F1004" s="136"/>
      <c r="G1004" s="136"/>
      <c r="H1004" s="137"/>
      <c r="I1004" s="138"/>
      <c r="O1004" s="139"/>
      <c r="P1004" s="140"/>
      <c r="Q1004" s="140"/>
    </row>
    <row r="1005" spans="6:17" s="135" customFormat="1" x14ac:dyDescent="0.2">
      <c r="F1005" s="136"/>
      <c r="G1005" s="136"/>
      <c r="H1005" s="137"/>
      <c r="I1005" s="138"/>
      <c r="O1005" s="139"/>
      <c r="P1005" s="140"/>
      <c r="Q1005" s="140"/>
    </row>
    <row r="1006" spans="6:17" s="135" customFormat="1" x14ac:dyDescent="0.2">
      <c r="F1006" s="136"/>
      <c r="G1006" s="136"/>
      <c r="H1006" s="137"/>
      <c r="I1006" s="138"/>
      <c r="O1006" s="139"/>
      <c r="P1006" s="140"/>
      <c r="Q1006" s="140"/>
    </row>
    <row r="1007" spans="6:17" s="135" customFormat="1" x14ac:dyDescent="0.2">
      <c r="F1007" s="136"/>
      <c r="G1007" s="136"/>
      <c r="H1007" s="137"/>
      <c r="I1007" s="138"/>
      <c r="O1007" s="139"/>
      <c r="P1007" s="140"/>
      <c r="Q1007" s="140"/>
    </row>
    <row r="1008" spans="6:17" s="135" customFormat="1" x14ac:dyDescent="0.2">
      <c r="F1008" s="136"/>
      <c r="G1008" s="136"/>
      <c r="H1008" s="137"/>
      <c r="I1008" s="138"/>
      <c r="O1008" s="139"/>
      <c r="P1008" s="140"/>
      <c r="Q1008" s="140"/>
    </row>
    <row r="1009" spans="6:17" s="135" customFormat="1" x14ac:dyDescent="0.2">
      <c r="F1009" s="136"/>
      <c r="G1009" s="136"/>
      <c r="H1009" s="137"/>
      <c r="I1009" s="138"/>
      <c r="O1009" s="139"/>
      <c r="P1009" s="140"/>
      <c r="Q1009" s="140"/>
    </row>
    <row r="1010" spans="6:17" s="135" customFormat="1" x14ac:dyDescent="0.2">
      <c r="F1010" s="136"/>
      <c r="G1010" s="136"/>
      <c r="H1010" s="137"/>
      <c r="I1010" s="138"/>
      <c r="O1010" s="139"/>
      <c r="P1010" s="140"/>
      <c r="Q1010" s="140"/>
    </row>
    <row r="1011" spans="6:17" s="135" customFormat="1" x14ac:dyDescent="0.2">
      <c r="F1011" s="136"/>
      <c r="G1011" s="136"/>
      <c r="H1011" s="137"/>
      <c r="I1011" s="138"/>
      <c r="O1011" s="139"/>
      <c r="P1011" s="140"/>
      <c r="Q1011" s="140"/>
    </row>
    <row r="1012" spans="6:17" s="135" customFormat="1" x14ac:dyDescent="0.2">
      <c r="F1012" s="136"/>
      <c r="G1012" s="136"/>
      <c r="H1012" s="137"/>
      <c r="I1012" s="138"/>
      <c r="O1012" s="139"/>
      <c r="P1012" s="140"/>
      <c r="Q1012" s="140"/>
    </row>
    <row r="1013" spans="6:17" s="135" customFormat="1" x14ac:dyDescent="0.2">
      <c r="F1013" s="136"/>
      <c r="G1013" s="136"/>
      <c r="H1013" s="137"/>
      <c r="I1013" s="138"/>
      <c r="O1013" s="139"/>
      <c r="P1013" s="140"/>
      <c r="Q1013" s="140"/>
    </row>
    <row r="1014" spans="6:17" s="135" customFormat="1" x14ac:dyDescent="0.2">
      <c r="F1014" s="136"/>
      <c r="G1014" s="136"/>
      <c r="H1014" s="137"/>
      <c r="I1014" s="138"/>
      <c r="O1014" s="139"/>
      <c r="P1014" s="140"/>
      <c r="Q1014" s="140"/>
    </row>
    <row r="1015" spans="6:17" s="135" customFormat="1" x14ac:dyDescent="0.2">
      <c r="F1015" s="136"/>
      <c r="G1015" s="136"/>
      <c r="H1015" s="137"/>
      <c r="I1015" s="138"/>
      <c r="O1015" s="139"/>
      <c r="P1015" s="140"/>
      <c r="Q1015" s="140"/>
    </row>
    <row r="1016" spans="6:17" s="135" customFormat="1" x14ac:dyDescent="0.2">
      <c r="F1016" s="136"/>
      <c r="G1016" s="136"/>
      <c r="H1016" s="137"/>
      <c r="I1016" s="138"/>
      <c r="O1016" s="139"/>
      <c r="P1016" s="140"/>
      <c r="Q1016" s="140"/>
    </row>
    <row r="1017" spans="6:17" s="135" customFormat="1" x14ac:dyDescent="0.2">
      <c r="F1017" s="136"/>
      <c r="G1017" s="136"/>
      <c r="H1017" s="137"/>
      <c r="I1017" s="138"/>
      <c r="O1017" s="139"/>
      <c r="P1017" s="140"/>
      <c r="Q1017" s="140"/>
    </row>
    <row r="1018" spans="6:17" s="135" customFormat="1" x14ac:dyDescent="0.2">
      <c r="F1018" s="136"/>
      <c r="G1018" s="136"/>
      <c r="H1018" s="137"/>
      <c r="I1018" s="138"/>
      <c r="O1018" s="139"/>
      <c r="P1018" s="140"/>
      <c r="Q1018" s="140"/>
    </row>
    <row r="1019" spans="6:17" s="135" customFormat="1" x14ac:dyDescent="0.2">
      <c r="F1019" s="136"/>
      <c r="G1019" s="136"/>
      <c r="H1019" s="137"/>
      <c r="I1019" s="138"/>
      <c r="O1019" s="139"/>
      <c r="P1019" s="140"/>
      <c r="Q1019" s="140"/>
    </row>
    <row r="1020" spans="6:17" s="135" customFormat="1" x14ac:dyDescent="0.2">
      <c r="F1020" s="136"/>
      <c r="G1020" s="136"/>
      <c r="H1020" s="137"/>
      <c r="I1020" s="138"/>
      <c r="O1020" s="139"/>
      <c r="P1020" s="140"/>
      <c r="Q1020" s="140"/>
    </row>
    <row r="1021" spans="6:17" s="135" customFormat="1" x14ac:dyDescent="0.2">
      <c r="F1021" s="136"/>
      <c r="G1021" s="136"/>
      <c r="H1021" s="137"/>
      <c r="I1021" s="138"/>
      <c r="O1021" s="139"/>
      <c r="P1021" s="140"/>
      <c r="Q1021" s="140"/>
    </row>
    <row r="1022" spans="6:17" s="135" customFormat="1" x14ac:dyDescent="0.2">
      <c r="F1022" s="136"/>
      <c r="G1022" s="136"/>
      <c r="H1022" s="137"/>
      <c r="I1022" s="138"/>
      <c r="O1022" s="139"/>
      <c r="P1022" s="140"/>
      <c r="Q1022" s="140"/>
    </row>
    <row r="1023" spans="6:17" s="135" customFormat="1" x14ac:dyDescent="0.2">
      <c r="F1023" s="136"/>
      <c r="G1023" s="136"/>
      <c r="H1023" s="137"/>
      <c r="I1023" s="138"/>
      <c r="O1023" s="139"/>
      <c r="P1023" s="140"/>
      <c r="Q1023" s="140"/>
    </row>
    <row r="1024" spans="6:17" s="135" customFormat="1" x14ac:dyDescent="0.2">
      <c r="F1024" s="136"/>
      <c r="G1024" s="136"/>
      <c r="H1024" s="137"/>
      <c r="I1024" s="138"/>
      <c r="O1024" s="139"/>
      <c r="P1024" s="140"/>
      <c r="Q1024" s="140"/>
    </row>
    <row r="1025" spans="6:17" s="135" customFormat="1" x14ac:dyDescent="0.2">
      <c r="F1025" s="136"/>
      <c r="G1025" s="136"/>
      <c r="H1025" s="137"/>
      <c r="I1025" s="138"/>
      <c r="O1025" s="139"/>
      <c r="P1025" s="140"/>
      <c r="Q1025" s="140"/>
    </row>
    <row r="1026" spans="6:17" s="135" customFormat="1" x14ac:dyDescent="0.2">
      <c r="F1026" s="136"/>
      <c r="G1026" s="136"/>
      <c r="H1026" s="137"/>
      <c r="I1026" s="138"/>
      <c r="O1026" s="139"/>
      <c r="P1026" s="140"/>
      <c r="Q1026" s="140"/>
    </row>
    <row r="1027" spans="6:17" s="135" customFormat="1" x14ac:dyDescent="0.2">
      <c r="F1027" s="136"/>
      <c r="G1027" s="136"/>
      <c r="H1027" s="137"/>
      <c r="I1027" s="138"/>
      <c r="O1027" s="139"/>
      <c r="P1027" s="140"/>
      <c r="Q1027" s="140"/>
    </row>
    <row r="1028" spans="6:17" s="135" customFormat="1" x14ac:dyDescent="0.2">
      <c r="F1028" s="136"/>
      <c r="G1028" s="136"/>
      <c r="H1028" s="137"/>
      <c r="I1028" s="138"/>
      <c r="O1028" s="139"/>
      <c r="P1028" s="140"/>
      <c r="Q1028" s="140"/>
    </row>
    <row r="1029" spans="6:17" s="135" customFormat="1" x14ac:dyDescent="0.2">
      <c r="F1029" s="136"/>
      <c r="G1029" s="136"/>
      <c r="H1029" s="137"/>
      <c r="I1029" s="138"/>
      <c r="O1029" s="139"/>
      <c r="P1029" s="140"/>
      <c r="Q1029" s="140"/>
    </row>
    <row r="1030" spans="6:17" s="135" customFormat="1" x14ac:dyDescent="0.2">
      <c r="F1030" s="136"/>
      <c r="G1030" s="136"/>
      <c r="H1030" s="137"/>
      <c r="I1030" s="138"/>
      <c r="O1030" s="139"/>
      <c r="P1030" s="140"/>
      <c r="Q1030" s="140"/>
    </row>
    <row r="1031" spans="6:17" s="135" customFormat="1" x14ac:dyDescent="0.2">
      <c r="F1031" s="136"/>
      <c r="G1031" s="136"/>
      <c r="H1031" s="137"/>
      <c r="I1031" s="138"/>
      <c r="O1031" s="139"/>
      <c r="P1031" s="140"/>
      <c r="Q1031" s="140"/>
    </row>
    <row r="1032" spans="6:17" s="135" customFormat="1" x14ac:dyDescent="0.2">
      <c r="F1032" s="136"/>
      <c r="G1032" s="136"/>
      <c r="H1032" s="137"/>
      <c r="I1032" s="138"/>
      <c r="O1032" s="139"/>
      <c r="P1032" s="140"/>
      <c r="Q1032" s="140"/>
    </row>
    <row r="1033" spans="6:17" s="135" customFormat="1" x14ac:dyDescent="0.2">
      <c r="F1033" s="136"/>
      <c r="G1033" s="136"/>
      <c r="H1033" s="137"/>
      <c r="I1033" s="138"/>
      <c r="O1033" s="139"/>
      <c r="P1033" s="140"/>
      <c r="Q1033" s="140"/>
    </row>
    <row r="1034" spans="6:17" s="135" customFormat="1" x14ac:dyDescent="0.2">
      <c r="F1034" s="136"/>
      <c r="G1034" s="136"/>
      <c r="H1034" s="137"/>
      <c r="I1034" s="138"/>
      <c r="O1034" s="139"/>
      <c r="P1034" s="140"/>
      <c r="Q1034" s="140"/>
    </row>
    <row r="1035" spans="6:17" s="135" customFormat="1" x14ac:dyDescent="0.2">
      <c r="F1035" s="136"/>
      <c r="G1035" s="136"/>
      <c r="H1035" s="137"/>
      <c r="I1035" s="138"/>
      <c r="O1035" s="139"/>
      <c r="P1035" s="140"/>
      <c r="Q1035" s="140"/>
    </row>
    <row r="1036" spans="6:17" s="135" customFormat="1" x14ac:dyDescent="0.2">
      <c r="F1036" s="136"/>
      <c r="G1036" s="136"/>
      <c r="H1036" s="137"/>
      <c r="I1036" s="138"/>
      <c r="O1036" s="139"/>
      <c r="P1036" s="140"/>
      <c r="Q1036" s="140"/>
    </row>
    <row r="1037" spans="6:17" s="135" customFormat="1" x14ac:dyDescent="0.2">
      <c r="F1037" s="136"/>
      <c r="G1037" s="136"/>
      <c r="H1037" s="137"/>
      <c r="I1037" s="138"/>
      <c r="O1037" s="139"/>
      <c r="P1037" s="140"/>
      <c r="Q1037" s="140"/>
    </row>
    <row r="1038" spans="6:17" s="135" customFormat="1" x14ac:dyDescent="0.2">
      <c r="F1038" s="136"/>
      <c r="G1038" s="136"/>
      <c r="H1038" s="137"/>
      <c r="I1038" s="138"/>
      <c r="O1038" s="139"/>
      <c r="P1038" s="140"/>
      <c r="Q1038" s="140"/>
    </row>
    <row r="1039" spans="6:17" s="135" customFormat="1" x14ac:dyDescent="0.2">
      <c r="F1039" s="136"/>
      <c r="G1039" s="136"/>
      <c r="H1039" s="137"/>
      <c r="I1039" s="138"/>
      <c r="O1039" s="139"/>
      <c r="P1039" s="140"/>
      <c r="Q1039" s="140"/>
    </row>
    <row r="1040" spans="6:17" s="135" customFormat="1" x14ac:dyDescent="0.2">
      <c r="F1040" s="136"/>
      <c r="G1040" s="136"/>
      <c r="H1040" s="137"/>
      <c r="I1040" s="138"/>
      <c r="O1040" s="139"/>
      <c r="P1040" s="140"/>
      <c r="Q1040" s="140"/>
    </row>
    <row r="1041" spans="6:17" s="135" customFormat="1" x14ac:dyDescent="0.2">
      <c r="F1041" s="136"/>
      <c r="G1041" s="136"/>
      <c r="H1041" s="137"/>
      <c r="I1041" s="138"/>
      <c r="O1041" s="139"/>
      <c r="P1041" s="140"/>
      <c r="Q1041" s="140"/>
    </row>
    <row r="1042" spans="6:17" s="135" customFormat="1" x14ac:dyDescent="0.2">
      <c r="F1042" s="136"/>
      <c r="G1042" s="136"/>
      <c r="H1042" s="137"/>
      <c r="I1042" s="138"/>
      <c r="O1042" s="139"/>
      <c r="P1042" s="140"/>
      <c r="Q1042" s="140"/>
    </row>
    <row r="1043" spans="6:17" s="135" customFormat="1" x14ac:dyDescent="0.2">
      <c r="F1043" s="136"/>
      <c r="G1043" s="136"/>
      <c r="H1043" s="137"/>
      <c r="I1043" s="138"/>
      <c r="O1043" s="139"/>
      <c r="P1043" s="140"/>
      <c r="Q1043" s="140"/>
    </row>
    <row r="1044" spans="6:17" s="135" customFormat="1" x14ac:dyDescent="0.2">
      <c r="F1044" s="136"/>
      <c r="G1044" s="136"/>
      <c r="H1044" s="137"/>
      <c r="I1044" s="138"/>
      <c r="O1044" s="139"/>
      <c r="P1044" s="140"/>
      <c r="Q1044" s="140"/>
    </row>
    <row r="1045" spans="6:17" s="135" customFormat="1" x14ac:dyDescent="0.2">
      <c r="F1045" s="136"/>
      <c r="G1045" s="136"/>
      <c r="H1045" s="137"/>
      <c r="I1045" s="138"/>
      <c r="O1045" s="139"/>
      <c r="P1045" s="140"/>
      <c r="Q1045" s="140"/>
    </row>
    <row r="1046" spans="6:17" s="135" customFormat="1" x14ac:dyDescent="0.2">
      <c r="F1046" s="136"/>
      <c r="G1046" s="136"/>
      <c r="H1046" s="137"/>
      <c r="I1046" s="138"/>
      <c r="O1046" s="139"/>
      <c r="P1046" s="140"/>
      <c r="Q1046" s="140"/>
    </row>
    <row r="1047" spans="6:17" s="135" customFormat="1" x14ac:dyDescent="0.2">
      <c r="F1047" s="136"/>
      <c r="G1047" s="136"/>
      <c r="H1047" s="137"/>
      <c r="I1047" s="138"/>
      <c r="O1047" s="139"/>
      <c r="P1047" s="140"/>
      <c r="Q1047" s="140"/>
    </row>
    <row r="1048" spans="6:17" s="135" customFormat="1" x14ac:dyDescent="0.2">
      <c r="F1048" s="136"/>
      <c r="G1048" s="136"/>
      <c r="H1048" s="137"/>
      <c r="I1048" s="138"/>
      <c r="O1048" s="139"/>
      <c r="P1048" s="140"/>
      <c r="Q1048" s="140"/>
    </row>
    <row r="1049" spans="6:17" s="135" customFormat="1" x14ac:dyDescent="0.2">
      <c r="F1049" s="136"/>
      <c r="G1049" s="136"/>
      <c r="H1049" s="137"/>
      <c r="I1049" s="138"/>
      <c r="O1049" s="139"/>
      <c r="P1049" s="140"/>
      <c r="Q1049" s="140"/>
    </row>
    <row r="1050" spans="6:17" s="135" customFormat="1" x14ac:dyDescent="0.2">
      <c r="F1050" s="136"/>
      <c r="G1050" s="136"/>
      <c r="H1050" s="137"/>
      <c r="I1050" s="138"/>
      <c r="O1050" s="139"/>
      <c r="P1050" s="140"/>
      <c r="Q1050" s="140"/>
    </row>
    <row r="1051" spans="6:17" s="135" customFormat="1" x14ac:dyDescent="0.2">
      <c r="F1051" s="136"/>
      <c r="G1051" s="136"/>
      <c r="H1051" s="137"/>
      <c r="I1051" s="138"/>
      <c r="O1051" s="139"/>
      <c r="P1051" s="140"/>
      <c r="Q1051" s="140"/>
    </row>
    <row r="1052" spans="6:17" s="135" customFormat="1" x14ac:dyDescent="0.2">
      <c r="F1052" s="136"/>
      <c r="G1052" s="136"/>
      <c r="H1052" s="137"/>
      <c r="I1052" s="138"/>
      <c r="O1052" s="139"/>
      <c r="P1052" s="140"/>
      <c r="Q1052" s="140"/>
    </row>
    <row r="1053" spans="6:17" s="135" customFormat="1" x14ac:dyDescent="0.2">
      <c r="F1053" s="136"/>
      <c r="G1053" s="136"/>
      <c r="H1053" s="137"/>
      <c r="I1053" s="138"/>
      <c r="O1053" s="139"/>
      <c r="P1053" s="140"/>
      <c r="Q1053" s="140"/>
    </row>
    <row r="1054" spans="6:17" s="135" customFormat="1" x14ac:dyDescent="0.2">
      <c r="F1054" s="136"/>
      <c r="G1054" s="136"/>
      <c r="H1054" s="137"/>
      <c r="I1054" s="138"/>
      <c r="O1054" s="139"/>
      <c r="P1054" s="140"/>
      <c r="Q1054" s="140"/>
    </row>
    <row r="1055" spans="6:17" s="135" customFormat="1" x14ac:dyDescent="0.2">
      <c r="F1055" s="136"/>
      <c r="G1055" s="136"/>
      <c r="H1055" s="137"/>
      <c r="I1055" s="138"/>
      <c r="O1055" s="139"/>
      <c r="P1055" s="140"/>
      <c r="Q1055" s="140"/>
    </row>
    <row r="1056" spans="6:17" s="135" customFormat="1" x14ac:dyDescent="0.2">
      <c r="F1056" s="136"/>
      <c r="G1056" s="136"/>
      <c r="H1056" s="137"/>
      <c r="I1056" s="138"/>
      <c r="O1056" s="139"/>
      <c r="P1056" s="140"/>
      <c r="Q1056" s="140"/>
    </row>
    <row r="1057" spans="6:17" s="135" customFormat="1" x14ac:dyDescent="0.2">
      <c r="F1057" s="136"/>
      <c r="G1057" s="136"/>
      <c r="H1057" s="137"/>
      <c r="I1057" s="138"/>
      <c r="O1057" s="139"/>
      <c r="P1057" s="140"/>
      <c r="Q1057" s="140"/>
    </row>
    <row r="1058" spans="6:17" s="135" customFormat="1" x14ac:dyDescent="0.2">
      <c r="F1058" s="136"/>
      <c r="G1058" s="136"/>
      <c r="H1058" s="137"/>
      <c r="I1058" s="138"/>
      <c r="O1058" s="139"/>
      <c r="P1058" s="140"/>
      <c r="Q1058" s="140"/>
    </row>
    <row r="1059" spans="6:17" s="135" customFormat="1" x14ac:dyDescent="0.2">
      <c r="F1059" s="136"/>
      <c r="G1059" s="136"/>
      <c r="H1059" s="137"/>
      <c r="I1059" s="138"/>
      <c r="O1059" s="139"/>
      <c r="P1059" s="140"/>
      <c r="Q1059" s="140"/>
    </row>
    <row r="1060" spans="6:17" s="135" customFormat="1" x14ac:dyDescent="0.2">
      <c r="F1060" s="136"/>
      <c r="G1060" s="136"/>
      <c r="H1060" s="137"/>
      <c r="I1060" s="138"/>
      <c r="O1060" s="139"/>
      <c r="P1060" s="140"/>
      <c r="Q1060" s="140"/>
    </row>
    <row r="1061" spans="6:17" s="135" customFormat="1" x14ac:dyDescent="0.2">
      <c r="F1061" s="136"/>
      <c r="G1061" s="136"/>
      <c r="H1061" s="137"/>
      <c r="I1061" s="138"/>
      <c r="O1061" s="139"/>
      <c r="P1061" s="140"/>
      <c r="Q1061" s="140"/>
    </row>
    <row r="1062" spans="6:17" s="135" customFormat="1" x14ac:dyDescent="0.2">
      <c r="F1062" s="136"/>
      <c r="G1062" s="136"/>
      <c r="H1062" s="137"/>
      <c r="I1062" s="138"/>
      <c r="O1062" s="139"/>
      <c r="P1062" s="140"/>
      <c r="Q1062" s="140"/>
    </row>
    <row r="1063" spans="6:17" s="135" customFormat="1" x14ac:dyDescent="0.2">
      <c r="F1063" s="136"/>
      <c r="G1063" s="136"/>
      <c r="H1063" s="137"/>
      <c r="I1063" s="138"/>
      <c r="O1063" s="139"/>
      <c r="P1063" s="140"/>
      <c r="Q1063" s="140"/>
    </row>
    <row r="1064" spans="6:17" s="135" customFormat="1" x14ac:dyDescent="0.2">
      <c r="F1064" s="136"/>
      <c r="G1064" s="136"/>
      <c r="H1064" s="137"/>
      <c r="I1064" s="138"/>
      <c r="O1064" s="139"/>
      <c r="P1064" s="140"/>
      <c r="Q1064" s="140"/>
    </row>
    <row r="1065" spans="6:17" s="135" customFormat="1" x14ac:dyDescent="0.2">
      <c r="F1065" s="136"/>
      <c r="G1065" s="136"/>
      <c r="H1065" s="137"/>
      <c r="I1065" s="138"/>
      <c r="O1065" s="139"/>
      <c r="P1065" s="140"/>
      <c r="Q1065" s="140"/>
    </row>
    <row r="1066" spans="6:17" s="135" customFormat="1" x14ac:dyDescent="0.2">
      <c r="F1066" s="136"/>
      <c r="G1066" s="136"/>
      <c r="H1066" s="137"/>
      <c r="I1066" s="138"/>
      <c r="O1066" s="139"/>
      <c r="P1066" s="140"/>
      <c r="Q1066" s="140"/>
    </row>
    <row r="1067" spans="6:17" s="135" customFormat="1" x14ac:dyDescent="0.2">
      <c r="F1067" s="136"/>
      <c r="G1067" s="136"/>
      <c r="H1067" s="137"/>
      <c r="I1067" s="138"/>
      <c r="O1067" s="139"/>
      <c r="P1067" s="140"/>
      <c r="Q1067" s="140"/>
    </row>
    <row r="1068" spans="6:17" s="135" customFormat="1" x14ac:dyDescent="0.2">
      <c r="F1068" s="136"/>
      <c r="G1068" s="136"/>
      <c r="H1068" s="137"/>
      <c r="I1068" s="138"/>
      <c r="O1068" s="139"/>
      <c r="P1068" s="140"/>
      <c r="Q1068" s="140"/>
    </row>
    <row r="1069" spans="6:17" s="135" customFormat="1" x14ac:dyDescent="0.2">
      <c r="F1069" s="136"/>
      <c r="G1069" s="136"/>
      <c r="H1069" s="137"/>
      <c r="I1069" s="138"/>
      <c r="O1069" s="139"/>
      <c r="P1069" s="140"/>
      <c r="Q1069" s="140"/>
    </row>
    <row r="1070" spans="6:17" s="135" customFormat="1" x14ac:dyDescent="0.2">
      <c r="F1070" s="136"/>
      <c r="G1070" s="136"/>
      <c r="H1070" s="137"/>
      <c r="I1070" s="138"/>
      <c r="O1070" s="139"/>
      <c r="P1070" s="140"/>
      <c r="Q1070" s="140"/>
    </row>
    <row r="1071" spans="6:17" s="135" customFormat="1" x14ac:dyDescent="0.2">
      <c r="F1071" s="136"/>
      <c r="G1071" s="136"/>
      <c r="H1071" s="137"/>
      <c r="I1071" s="138"/>
      <c r="O1071" s="139"/>
      <c r="P1071" s="140"/>
      <c r="Q1071" s="140"/>
    </row>
    <row r="1072" spans="6:17" s="135" customFormat="1" x14ac:dyDescent="0.2">
      <c r="F1072" s="136"/>
      <c r="G1072" s="136"/>
      <c r="H1072" s="137"/>
      <c r="I1072" s="138"/>
      <c r="O1072" s="139"/>
      <c r="P1072" s="140"/>
      <c r="Q1072" s="140"/>
    </row>
    <row r="1073" spans="6:17" s="135" customFormat="1" x14ac:dyDescent="0.2">
      <c r="F1073" s="136"/>
      <c r="G1073" s="136"/>
      <c r="H1073" s="137"/>
      <c r="I1073" s="138"/>
      <c r="O1073" s="139"/>
      <c r="P1073" s="140"/>
      <c r="Q1073" s="140"/>
    </row>
    <row r="1074" spans="6:17" s="135" customFormat="1" x14ac:dyDescent="0.2">
      <c r="F1074" s="136"/>
      <c r="G1074" s="136"/>
      <c r="H1074" s="137"/>
      <c r="I1074" s="138"/>
      <c r="O1074" s="139"/>
      <c r="P1074" s="140"/>
      <c r="Q1074" s="140"/>
    </row>
    <row r="1075" spans="6:17" s="135" customFormat="1" x14ac:dyDescent="0.2">
      <c r="F1075" s="136"/>
      <c r="G1075" s="136"/>
      <c r="H1075" s="137"/>
      <c r="I1075" s="138"/>
      <c r="O1075" s="139"/>
      <c r="P1075" s="140"/>
      <c r="Q1075" s="140"/>
    </row>
    <row r="1076" spans="6:17" s="135" customFormat="1" x14ac:dyDescent="0.2">
      <c r="F1076" s="136"/>
      <c r="G1076" s="136"/>
      <c r="H1076" s="137"/>
      <c r="I1076" s="138"/>
      <c r="O1076" s="139"/>
      <c r="P1076" s="140"/>
      <c r="Q1076" s="140"/>
    </row>
    <row r="1077" spans="6:17" s="135" customFormat="1" x14ac:dyDescent="0.2">
      <c r="F1077" s="136"/>
      <c r="G1077" s="136"/>
      <c r="H1077" s="137"/>
      <c r="I1077" s="138"/>
      <c r="O1077" s="139"/>
      <c r="P1077" s="140"/>
      <c r="Q1077" s="140"/>
    </row>
    <row r="1078" spans="6:17" s="135" customFormat="1" x14ac:dyDescent="0.2">
      <c r="F1078" s="136"/>
      <c r="G1078" s="136"/>
      <c r="H1078" s="137"/>
      <c r="I1078" s="138"/>
      <c r="O1078" s="139"/>
      <c r="P1078" s="140"/>
      <c r="Q1078" s="140"/>
    </row>
    <row r="1079" spans="6:17" s="135" customFormat="1" x14ac:dyDescent="0.2">
      <c r="F1079" s="136"/>
      <c r="G1079" s="136"/>
      <c r="H1079" s="137"/>
      <c r="I1079" s="138"/>
      <c r="O1079" s="139"/>
      <c r="P1079" s="140"/>
      <c r="Q1079" s="140"/>
    </row>
    <row r="1080" spans="6:17" s="135" customFormat="1" x14ac:dyDescent="0.2">
      <c r="F1080" s="136"/>
      <c r="G1080" s="136"/>
      <c r="H1080" s="137"/>
      <c r="I1080" s="138"/>
      <c r="O1080" s="139"/>
      <c r="P1080" s="140"/>
      <c r="Q1080" s="140"/>
    </row>
    <row r="1081" spans="6:17" s="135" customFormat="1" x14ac:dyDescent="0.2">
      <c r="F1081" s="136"/>
      <c r="G1081" s="136"/>
      <c r="H1081" s="137"/>
      <c r="I1081" s="138"/>
      <c r="O1081" s="139"/>
      <c r="P1081" s="140"/>
      <c r="Q1081" s="140"/>
    </row>
    <row r="1082" spans="6:17" s="135" customFormat="1" x14ac:dyDescent="0.2">
      <c r="F1082" s="136"/>
      <c r="G1082" s="136"/>
      <c r="H1082" s="137"/>
      <c r="I1082" s="138"/>
      <c r="O1082" s="139"/>
      <c r="P1082" s="140"/>
      <c r="Q1082" s="140"/>
    </row>
    <row r="1083" spans="6:17" s="135" customFormat="1" x14ac:dyDescent="0.2">
      <c r="F1083" s="136"/>
      <c r="G1083" s="136"/>
      <c r="H1083" s="137"/>
      <c r="I1083" s="138"/>
      <c r="O1083" s="139"/>
      <c r="P1083" s="140"/>
      <c r="Q1083" s="140"/>
    </row>
    <row r="1084" spans="6:17" s="135" customFormat="1" x14ac:dyDescent="0.2">
      <c r="F1084" s="136"/>
      <c r="G1084" s="136"/>
      <c r="H1084" s="137"/>
      <c r="I1084" s="138"/>
      <c r="O1084" s="139"/>
      <c r="P1084" s="140"/>
      <c r="Q1084" s="140"/>
    </row>
    <row r="1085" spans="6:17" s="135" customFormat="1" x14ac:dyDescent="0.2">
      <c r="F1085" s="136"/>
      <c r="G1085" s="136"/>
      <c r="H1085" s="137"/>
      <c r="I1085" s="138"/>
      <c r="O1085" s="139"/>
      <c r="P1085" s="140"/>
      <c r="Q1085" s="140"/>
    </row>
    <row r="1086" spans="6:17" s="135" customFormat="1" x14ac:dyDescent="0.2">
      <c r="F1086" s="136"/>
      <c r="G1086" s="136"/>
      <c r="H1086" s="137"/>
      <c r="I1086" s="138"/>
      <c r="O1086" s="139"/>
      <c r="P1086" s="140"/>
      <c r="Q1086" s="140"/>
    </row>
    <row r="1087" spans="6:17" s="135" customFormat="1" x14ac:dyDescent="0.2">
      <c r="F1087" s="136"/>
      <c r="G1087" s="136"/>
      <c r="H1087" s="137"/>
      <c r="I1087" s="138"/>
      <c r="O1087" s="139"/>
      <c r="P1087" s="140"/>
      <c r="Q1087" s="140"/>
    </row>
    <row r="1088" spans="6:17" s="135" customFormat="1" x14ac:dyDescent="0.2">
      <c r="F1088" s="136"/>
      <c r="G1088" s="136"/>
      <c r="H1088" s="137"/>
      <c r="I1088" s="138"/>
      <c r="O1088" s="139"/>
      <c r="P1088" s="140"/>
      <c r="Q1088" s="140"/>
    </row>
    <row r="1089" spans="6:17" s="135" customFormat="1" x14ac:dyDescent="0.2">
      <c r="F1089" s="136"/>
      <c r="G1089" s="136"/>
      <c r="H1089" s="137"/>
      <c r="I1089" s="138"/>
      <c r="O1089" s="139"/>
      <c r="P1089" s="140"/>
      <c r="Q1089" s="140"/>
    </row>
    <row r="1090" spans="6:17" s="135" customFormat="1" x14ac:dyDescent="0.2">
      <c r="F1090" s="136"/>
      <c r="G1090" s="136"/>
      <c r="H1090" s="137"/>
      <c r="I1090" s="138"/>
      <c r="O1090" s="139"/>
      <c r="P1090" s="140"/>
      <c r="Q1090" s="140"/>
    </row>
    <row r="1091" spans="6:17" s="135" customFormat="1" x14ac:dyDescent="0.2">
      <c r="F1091" s="136"/>
      <c r="G1091" s="136"/>
      <c r="H1091" s="137"/>
      <c r="I1091" s="138"/>
      <c r="O1091" s="139"/>
      <c r="P1091" s="140"/>
      <c r="Q1091" s="140"/>
    </row>
    <row r="1092" spans="6:17" s="135" customFormat="1" x14ac:dyDescent="0.2">
      <c r="F1092" s="136"/>
      <c r="G1092" s="136"/>
      <c r="H1092" s="137"/>
      <c r="I1092" s="138"/>
      <c r="O1092" s="139"/>
      <c r="P1092" s="140"/>
      <c r="Q1092" s="140"/>
    </row>
    <row r="1093" spans="6:17" s="135" customFormat="1" x14ac:dyDescent="0.2">
      <c r="F1093" s="136"/>
      <c r="G1093" s="136"/>
      <c r="H1093" s="137"/>
      <c r="I1093" s="138"/>
      <c r="O1093" s="139"/>
      <c r="P1093" s="140"/>
      <c r="Q1093" s="140"/>
    </row>
    <row r="1094" spans="6:17" s="135" customFormat="1" x14ac:dyDescent="0.2">
      <c r="F1094" s="136"/>
      <c r="G1094" s="136"/>
      <c r="H1094" s="137"/>
      <c r="I1094" s="138"/>
      <c r="O1094" s="139"/>
      <c r="P1094" s="140"/>
      <c r="Q1094" s="140"/>
    </row>
    <row r="1095" spans="6:17" s="135" customFormat="1" x14ac:dyDescent="0.2">
      <c r="F1095" s="136"/>
      <c r="G1095" s="136"/>
      <c r="H1095" s="137"/>
      <c r="I1095" s="138"/>
      <c r="O1095" s="139"/>
      <c r="P1095" s="140"/>
      <c r="Q1095" s="140"/>
    </row>
    <row r="1096" spans="6:17" s="135" customFormat="1" x14ac:dyDescent="0.2">
      <c r="F1096" s="136"/>
      <c r="G1096" s="136"/>
      <c r="H1096" s="137"/>
      <c r="I1096" s="138"/>
      <c r="O1096" s="139"/>
      <c r="P1096" s="140"/>
      <c r="Q1096" s="140"/>
    </row>
    <row r="1097" spans="6:17" s="135" customFormat="1" x14ac:dyDescent="0.2">
      <c r="F1097" s="136"/>
      <c r="G1097" s="136"/>
      <c r="H1097" s="137"/>
      <c r="I1097" s="138"/>
      <c r="O1097" s="139"/>
      <c r="P1097" s="140"/>
      <c r="Q1097" s="140"/>
    </row>
    <row r="1098" spans="6:17" s="135" customFormat="1" x14ac:dyDescent="0.2">
      <c r="F1098" s="136"/>
      <c r="G1098" s="136"/>
      <c r="H1098" s="137"/>
      <c r="I1098" s="138"/>
      <c r="O1098" s="139"/>
      <c r="P1098" s="140"/>
      <c r="Q1098" s="140"/>
    </row>
    <row r="1099" spans="6:17" s="135" customFormat="1" x14ac:dyDescent="0.2">
      <c r="F1099" s="136"/>
      <c r="G1099" s="136"/>
      <c r="H1099" s="137"/>
      <c r="I1099" s="138"/>
      <c r="O1099" s="139"/>
      <c r="P1099" s="140"/>
      <c r="Q1099" s="140"/>
    </row>
    <row r="1100" spans="6:17" s="135" customFormat="1" x14ac:dyDescent="0.2">
      <c r="F1100" s="136"/>
      <c r="G1100" s="136"/>
      <c r="H1100" s="137"/>
      <c r="I1100" s="138"/>
      <c r="O1100" s="139"/>
      <c r="P1100" s="140"/>
      <c r="Q1100" s="140"/>
    </row>
    <row r="1101" spans="6:17" s="135" customFormat="1" x14ac:dyDescent="0.2">
      <c r="F1101" s="136"/>
      <c r="G1101" s="136"/>
      <c r="H1101" s="137"/>
      <c r="I1101" s="138"/>
      <c r="O1101" s="139"/>
      <c r="P1101" s="140"/>
      <c r="Q1101" s="140"/>
    </row>
    <row r="1102" spans="6:17" s="135" customFormat="1" x14ac:dyDescent="0.2">
      <c r="F1102" s="136"/>
      <c r="G1102" s="136"/>
      <c r="H1102" s="137"/>
      <c r="I1102" s="138"/>
      <c r="O1102" s="139"/>
      <c r="P1102" s="140"/>
      <c r="Q1102" s="140"/>
    </row>
    <row r="1103" spans="6:17" s="135" customFormat="1" x14ac:dyDescent="0.2">
      <c r="F1103" s="136"/>
      <c r="G1103" s="136"/>
      <c r="H1103" s="137"/>
      <c r="I1103" s="138"/>
      <c r="O1103" s="139"/>
      <c r="P1103" s="140"/>
      <c r="Q1103" s="140"/>
    </row>
    <row r="1104" spans="6:17" s="135" customFormat="1" x14ac:dyDescent="0.2">
      <c r="F1104" s="136"/>
      <c r="G1104" s="136"/>
      <c r="H1104" s="137"/>
      <c r="I1104" s="138"/>
      <c r="O1104" s="139"/>
      <c r="P1104" s="140"/>
      <c r="Q1104" s="140"/>
    </row>
    <row r="1105" spans="6:17" s="135" customFormat="1" x14ac:dyDescent="0.2">
      <c r="F1105" s="136"/>
      <c r="G1105" s="136"/>
      <c r="H1105" s="137"/>
      <c r="I1105" s="138"/>
      <c r="O1105" s="139"/>
      <c r="P1105" s="140"/>
      <c r="Q1105" s="140"/>
    </row>
    <row r="1106" spans="6:17" s="135" customFormat="1" x14ac:dyDescent="0.2">
      <c r="F1106" s="136"/>
      <c r="G1106" s="136"/>
      <c r="H1106" s="137"/>
      <c r="I1106" s="138"/>
      <c r="O1106" s="139"/>
      <c r="P1106" s="140"/>
      <c r="Q1106" s="140"/>
    </row>
    <row r="1107" spans="6:17" s="135" customFormat="1" x14ac:dyDescent="0.2">
      <c r="F1107" s="136"/>
      <c r="G1107" s="136"/>
      <c r="H1107" s="137"/>
      <c r="I1107" s="138"/>
      <c r="O1107" s="139"/>
      <c r="P1107" s="140"/>
      <c r="Q1107" s="140"/>
    </row>
    <row r="1108" spans="6:17" s="135" customFormat="1" x14ac:dyDescent="0.2">
      <c r="F1108" s="136"/>
      <c r="G1108" s="136"/>
      <c r="H1108" s="137"/>
      <c r="I1108" s="138"/>
      <c r="O1108" s="139"/>
      <c r="P1108" s="140"/>
      <c r="Q1108" s="140"/>
    </row>
    <row r="1109" spans="6:17" s="135" customFormat="1" x14ac:dyDescent="0.2">
      <c r="F1109" s="136"/>
      <c r="G1109" s="136"/>
      <c r="H1109" s="137"/>
      <c r="I1109" s="138"/>
      <c r="O1109" s="139"/>
      <c r="P1109" s="140"/>
      <c r="Q1109" s="140"/>
    </row>
    <row r="1110" spans="6:17" s="135" customFormat="1" x14ac:dyDescent="0.2">
      <c r="F1110" s="136"/>
      <c r="G1110" s="136"/>
      <c r="H1110" s="137"/>
      <c r="I1110" s="138"/>
      <c r="O1110" s="139"/>
      <c r="P1110" s="140"/>
      <c r="Q1110" s="140"/>
    </row>
    <row r="1111" spans="6:17" s="135" customFormat="1" x14ac:dyDescent="0.2">
      <c r="F1111" s="136"/>
      <c r="G1111" s="136"/>
      <c r="H1111" s="137"/>
      <c r="I1111" s="138"/>
      <c r="O1111" s="139"/>
      <c r="P1111" s="140"/>
      <c r="Q1111" s="140"/>
    </row>
    <row r="1112" spans="6:17" s="135" customFormat="1" x14ac:dyDescent="0.2">
      <c r="F1112" s="136"/>
      <c r="G1112" s="136"/>
      <c r="H1112" s="137"/>
      <c r="I1112" s="138"/>
      <c r="O1112" s="139"/>
      <c r="P1112" s="140"/>
      <c r="Q1112" s="140"/>
    </row>
    <row r="1113" spans="6:17" s="135" customFormat="1" x14ac:dyDescent="0.2">
      <c r="F1113" s="136"/>
      <c r="G1113" s="136"/>
      <c r="H1113" s="137"/>
      <c r="I1113" s="138"/>
      <c r="O1113" s="139"/>
      <c r="P1113" s="140"/>
      <c r="Q1113" s="140"/>
    </row>
    <row r="1114" spans="6:17" s="135" customFormat="1" x14ac:dyDescent="0.2">
      <c r="F1114" s="136"/>
      <c r="G1114" s="136"/>
      <c r="H1114" s="137"/>
      <c r="I1114" s="138"/>
      <c r="O1114" s="139"/>
      <c r="P1114" s="140"/>
      <c r="Q1114" s="140"/>
    </row>
    <row r="1115" spans="6:17" s="135" customFormat="1" x14ac:dyDescent="0.2">
      <c r="F1115" s="136"/>
      <c r="G1115" s="136"/>
      <c r="H1115" s="137"/>
      <c r="I1115" s="138"/>
      <c r="O1115" s="139"/>
      <c r="P1115" s="140"/>
      <c r="Q1115" s="140"/>
    </row>
    <row r="1116" spans="6:17" s="135" customFormat="1" x14ac:dyDescent="0.2">
      <c r="F1116" s="136"/>
      <c r="G1116" s="136"/>
      <c r="H1116" s="137"/>
      <c r="I1116" s="138"/>
      <c r="O1116" s="139"/>
      <c r="P1116" s="140"/>
      <c r="Q1116" s="140"/>
    </row>
    <row r="1117" spans="6:17" s="135" customFormat="1" x14ac:dyDescent="0.2">
      <c r="F1117" s="136"/>
      <c r="G1117" s="136"/>
      <c r="H1117" s="137"/>
      <c r="I1117" s="138"/>
      <c r="O1117" s="139"/>
      <c r="P1117" s="140"/>
      <c r="Q1117" s="140"/>
    </row>
    <row r="1118" spans="6:17" s="135" customFormat="1" x14ac:dyDescent="0.2">
      <c r="F1118" s="136"/>
      <c r="G1118" s="136"/>
      <c r="H1118" s="137"/>
      <c r="I1118" s="138"/>
      <c r="O1118" s="139"/>
      <c r="P1118" s="140"/>
      <c r="Q1118" s="140"/>
    </row>
    <row r="1119" spans="6:17" s="135" customFormat="1" x14ac:dyDescent="0.2">
      <c r="F1119" s="136"/>
      <c r="G1119" s="136"/>
      <c r="H1119" s="137"/>
      <c r="I1119" s="138"/>
      <c r="O1119" s="139"/>
      <c r="P1119" s="140"/>
      <c r="Q1119" s="140"/>
    </row>
    <row r="1120" spans="6:17" s="135" customFormat="1" x14ac:dyDescent="0.2">
      <c r="F1120" s="136"/>
      <c r="G1120" s="136"/>
      <c r="H1120" s="137"/>
      <c r="I1120" s="138"/>
      <c r="O1120" s="139"/>
      <c r="P1120" s="140"/>
      <c r="Q1120" s="140"/>
    </row>
    <row r="1121" spans="6:17" s="135" customFormat="1" x14ac:dyDescent="0.2">
      <c r="F1121" s="136"/>
      <c r="G1121" s="136"/>
      <c r="H1121" s="137"/>
      <c r="I1121" s="138"/>
      <c r="O1121" s="139"/>
      <c r="P1121" s="140"/>
      <c r="Q1121" s="140"/>
    </row>
    <row r="1122" spans="6:17" s="135" customFormat="1" x14ac:dyDescent="0.2">
      <c r="F1122" s="136"/>
      <c r="G1122" s="136"/>
      <c r="H1122" s="137"/>
      <c r="I1122" s="138"/>
      <c r="O1122" s="139"/>
      <c r="P1122" s="140"/>
      <c r="Q1122" s="140"/>
    </row>
    <row r="1123" spans="6:17" s="135" customFormat="1" x14ac:dyDescent="0.2">
      <c r="F1123" s="136"/>
      <c r="G1123" s="136"/>
      <c r="H1123" s="137"/>
      <c r="I1123" s="138"/>
      <c r="O1123" s="139"/>
      <c r="P1123" s="140"/>
      <c r="Q1123" s="140"/>
    </row>
    <row r="1124" spans="6:17" s="135" customFormat="1" x14ac:dyDescent="0.2">
      <c r="F1124" s="136"/>
      <c r="G1124" s="136"/>
      <c r="H1124" s="137"/>
      <c r="I1124" s="138"/>
      <c r="O1124" s="139"/>
      <c r="P1124" s="140"/>
      <c r="Q1124" s="140"/>
    </row>
    <row r="1125" spans="6:17" s="135" customFormat="1" x14ac:dyDescent="0.2">
      <c r="F1125" s="136"/>
      <c r="G1125" s="136"/>
      <c r="H1125" s="137"/>
      <c r="I1125" s="138"/>
      <c r="O1125" s="139"/>
      <c r="P1125" s="140"/>
      <c r="Q1125" s="140"/>
    </row>
    <row r="1126" spans="6:17" s="135" customFormat="1" x14ac:dyDescent="0.2">
      <c r="F1126" s="136"/>
      <c r="G1126" s="136"/>
      <c r="H1126" s="137"/>
      <c r="I1126" s="138"/>
      <c r="O1126" s="139"/>
      <c r="P1126" s="140"/>
      <c r="Q1126" s="140"/>
    </row>
    <row r="1127" spans="6:17" s="135" customFormat="1" x14ac:dyDescent="0.2">
      <c r="F1127" s="136"/>
      <c r="G1127" s="136"/>
      <c r="H1127" s="137"/>
      <c r="I1127" s="138"/>
      <c r="O1127" s="139"/>
      <c r="P1127" s="140"/>
      <c r="Q1127" s="140"/>
    </row>
    <row r="1128" spans="6:17" s="135" customFormat="1" x14ac:dyDescent="0.2">
      <c r="F1128" s="136"/>
      <c r="G1128" s="136"/>
      <c r="H1128" s="137"/>
      <c r="I1128" s="138"/>
      <c r="O1128" s="139"/>
      <c r="P1128" s="140"/>
      <c r="Q1128" s="140"/>
    </row>
    <row r="1129" spans="6:17" s="135" customFormat="1" x14ac:dyDescent="0.2">
      <c r="F1129" s="136"/>
      <c r="G1129" s="136"/>
      <c r="H1129" s="137"/>
      <c r="I1129" s="138"/>
      <c r="O1129" s="139"/>
      <c r="P1129" s="140"/>
      <c r="Q1129" s="140"/>
    </row>
    <row r="1130" spans="6:17" s="135" customFormat="1" x14ac:dyDescent="0.2">
      <c r="F1130" s="136"/>
      <c r="G1130" s="136"/>
      <c r="H1130" s="137"/>
      <c r="I1130" s="138"/>
      <c r="O1130" s="139"/>
      <c r="P1130" s="140"/>
      <c r="Q1130" s="140"/>
    </row>
    <row r="1131" spans="6:17" s="135" customFormat="1" x14ac:dyDescent="0.2">
      <c r="F1131" s="136"/>
      <c r="G1131" s="136"/>
      <c r="H1131" s="137"/>
      <c r="I1131" s="138"/>
      <c r="O1131" s="139"/>
      <c r="P1131" s="140"/>
      <c r="Q1131" s="140"/>
    </row>
    <row r="1132" spans="6:17" s="135" customFormat="1" x14ac:dyDescent="0.2">
      <c r="F1132" s="136"/>
      <c r="G1132" s="136"/>
      <c r="H1132" s="137"/>
      <c r="I1132" s="138"/>
      <c r="O1132" s="139"/>
      <c r="P1132" s="140"/>
      <c r="Q1132" s="140"/>
    </row>
    <row r="1133" spans="6:17" s="135" customFormat="1" x14ac:dyDescent="0.2">
      <c r="F1133" s="136"/>
      <c r="G1133" s="136"/>
      <c r="H1133" s="137"/>
      <c r="I1133" s="138"/>
      <c r="O1133" s="139"/>
      <c r="P1133" s="140"/>
      <c r="Q1133" s="140"/>
    </row>
    <row r="1134" spans="6:17" s="135" customFormat="1" x14ac:dyDescent="0.2">
      <c r="F1134" s="136"/>
      <c r="G1134" s="136"/>
      <c r="H1134" s="137"/>
      <c r="I1134" s="138"/>
      <c r="O1134" s="139"/>
      <c r="P1134" s="140"/>
      <c r="Q1134" s="140"/>
    </row>
    <row r="1135" spans="6:17" s="135" customFormat="1" x14ac:dyDescent="0.2">
      <c r="F1135" s="136"/>
      <c r="G1135" s="136"/>
      <c r="H1135" s="137"/>
      <c r="I1135" s="138"/>
      <c r="O1135" s="139"/>
      <c r="P1135" s="140"/>
      <c r="Q1135" s="140"/>
    </row>
    <row r="1136" spans="6:17" s="135" customFormat="1" x14ac:dyDescent="0.2">
      <c r="F1136" s="136"/>
      <c r="G1136" s="136"/>
      <c r="H1136" s="137"/>
      <c r="I1136" s="138"/>
      <c r="O1136" s="139"/>
      <c r="P1136" s="140"/>
      <c r="Q1136" s="140"/>
    </row>
    <row r="1137" spans="6:17" s="135" customFormat="1" x14ac:dyDescent="0.2">
      <c r="F1137" s="136"/>
      <c r="G1137" s="136"/>
      <c r="H1137" s="137"/>
      <c r="I1137" s="138"/>
      <c r="O1137" s="139"/>
      <c r="P1137" s="140"/>
      <c r="Q1137" s="140"/>
    </row>
    <row r="1138" spans="6:17" s="135" customFormat="1" x14ac:dyDescent="0.2">
      <c r="F1138" s="136"/>
      <c r="G1138" s="136"/>
      <c r="H1138" s="137"/>
      <c r="I1138" s="138"/>
      <c r="O1138" s="139"/>
      <c r="P1138" s="140"/>
      <c r="Q1138" s="140"/>
    </row>
    <row r="1139" spans="6:17" s="135" customFormat="1" x14ac:dyDescent="0.2">
      <c r="F1139" s="136"/>
      <c r="G1139" s="136"/>
      <c r="H1139" s="137"/>
      <c r="I1139" s="138"/>
      <c r="O1139" s="139"/>
      <c r="P1139" s="140"/>
      <c r="Q1139" s="140"/>
    </row>
    <row r="1140" spans="6:17" s="135" customFormat="1" x14ac:dyDescent="0.2">
      <c r="F1140" s="136"/>
      <c r="G1140" s="136"/>
      <c r="H1140" s="137"/>
      <c r="I1140" s="138"/>
      <c r="O1140" s="139"/>
      <c r="P1140" s="140"/>
      <c r="Q1140" s="140"/>
    </row>
    <row r="1141" spans="6:17" s="135" customFormat="1" x14ac:dyDescent="0.2">
      <c r="F1141" s="136"/>
      <c r="G1141" s="136"/>
      <c r="H1141" s="137"/>
      <c r="I1141" s="138"/>
      <c r="O1141" s="139"/>
      <c r="P1141" s="140"/>
      <c r="Q1141" s="140"/>
    </row>
    <row r="1142" spans="6:17" s="135" customFormat="1" x14ac:dyDescent="0.2">
      <c r="F1142" s="136"/>
      <c r="G1142" s="136"/>
      <c r="H1142" s="137"/>
      <c r="I1142" s="138"/>
      <c r="O1142" s="139"/>
      <c r="P1142" s="140"/>
      <c r="Q1142" s="140"/>
    </row>
    <row r="1143" spans="6:17" s="135" customFormat="1" x14ac:dyDescent="0.2">
      <c r="F1143" s="136"/>
      <c r="G1143" s="136"/>
      <c r="H1143" s="137"/>
      <c r="I1143" s="138"/>
      <c r="O1143" s="139"/>
      <c r="P1143" s="140"/>
      <c r="Q1143" s="140"/>
    </row>
    <row r="1144" spans="6:17" s="135" customFormat="1" x14ac:dyDescent="0.2">
      <c r="F1144" s="136"/>
      <c r="G1144" s="136"/>
      <c r="H1144" s="137"/>
      <c r="I1144" s="138"/>
      <c r="O1144" s="139"/>
      <c r="P1144" s="140"/>
      <c r="Q1144" s="140"/>
    </row>
    <row r="1145" spans="6:17" s="135" customFormat="1" x14ac:dyDescent="0.2">
      <c r="F1145" s="136"/>
      <c r="G1145" s="136"/>
      <c r="H1145" s="137"/>
      <c r="I1145" s="138"/>
      <c r="O1145" s="139"/>
      <c r="P1145" s="140"/>
      <c r="Q1145" s="140"/>
    </row>
    <row r="1146" spans="6:17" s="135" customFormat="1" x14ac:dyDescent="0.2">
      <c r="F1146" s="136"/>
      <c r="G1146" s="136"/>
      <c r="H1146" s="137"/>
      <c r="I1146" s="138"/>
      <c r="O1146" s="139"/>
      <c r="P1146" s="140"/>
      <c r="Q1146" s="140"/>
    </row>
    <row r="1147" spans="6:17" s="135" customFormat="1" x14ac:dyDescent="0.2">
      <c r="F1147" s="136"/>
      <c r="G1147" s="136"/>
      <c r="H1147" s="137"/>
      <c r="I1147" s="138"/>
      <c r="O1147" s="139"/>
      <c r="P1147" s="140"/>
      <c r="Q1147" s="140"/>
    </row>
    <row r="1148" spans="6:17" s="135" customFormat="1" x14ac:dyDescent="0.2">
      <c r="F1148" s="136"/>
      <c r="G1148" s="136"/>
      <c r="H1148" s="137"/>
      <c r="I1148" s="138"/>
      <c r="O1148" s="139"/>
      <c r="P1148" s="140"/>
      <c r="Q1148" s="140"/>
    </row>
    <row r="1149" spans="6:17" s="135" customFormat="1" x14ac:dyDescent="0.2">
      <c r="F1149" s="136"/>
      <c r="G1149" s="136"/>
      <c r="H1149" s="137"/>
      <c r="I1149" s="138"/>
      <c r="O1149" s="139"/>
      <c r="P1149" s="140"/>
      <c r="Q1149" s="140"/>
    </row>
    <row r="1150" spans="6:17" s="135" customFormat="1" x14ac:dyDescent="0.2">
      <c r="F1150" s="136"/>
      <c r="G1150" s="136"/>
      <c r="H1150" s="137"/>
      <c r="I1150" s="138"/>
      <c r="O1150" s="139"/>
      <c r="P1150" s="140"/>
      <c r="Q1150" s="140"/>
    </row>
    <row r="1151" spans="6:17" s="135" customFormat="1" x14ac:dyDescent="0.2">
      <c r="F1151" s="136"/>
      <c r="G1151" s="136"/>
      <c r="H1151" s="137"/>
      <c r="I1151" s="138"/>
      <c r="O1151" s="139"/>
      <c r="P1151" s="140"/>
      <c r="Q1151" s="140"/>
    </row>
    <row r="1152" spans="6:17" s="135" customFormat="1" x14ac:dyDescent="0.2">
      <c r="F1152" s="136"/>
      <c r="G1152" s="136"/>
      <c r="H1152" s="137"/>
      <c r="I1152" s="138"/>
      <c r="O1152" s="139"/>
      <c r="P1152" s="140"/>
      <c r="Q1152" s="140"/>
    </row>
    <row r="1153" spans="6:17" s="135" customFormat="1" x14ac:dyDescent="0.2">
      <c r="F1153" s="136"/>
      <c r="G1153" s="136"/>
      <c r="H1153" s="137"/>
      <c r="I1153" s="138"/>
      <c r="O1153" s="139"/>
      <c r="P1153" s="140"/>
      <c r="Q1153" s="140"/>
    </row>
    <row r="1154" spans="6:17" s="135" customFormat="1" x14ac:dyDescent="0.2">
      <c r="F1154" s="136"/>
      <c r="G1154" s="136"/>
      <c r="H1154" s="137"/>
      <c r="I1154" s="138"/>
      <c r="O1154" s="139"/>
      <c r="P1154" s="140"/>
      <c r="Q1154" s="140"/>
    </row>
    <row r="1155" spans="6:17" s="135" customFormat="1" x14ac:dyDescent="0.2">
      <c r="F1155" s="136"/>
      <c r="G1155" s="136"/>
      <c r="H1155" s="137"/>
      <c r="I1155" s="138"/>
      <c r="O1155" s="139"/>
      <c r="P1155" s="140"/>
      <c r="Q1155" s="140"/>
    </row>
    <row r="1156" spans="6:17" s="135" customFormat="1" x14ac:dyDescent="0.2">
      <c r="F1156" s="136"/>
      <c r="G1156" s="136"/>
      <c r="H1156" s="137"/>
      <c r="I1156" s="138"/>
      <c r="O1156" s="139"/>
      <c r="P1156" s="140"/>
      <c r="Q1156" s="140"/>
    </row>
    <row r="1157" spans="6:17" s="135" customFormat="1" x14ac:dyDescent="0.2">
      <c r="F1157" s="136"/>
      <c r="G1157" s="136"/>
      <c r="H1157" s="137"/>
      <c r="I1157" s="138"/>
      <c r="O1157" s="139"/>
      <c r="P1157" s="140"/>
      <c r="Q1157" s="140"/>
    </row>
    <row r="1158" spans="6:17" s="135" customFormat="1" x14ac:dyDescent="0.2">
      <c r="F1158" s="136"/>
      <c r="G1158" s="136"/>
      <c r="H1158" s="137"/>
      <c r="I1158" s="138"/>
      <c r="O1158" s="139"/>
      <c r="P1158" s="140"/>
      <c r="Q1158" s="140"/>
    </row>
    <row r="1159" spans="6:17" s="135" customFormat="1" x14ac:dyDescent="0.2">
      <c r="F1159" s="136"/>
      <c r="G1159" s="136"/>
      <c r="H1159" s="137"/>
      <c r="I1159" s="138"/>
      <c r="O1159" s="139"/>
      <c r="P1159" s="140"/>
      <c r="Q1159" s="140"/>
    </row>
    <row r="1160" spans="6:17" s="135" customFormat="1" x14ac:dyDescent="0.2">
      <c r="F1160" s="136"/>
      <c r="G1160" s="136"/>
      <c r="H1160" s="137"/>
      <c r="I1160" s="138"/>
      <c r="O1160" s="139"/>
      <c r="P1160" s="140"/>
      <c r="Q1160" s="140"/>
    </row>
    <row r="1161" spans="6:17" s="135" customFormat="1" x14ac:dyDescent="0.2">
      <c r="F1161" s="136"/>
      <c r="G1161" s="136"/>
      <c r="H1161" s="137"/>
      <c r="I1161" s="138"/>
      <c r="O1161" s="139"/>
      <c r="P1161" s="140"/>
      <c r="Q1161" s="140"/>
    </row>
    <row r="1162" spans="6:17" s="135" customFormat="1" x14ac:dyDescent="0.2">
      <c r="F1162" s="136"/>
      <c r="G1162" s="136"/>
      <c r="H1162" s="137"/>
      <c r="I1162" s="138"/>
      <c r="O1162" s="139"/>
      <c r="P1162" s="140"/>
      <c r="Q1162" s="140"/>
    </row>
    <row r="1163" spans="6:17" s="135" customFormat="1" x14ac:dyDescent="0.2">
      <c r="F1163" s="136"/>
      <c r="G1163" s="136"/>
      <c r="H1163" s="137"/>
      <c r="I1163" s="138"/>
      <c r="O1163" s="139"/>
      <c r="P1163" s="140"/>
      <c r="Q1163" s="140"/>
    </row>
    <row r="1164" spans="6:17" s="135" customFormat="1" x14ac:dyDescent="0.2">
      <c r="F1164" s="136"/>
      <c r="G1164" s="136"/>
      <c r="H1164" s="137"/>
      <c r="I1164" s="138"/>
      <c r="O1164" s="139"/>
      <c r="P1164" s="140"/>
      <c r="Q1164" s="140"/>
    </row>
    <row r="1165" spans="6:17" s="135" customFormat="1" x14ac:dyDescent="0.2">
      <c r="F1165" s="136"/>
      <c r="G1165" s="136"/>
      <c r="H1165" s="137"/>
      <c r="I1165" s="138"/>
      <c r="O1165" s="139"/>
      <c r="P1165" s="140"/>
      <c r="Q1165" s="140"/>
    </row>
    <row r="1166" spans="6:17" s="135" customFormat="1" x14ac:dyDescent="0.2">
      <c r="F1166" s="136"/>
      <c r="G1166" s="136"/>
      <c r="H1166" s="137"/>
      <c r="I1166" s="138"/>
      <c r="O1166" s="139"/>
      <c r="P1166" s="140"/>
      <c r="Q1166" s="140"/>
    </row>
    <row r="1167" spans="6:17" s="135" customFormat="1" x14ac:dyDescent="0.2">
      <c r="F1167" s="136"/>
      <c r="G1167" s="136"/>
      <c r="H1167" s="137"/>
      <c r="I1167" s="138"/>
      <c r="O1167" s="139"/>
      <c r="P1167" s="140"/>
      <c r="Q1167" s="140"/>
    </row>
    <row r="1168" spans="6:17" s="135" customFormat="1" x14ac:dyDescent="0.2">
      <c r="F1168" s="136"/>
      <c r="G1168" s="136"/>
      <c r="H1168" s="137"/>
      <c r="I1168" s="138"/>
      <c r="O1168" s="139"/>
      <c r="P1168" s="140"/>
      <c r="Q1168" s="140"/>
    </row>
    <row r="1169" spans="6:17" s="135" customFormat="1" x14ac:dyDescent="0.2">
      <c r="F1169" s="136"/>
      <c r="G1169" s="136"/>
      <c r="H1169" s="137"/>
      <c r="I1169" s="138"/>
      <c r="O1169" s="139"/>
      <c r="P1169" s="140"/>
      <c r="Q1169" s="140"/>
    </row>
    <row r="1170" spans="6:17" s="135" customFormat="1" x14ac:dyDescent="0.2">
      <c r="F1170" s="136"/>
      <c r="G1170" s="136"/>
      <c r="H1170" s="137"/>
      <c r="I1170" s="138"/>
      <c r="O1170" s="139"/>
      <c r="P1170" s="140"/>
      <c r="Q1170" s="140"/>
    </row>
    <row r="1171" spans="6:17" s="135" customFormat="1" x14ac:dyDescent="0.2">
      <c r="F1171" s="136"/>
      <c r="G1171" s="136"/>
      <c r="H1171" s="137"/>
      <c r="I1171" s="138"/>
      <c r="O1171" s="139"/>
      <c r="P1171" s="140"/>
      <c r="Q1171" s="140"/>
    </row>
    <row r="1172" spans="6:17" s="135" customFormat="1" x14ac:dyDescent="0.2">
      <c r="F1172" s="136"/>
      <c r="G1172" s="136"/>
      <c r="H1172" s="137"/>
      <c r="I1172" s="138"/>
      <c r="O1172" s="139"/>
      <c r="P1172" s="140"/>
      <c r="Q1172" s="140"/>
    </row>
    <row r="1173" spans="6:17" s="135" customFormat="1" x14ac:dyDescent="0.2">
      <c r="F1173" s="136"/>
      <c r="G1173" s="136"/>
      <c r="H1173" s="137"/>
      <c r="I1173" s="138"/>
      <c r="O1173" s="139"/>
      <c r="P1173" s="140"/>
      <c r="Q1173" s="140"/>
    </row>
    <row r="1174" spans="6:17" s="135" customFormat="1" x14ac:dyDescent="0.2">
      <c r="F1174" s="136"/>
      <c r="G1174" s="136"/>
      <c r="H1174" s="137"/>
      <c r="I1174" s="138"/>
      <c r="O1174" s="139"/>
      <c r="P1174" s="140"/>
      <c r="Q1174" s="140"/>
    </row>
    <row r="1175" spans="6:17" s="135" customFormat="1" x14ac:dyDescent="0.2">
      <c r="F1175" s="136"/>
      <c r="G1175" s="136"/>
      <c r="H1175" s="137"/>
      <c r="I1175" s="138"/>
      <c r="O1175" s="139"/>
      <c r="P1175" s="140"/>
      <c r="Q1175" s="140"/>
    </row>
    <row r="1176" spans="6:17" s="135" customFormat="1" x14ac:dyDescent="0.2">
      <c r="F1176" s="136"/>
      <c r="G1176" s="136"/>
      <c r="H1176" s="137"/>
      <c r="I1176" s="138"/>
      <c r="O1176" s="139"/>
      <c r="P1176" s="140"/>
      <c r="Q1176" s="140"/>
    </row>
    <row r="1177" spans="6:17" s="135" customFormat="1" x14ac:dyDescent="0.2">
      <c r="F1177" s="136"/>
      <c r="G1177" s="136"/>
      <c r="H1177" s="137"/>
      <c r="I1177" s="138"/>
      <c r="O1177" s="139"/>
      <c r="P1177" s="140"/>
      <c r="Q1177" s="140"/>
    </row>
    <row r="1178" spans="6:17" s="135" customFormat="1" x14ac:dyDescent="0.2">
      <c r="F1178" s="136"/>
      <c r="G1178" s="136"/>
      <c r="H1178" s="137"/>
      <c r="I1178" s="138"/>
      <c r="O1178" s="139"/>
      <c r="P1178" s="140"/>
      <c r="Q1178" s="140"/>
    </row>
    <row r="1179" spans="6:17" s="135" customFormat="1" x14ac:dyDescent="0.2">
      <c r="F1179" s="136"/>
      <c r="G1179" s="136"/>
      <c r="H1179" s="137"/>
      <c r="I1179" s="138"/>
      <c r="O1179" s="139"/>
      <c r="P1179" s="140"/>
      <c r="Q1179" s="140"/>
    </row>
    <row r="1180" spans="6:17" s="135" customFormat="1" x14ac:dyDescent="0.2">
      <c r="F1180" s="136"/>
      <c r="G1180" s="136"/>
      <c r="H1180" s="137"/>
      <c r="I1180" s="138"/>
      <c r="O1180" s="139"/>
      <c r="P1180" s="140"/>
      <c r="Q1180" s="140"/>
    </row>
    <row r="1181" spans="6:17" s="135" customFormat="1" x14ac:dyDescent="0.2">
      <c r="F1181" s="136"/>
      <c r="G1181" s="136"/>
      <c r="H1181" s="137"/>
      <c r="I1181" s="138"/>
      <c r="O1181" s="139"/>
      <c r="P1181" s="140"/>
      <c r="Q1181" s="140"/>
    </row>
    <row r="1182" spans="6:17" s="135" customFormat="1" x14ac:dyDescent="0.2">
      <c r="F1182" s="136"/>
      <c r="G1182" s="136"/>
      <c r="H1182" s="137"/>
      <c r="I1182" s="138"/>
      <c r="O1182" s="139"/>
      <c r="P1182" s="140"/>
      <c r="Q1182" s="140"/>
    </row>
    <row r="1183" spans="6:17" s="135" customFormat="1" x14ac:dyDescent="0.2">
      <c r="F1183" s="136"/>
      <c r="G1183" s="136"/>
      <c r="H1183" s="137"/>
      <c r="I1183" s="138"/>
      <c r="O1183" s="139"/>
      <c r="P1183" s="140"/>
      <c r="Q1183" s="140"/>
    </row>
    <row r="1184" spans="6:17" s="135" customFormat="1" x14ac:dyDescent="0.2">
      <c r="F1184" s="136"/>
      <c r="G1184" s="136"/>
      <c r="H1184" s="137"/>
      <c r="I1184" s="138"/>
      <c r="O1184" s="139"/>
      <c r="P1184" s="140"/>
      <c r="Q1184" s="140"/>
    </row>
    <row r="1185" spans="6:17" s="135" customFormat="1" x14ac:dyDescent="0.2">
      <c r="F1185" s="136"/>
      <c r="G1185" s="136"/>
      <c r="H1185" s="137"/>
      <c r="I1185" s="138"/>
      <c r="O1185" s="139"/>
      <c r="P1185" s="140"/>
      <c r="Q1185" s="140"/>
    </row>
    <row r="1186" spans="6:17" s="135" customFormat="1" x14ac:dyDescent="0.2">
      <c r="F1186" s="136"/>
      <c r="G1186" s="136"/>
      <c r="H1186" s="137"/>
      <c r="I1186" s="138"/>
      <c r="O1186" s="139"/>
      <c r="P1186" s="140"/>
      <c r="Q1186" s="140"/>
    </row>
    <row r="1187" spans="6:17" s="135" customFormat="1" x14ac:dyDescent="0.2">
      <c r="F1187" s="136"/>
      <c r="G1187" s="136"/>
      <c r="H1187" s="137"/>
      <c r="I1187" s="138"/>
      <c r="O1187" s="139"/>
      <c r="P1187" s="140"/>
      <c r="Q1187" s="140"/>
    </row>
    <row r="1188" spans="6:17" s="135" customFormat="1" x14ac:dyDescent="0.2">
      <c r="F1188" s="136"/>
      <c r="G1188" s="136"/>
      <c r="H1188" s="137"/>
      <c r="I1188" s="138"/>
      <c r="O1188" s="139"/>
      <c r="P1188" s="140"/>
      <c r="Q1188" s="140"/>
    </row>
    <row r="1189" spans="6:17" s="135" customFormat="1" x14ac:dyDescent="0.2">
      <c r="F1189" s="136"/>
      <c r="G1189" s="136"/>
      <c r="H1189" s="137"/>
      <c r="I1189" s="138"/>
      <c r="O1189" s="139"/>
      <c r="P1189" s="140"/>
      <c r="Q1189" s="140"/>
    </row>
    <row r="1190" spans="6:17" s="135" customFormat="1" x14ac:dyDescent="0.2">
      <c r="F1190" s="136"/>
      <c r="G1190" s="136"/>
      <c r="H1190" s="137"/>
      <c r="I1190" s="138"/>
      <c r="O1190" s="139"/>
      <c r="P1190" s="140"/>
      <c r="Q1190" s="140"/>
    </row>
    <row r="1191" spans="6:17" s="135" customFormat="1" x14ac:dyDescent="0.2">
      <c r="F1191" s="136"/>
      <c r="G1191" s="136"/>
      <c r="H1191" s="137"/>
      <c r="I1191" s="138"/>
      <c r="O1191" s="139"/>
      <c r="P1191" s="140"/>
      <c r="Q1191" s="140"/>
    </row>
    <row r="1192" spans="6:17" s="135" customFormat="1" x14ac:dyDescent="0.2">
      <c r="F1192" s="136"/>
      <c r="G1192" s="136"/>
      <c r="H1192" s="137"/>
      <c r="I1192" s="138"/>
      <c r="O1192" s="139"/>
      <c r="P1192" s="140"/>
      <c r="Q1192" s="140"/>
    </row>
    <row r="1193" spans="6:17" s="135" customFormat="1" x14ac:dyDescent="0.2">
      <c r="F1193" s="136"/>
      <c r="G1193" s="136"/>
      <c r="H1193" s="137"/>
      <c r="I1193" s="138"/>
      <c r="O1193" s="139"/>
      <c r="P1193" s="140"/>
      <c r="Q1193" s="140"/>
    </row>
    <row r="1194" spans="6:17" s="135" customFormat="1" x14ac:dyDescent="0.2">
      <c r="F1194" s="136"/>
      <c r="G1194" s="136"/>
      <c r="H1194" s="137"/>
      <c r="I1194" s="138"/>
      <c r="O1194" s="139"/>
      <c r="P1194" s="140"/>
      <c r="Q1194" s="140"/>
    </row>
    <row r="1195" spans="6:17" s="135" customFormat="1" x14ac:dyDescent="0.2">
      <c r="F1195" s="136"/>
      <c r="G1195" s="136"/>
      <c r="H1195" s="137"/>
      <c r="I1195" s="138"/>
      <c r="O1195" s="139"/>
      <c r="P1195" s="140"/>
      <c r="Q1195" s="140"/>
    </row>
    <row r="1196" spans="6:17" s="135" customFormat="1" x14ac:dyDescent="0.2">
      <c r="F1196" s="136"/>
      <c r="G1196" s="136"/>
      <c r="H1196" s="137"/>
      <c r="I1196" s="138"/>
      <c r="O1196" s="139"/>
      <c r="P1196" s="140"/>
      <c r="Q1196" s="140"/>
    </row>
    <row r="1197" spans="6:17" s="135" customFormat="1" x14ac:dyDescent="0.2">
      <c r="F1197" s="136"/>
      <c r="G1197" s="136"/>
      <c r="H1197" s="137"/>
      <c r="I1197" s="138"/>
      <c r="O1197" s="139"/>
      <c r="P1197" s="140"/>
      <c r="Q1197" s="140"/>
    </row>
    <row r="1198" spans="6:17" s="135" customFormat="1" x14ac:dyDescent="0.2">
      <c r="F1198" s="136"/>
      <c r="G1198" s="136"/>
      <c r="H1198" s="137"/>
      <c r="I1198" s="138"/>
      <c r="O1198" s="139"/>
      <c r="P1198" s="140"/>
      <c r="Q1198" s="140"/>
    </row>
    <row r="1199" spans="6:17" s="135" customFormat="1" x14ac:dyDescent="0.2">
      <c r="F1199" s="136"/>
      <c r="G1199" s="136"/>
      <c r="H1199" s="137"/>
      <c r="I1199" s="138"/>
      <c r="O1199" s="139"/>
      <c r="P1199" s="140"/>
      <c r="Q1199" s="140"/>
    </row>
    <row r="1200" spans="6:17" s="135" customFormat="1" x14ac:dyDescent="0.2">
      <c r="F1200" s="136"/>
      <c r="G1200" s="136"/>
      <c r="H1200" s="137"/>
      <c r="I1200" s="138"/>
      <c r="O1200" s="139"/>
      <c r="P1200" s="140"/>
      <c r="Q1200" s="140"/>
    </row>
    <row r="1201" spans="6:17" s="135" customFormat="1" x14ac:dyDescent="0.2">
      <c r="F1201" s="136"/>
      <c r="G1201" s="136"/>
      <c r="H1201" s="137"/>
      <c r="I1201" s="138"/>
      <c r="O1201" s="139"/>
      <c r="P1201" s="140"/>
      <c r="Q1201" s="140"/>
    </row>
    <row r="1202" spans="6:17" s="135" customFormat="1" x14ac:dyDescent="0.2">
      <c r="F1202" s="136"/>
      <c r="G1202" s="136"/>
      <c r="H1202" s="137"/>
      <c r="I1202" s="138"/>
      <c r="O1202" s="139"/>
      <c r="P1202" s="140"/>
      <c r="Q1202" s="140"/>
    </row>
    <row r="1203" spans="6:17" s="135" customFormat="1" x14ac:dyDescent="0.2">
      <c r="F1203" s="136"/>
      <c r="G1203" s="136"/>
      <c r="H1203" s="137"/>
      <c r="I1203" s="138"/>
      <c r="O1203" s="139"/>
      <c r="P1203" s="140"/>
      <c r="Q1203" s="140"/>
    </row>
    <row r="1204" spans="6:17" s="135" customFormat="1" x14ac:dyDescent="0.2">
      <c r="F1204" s="136"/>
      <c r="G1204" s="136"/>
      <c r="H1204" s="137"/>
      <c r="I1204" s="138"/>
      <c r="O1204" s="139"/>
      <c r="P1204" s="140"/>
      <c r="Q1204" s="140"/>
    </row>
    <row r="1205" spans="6:17" s="135" customFormat="1" x14ac:dyDescent="0.2">
      <c r="F1205" s="136"/>
      <c r="G1205" s="136"/>
      <c r="H1205" s="137"/>
      <c r="I1205" s="138"/>
      <c r="O1205" s="139"/>
      <c r="P1205" s="140"/>
      <c r="Q1205" s="140"/>
    </row>
    <row r="1206" spans="6:17" s="135" customFormat="1" x14ac:dyDescent="0.2">
      <c r="F1206" s="136"/>
      <c r="G1206" s="136"/>
      <c r="H1206" s="137"/>
      <c r="I1206" s="138"/>
      <c r="O1206" s="139"/>
      <c r="P1206" s="140"/>
      <c r="Q1206" s="140"/>
    </row>
    <row r="1207" spans="6:17" s="135" customFormat="1" x14ac:dyDescent="0.2">
      <c r="F1207" s="136"/>
      <c r="G1207" s="136"/>
      <c r="H1207" s="137"/>
      <c r="I1207" s="138"/>
      <c r="O1207" s="139"/>
      <c r="P1207" s="140"/>
      <c r="Q1207" s="140"/>
    </row>
    <row r="1208" spans="6:17" s="135" customFormat="1" x14ac:dyDescent="0.2">
      <c r="F1208" s="136"/>
      <c r="G1208" s="136"/>
      <c r="H1208" s="137"/>
      <c r="I1208" s="138"/>
      <c r="O1208" s="139"/>
      <c r="P1208" s="140"/>
      <c r="Q1208" s="140"/>
    </row>
    <row r="1209" spans="6:17" s="135" customFormat="1" x14ac:dyDescent="0.2">
      <c r="F1209" s="136"/>
      <c r="G1209" s="136"/>
      <c r="H1209" s="137"/>
      <c r="I1209" s="138"/>
      <c r="O1209" s="139"/>
      <c r="P1209" s="140"/>
      <c r="Q1209" s="140"/>
    </row>
    <row r="1210" spans="6:17" s="135" customFormat="1" x14ac:dyDescent="0.2">
      <c r="F1210" s="136"/>
      <c r="G1210" s="136"/>
      <c r="H1210" s="137"/>
      <c r="I1210" s="138"/>
      <c r="O1210" s="139"/>
      <c r="P1210" s="140"/>
      <c r="Q1210" s="140"/>
    </row>
    <row r="1211" spans="6:17" s="135" customFormat="1" x14ac:dyDescent="0.2">
      <c r="F1211" s="136"/>
      <c r="G1211" s="136"/>
      <c r="H1211" s="137"/>
      <c r="I1211" s="138"/>
      <c r="O1211" s="139"/>
      <c r="P1211" s="140"/>
      <c r="Q1211" s="140"/>
    </row>
    <row r="1212" spans="6:17" s="135" customFormat="1" x14ac:dyDescent="0.2">
      <c r="F1212" s="136"/>
      <c r="G1212" s="136"/>
      <c r="H1212" s="137"/>
      <c r="I1212" s="138"/>
      <c r="O1212" s="139"/>
      <c r="P1212" s="140"/>
      <c r="Q1212" s="140"/>
    </row>
    <row r="1213" spans="6:17" s="135" customFormat="1" x14ac:dyDescent="0.2">
      <c r="F1213" s="136"/>
      <c r="G1213" s="136"/>
      <c r="H1213" s="137"/>
      <c r="I1213" s="138"/>
      <c r="O1213" s="139"/>
      <c r="P1213" s="140"/>
      <c r="Q1213" s="140"/>
    </row>
    <row r="1214" spans="6:17" s="135" customFormat="1" x14ac:dyDescent="0.2">
      <c r="F1214" s="136"/>
      <c r="G1214" s="136"/>
      <c r="H1214" s="137"/>
      <c r="I1214" s="138"/>
      <c r="O1214" s="139"/>
      <c r="P1214" s="140"/>
      <c r="Q1214" s="140"/>
    </row>
    <row r="1215" spans="6:17" s="135" customFormat="1" x14ac:dyDescent="0.2">
      <c r="F1215" s="136"/>
      <c r="G1215" s="136"/>
      <c r="H1215" s="137"/>
      <c r="I1215" s="138"/>
      <c r="O1215" s="139"/>
      <c r="P1215" s="140"/>
      <c r="Q1215" s="140"/>
    </row>
    <row r="1216" spans="6:17" s="135" customFormat="1" x14ac:dyDescent="0.2">
      <c r="F1216" s="136"/>
      <c r="G1216" s="136"/>
      <c r="H1216" s="137"/>
      <c r="I1216" s="138"/>
      <c r="O1216" s="139"/>
      <c r="P1216" s="140"/>
      <c r="Q1216" s="140"/>
    </row>
    <row r="1217" spans="6:17" s="135" customFormat="1" x14ac:dyDescent="0.2">
      <c r="F1217" s="136"/>
      <c r="G1217" s="136"/>
      <c r="H1217" s="137"/>
      <c r="I1217" s="138"/>
      <c r="O1217" s="139"/>
      <c r="P1217" s="140"/>
      <c r="Q1217" s="140"/>
    </row>
    <row r="1218" spans="6:17" s="135" customFormat="1" x14ac:dyDescent="0.2">
      <c r="F1218" s="136"/>
      <c r="G1218" s="136"/>
      <c r="H1218" s="137"/>
      <c r="I1218" s="138"/>
      <c r="O1218" s="139"/>
      <c r="P1218" s="140"/>
      <c r="Q1218" s="140"/>
    </row>
    <row r="1219" spans="6:17" s="135" customFormat="1" x14ac:dyDescent="0.2">
      <c r="F1219" s="136"/>
      <c r="G1219" s="136"/>
      <c r="H1219" s="137"/>
      <c r="I1219" s="138"/>
      <c r="O1219" s="139"/>
      <c r="P1219" s="140"/>
      <c r="Q1219" s="140"/>
    </row>
    <row r="1220" spans="6:17" s="135" customFormat="1" x14ac:dyDescent="0.2">
      <c r="F1220" s="136"/>
      <c r="G1220" s="136"/>
      <c r="H1220" s="137"/>
      <c r="I1220" s="138"/>
      <c r="O1220" s="139"/>
      <c r="P1220" s="140"/>
      <c r="Q1220" s="140"/>
    </row>
    <row r="1221" spans="6:17" s="135" customFormat="1" x14ac:dyDescent="0.2">
      <c r="F1221" s="136"/>
      <c r="G1221" s="136"/>
      <c r="H1221" s="137"/>
      <c r="I1221" s="138"/>
      <c r="O1221" s="139"/>
      <c r="P1221" s="140"/>
      <c r="Q1221" s="140"/>
    </row>
    <row r="1222" spans="6:17" s="135" customFormat="1" x14ac:dyDescent="0.2">
      <c r="F1222" s="136"/>
      <c r="G1222" s="136"/>
      <c r="H1222" s="137"/>
      <c r="I1222" s="138"/>
      <c r="O1222" s="139"/>
      <c r="P1222" s="140"/>
      <c r="Q1222" s="140"/>
    </row>
    <row r="1223" spans="6:17" s="135" customFormat="1" x14ac:dyDescent="0.2">
      <c r="F1223" s="136"/>
      <c r="G1223" s="136"/>
      <c r="H1223" s="137"/>
      <c r="I1223" s="138"/>
      <c r="O1223" s="139"/>
      <c r="P1223" s="140"/>
      <c r="Q1223" s="140"/>
    </row>
    <row r="1224" spans="6:17" s="135" customFormat="1" x14ac:dyDescent="0.2">
      <c r="F1224" s="136"/>
      <c r="G1224" s="136"/>
      <c r="H1224" s="137"/>
      <c r="I1224" s="138"/>
      <c r="O1224" s="139"/>
      <c r="P1224" s="140"/>
      <c r="Q1224" s="140"/>
    </row>
    <row r="1225" spans="6:17" s="135" customFormat="1" x14ac:dyDescent="0.2">
      <c r="F1225" s="136"/>
      <c r="G1225" s="136"/>
      <c r="H1225" s="137"/>
      <c r="I1225" s="138"/>
      <c r="O1225" s="139"/>
      <c r="P1225" s="140"/>
      <c r="Q1225" s="140"/>
    </row>
    <row r="1226" spans="6:17" s="135" customFormat="1" x14ac:dyDescent="0.2">
      <c r="F1226" s="136"/>
      <c r="G1226" s="136"/>
      <c r="H1226" s="137"/>
      <c r="I1226" s="138"/>
      <c r="O1226" s="139"/>
      <c r="P1226" s="140"/>
      <c r="Q1226" s="140"/>
    </row>
    <row r="1227" spans="6:17" s="135" customFormat="1" x14ac:dyDescent="0.2">
      <c r="F1227" s="136"/>
      <c r="G1227" s="136"/>
      <c r="H1227" s="137"/>
      <c r="I1227" s="138"/>
      <c r="O1227" s="139"/>
      <c r="P1227" s="140"/>
      <c r="Q1227" s="140"/>
    </row>
    <row r="1228" spans="6:17" s="135" customFormat="1" x14ac:dyDescent="0.2">
      <c r="F1228" s="136"/>
      <c r="G1228" s="136"/>
      <c r="H1228" s="137"/>
      <c r="I1228" s="138"/>
      <c r="O1228" s="139"/>
      <c r="P1228" s="140"/>
      <c r="Q1228" s="140"/>
    </row>
    <row r="1229" spans="6:17" s="135" customFormat="1" x14ac:dyDescent="0.2">
      <c r="F1229" s="136"/>
      <c r="G1229" s="136"/>
      <c r="H1229" s="137"/>
      <c r="I1229" s="138"/>
      <c r="O1229" s="139"/>
      <c r="P1229" s="140"/>
      <c r="Q1229" s="140"/>
    </row>
    <row r="1230" spans="6:17" s="135" customFormat="1" x14ac:dyDescent="0.2">
      <c r="F1230" s="136"/>
      <c r="G1230" s="136"/>
      <c r="H1230" s="137"/>
      <c r="I1230" s="138"/>
      <c r="O1230" s="139"/>
      <c r="P1230" s="140"/>
      <c r="Q1230" s="140"/>
    </row>
    <row r="1231" spans="6:17" s="135" customFormat="1" x14ac:dyDescent="0.2">
      <c r="F1231" s="136"/>
      <c r="G1231" s="136"/>
      <c r="H1231" s="137"/>
      <c r="I1231" s="138"/>
      <c r="O1231" s="139"/>
      <c r="P1231" s="140"/>
      <c r="Q1231" s="140"/>
    </row>
    <row r="1232" spans="6:17" s="135" customFormat="1" x14ac:dyDescent="0.2">
      <c r="F1232" s="136"/>
      <c r="G1232" s="136"/>
      <c r="H1232" s="137"/>
      <c r="I1232" s="138"/>
      <c r="O1232" s="139"/>
      <c r="P1232" s="140"/>
      <c r="Q1232" s="140"/>
    </row>
    <row r="1233" spans="6:17" s="135" customFormat="1" x14ac:dyDescent="0.2">
      <c r="F1233" s="136"/>
      <c r="G1233" s="136"/>
      <c r="H1233" s="137"/>
      <c r="I1233" s="138"/>
      <c r="O1233" s="139"/>
      <c r="P1233" s="140"/>
      <c r="Q1233" s="140"/>
    </row>
    <row r="1234" spans="6:17" s="135" customFormat="1" x14ac:dyDescent="0.2">
      <c r="F1234" s="136"/>
      <c r="G1234" s="136"/>
      <c r="H1234" s="137"/>
      <c r="I1234" s="138"/>
      <c r="O1234" s="139"/>
      <c r="P1234" s="140"/>
      <c r="Q1234" s="140"/>
    </row>
    <row r="1235" spans="6:17" s="135" customFormat="1" x14ac:dyDescent="0.2">
      <c r="F1235" s="136"/>
      <c r="G1235" s="136"/>
      <c r="H1235" s="137"/>
      <c r="I1235" s="138"/>
      <c r="O1235" s="139"/>
      <c r="P1235" s="140"/>
      <c r="Q1235" s="140"/>
    </row>
    <row r="1236" spans="6:17" s="135" customFormat="1" x14ac:dyDescent="0.2">
      <c r="F1236" s="136"/>
      <c r="G1236" s="136"/>
      <c r="H1236" s="137"/>
      <c r="I1236" s="138"/>
      <c r="O1236" s="139"/>
      <c r="P1236" s="140"/>
      <c r="Q1236" s="140"/>
    </row>
    <row r="1237" spans="6:17" s="135" customFormat="1" x14ac:dyDescent="0.2">
      <c r="F1237" s="136"/>
      <c r="G1237" s="136"/>
      <c r="H1237" s="137"/>
      <c r="I1237" s="138"/>
      <c r="O1237" s="139"/>
      <c r="P1237" s="140"/>
      <c r="Q1237" s="140"/>
    </row>
    <row r="1238" spans="6:17" s="135" customFormat="1" x14ac:dyDescent="0.2">
      <c r="F1238" s="136"/>
      <c r="G1238" s="136"/>
      <c r="H1238" s="137"/>
      <c r="I1238" s="138"/>
      <c r="O1238" s="139"/>
      <c r="P1238" s="140"/>
      <c r="Q1238" s="140"/>
    </row>
    <row r="1239" spans="6:17" s="135" customFormat="1" x14ac:dyDescent="0.2">
      <c r="F1239" s="136"/>
      <c r="G1239" s="136"/>
      <c r="H1239" s="137"/>
      <c r="I1239" s="138"/>
      <c r="O1239" s="139"/>
      <c r="P1239" s="140"/>
      <c r="Q1239" s="140"/>
    </row>
    <row r="1240" spans="6:17" s="135" customFormat="1" x14ac:dyDescent="0.2">
      <c r="F1240" s="136"/>
      <c r="G1240" s="136"/>
      <c r="H1240" s="137"/>
      <c r="I1240" s="138"/>
      <c r="O1240" s="139"/>
      <c r="P1240" s="140"/>
      <c r="Q1240" s="140"/>
    </row>
    <row r="1241" spans="6:17" s="135" customFormat="1" x14ac:dyDescent="0.2">
      <c r="F1241" s="136"/>
      <c r="G1241" s="136"/>
      <c r="H1241" s="137"/>
      <c r="I1241" s="138"/>
      <c r="O1241" s="139"/>
      <c r="P1241" s="140"/>
      <c r="Q1241" s="140"/>
    </row>
    <row r="1242" spans="6:17" s="135" customFormat="1" x14ac:dyDescent="0.2">
      <c r="F1242" s="136"/>
      <c r="G1242" s="136"/>
      <c r="H1242" s="137"/>
      <c r="I1242" s="138"/>
      <c r="O1242" s="139"/>
      <c r="P1242" s="140"/>
      <c r="Q1242" s="140"/>
    </row>
    <row r="1243" spans="6:17" s="135" customFormat="1" x14ac:dyDescent="0.2">
      <c r="F1243" s="136"/>
      <c r="G1243" s="136"/>
      <c r="H1243" s="137"/>
      <c r="I1243" s="138"/>
      <c r="O1243" s="139"/>
      <c r="P1243" s="140"/>
      <c r="Q1243" s="140"/>
    </row>
    <row r="1244" spans="6:17" s="135" customFormat="1" x14ac:dyDescent="0.2">
      <c r="F1244" s="136"/>
      <c r="G1244" s="136"/>
      <c r="H1244" s="137"/>
      <c r="I1244" s="138"/>
      <c r="O1244" s="139"/>
      <c r="P1244" s="140"/>
      <c r="Q1244" s="140"/>
    </row>
    <row r="1245" spans="6:17" s="135" customFormat="1" x14ac:dyDescent="0.2">
      <c r="F1245" s="136"/>
      <c r="G1245" s="136"/>
      <c r="H1245" s="137"/>
      <c r="I1245" s="138"/>
      <c r="O1245" s="139"/>
      <c r="P1245" s="140"/>
      <c r="Q1245" s="140"/>
    </row>
    <row r="1246" spans="6:17" s="135" customFormat="1" x14ac:dyDescent="0.2">
      <c r="F1246" s="136"/>
      <c r="G1246" s="136"/>
      <c r="H1246" s="137"/>
      <c r="I1246" s="138"/>
      <c r="O1246" s="139"/>
      <c r="P1246" s="140"/>
      <c r="Q1246" s="140"/>
    </row>
    <row r="1247" spans="6:17" s="135" customFormat="1" x14ac:dyDescent="0.2">
      <c r="F1247" s="136"/>
      <c r="G1247" s="136"/>
      <c r="H1247" s="137"/>
      <c r="I1247" s="138"/>
      <c r="O1247" s="139"/>
      <c r="P1247" s="140"/>
      <c r="Q1247" s="140"/>
    </row>
    <row r="1248" spans="6:17" s="135" customFormat="1" x14ac:dyDescent="0.2">
      <c r="F1248" s="136"/>
      <c r="G1248" s="136"/>
      <c r="H1248" s="137"/>
      <c r="I1248" s="138"/>
      <c r="O1248" s="139"/>
      <c r="P1248" s="140"/>
      <c r="Q1248" s="140"/>
    </row>
    <row r="1249" spans="6:17" s="135" customFormat="1" x14ac:dyDescent="0.2">
      <c r="F1249" s="136"/>
      <c r="G1249" s="136"/>
      <c r="H1249" s="137"/>
      <c r="I1249" s="138"/>
      <c r="O1249" s="139"/>
      <c r="P1249" s="140"/>
      <c r="Q1249" s="140"/>
    </row>
    <row r="1250" spans="6:17" s="135" customFormat="1" x14ac:dyDescent="0.2">
      <c r="F1250" s="136"/>
      <c r="G1250" s="136"/>
      <c r="H1250" s="137"/>
      <c r="I1250" s="138"/>
      <c r="O1250" s="139"/>
      <c r="P1250" s="140"/>
      <c r="Q1250" s="140"/>
    </row>
    <row r="1251" spans="6:17" s="135" customFormat="1" x14ac:dyDescent="0.2">
      <c r="F1251" s="136"/>
      <c r="G1251" s="136"/>
      <c r="H1251" s="137"/>
      <c r="I1251" s="138"/>
      <c r="O1251" s="139"/>
      <c r="P1251" s="140"/>
      <c r="Q1251" s="140"/>
    </row>
    <row r="1252" spans="6:17" s="135" customFormat="1" x14ac:dyDescent="0.2">
      <c r="F1252" s="136"/>
      <c r="G1252" s="136"/>
      <c r="H1252" s="137"/>
      <c r="I1252" s="138"/>
      <c r="O1252" s="139"/>
      <c r="P1252" s="140"/>
      <c r="Q1252" s="140"/>
    </row>
    <row r="1253" spans="6:17" s="135" customFormat="1" x14ac:dyDescent="0.2">
      <c r="F1253" s="136"/>
      <c r="G1253" s="136"/>
      <c r="H1253" s="137"/>
      <c r="I1253" s="138"/>
      <c r="O1253" s="139"/>
      <c r="P1253" s="140"/>
      <c r="Q1253" s="140"/>
    </row>
    <row r="1254" spans="6:17" s="135" customFormat="1" x14ac:dyDescent="0.2">
      <c r="F1254" s="136"/>
      <c r="G1254" s="136"/>
      <c r="H1254" s="137"/>
      <c r="I1254" s="138"/>
      <c r="O1254" s="139"/>
      <c r="P1254" s="140"/>
      <c r="Q1254" s="140"/>
    </row>
    <row r="1255" spans="6:17" s="135" customFormat="1" x14ac:dyDescent="0.2">
      <c r="F1255" s="136"/>
      <c r="G1255" s="136"/>
      <c r="H1255" s="137"/>
      <c r="I1255" s="138"/>
      <c r="O1255" s="139"/>
      <c r="P1255" s="140"/>
      <c r="Q1255" s="140"/>
    </row>
    <row r="1256" spans="6:17" s="135" customFormat="1" x14ac:dyDescent="0.2">
      <c r="F1256" s="136"/>
      <c r="G1256" s="136"/>
      <c r="H1256" s="137"/>
      <c r="I1256" s="138"/>
      <c r="O1256" s="139"/>
      <c r="P1256" s="140"/>
      <c r="Q1256" s="140"/>
    </row>
    <row r="1257" spans="6:17" s="135" customFormat="1" x14ac:dyDescent="0.2">
      <c r="F1257" s="136"/>
      <c r="G1257" s="136"/>
      <c r="H1257" s="137"/>
      <c r="I1257" s="138"/>
      <c r="O1257" s="139"/>
      <c r="P1257" s="140"/>
      <c r="Q1257" s="140"/>
    </row>
    <row r="1258" spans="6:17" s="135" customFormat="1" x14ac:dyDescent="0.2">
      <c r="F1258" s="136"/>
      <c r="G1258" s="136"/>
      <c r="H1258" s="137"/>
      <c r="I1258" s="138"/>
      <c r="O1258" s="139"/>
      <c r="P1258" s="140"/>
      <c r="Q1258" s="140"/>
    </row>
    <row r="1259" spans="6:17" s="135" customFormat="1" x14ac:dyDescent="0.2">
      <c r="F1259" s="136"/>
      <c r="G1259" s="136"/>
      <c r="H1259" s="137"/>
      <c r="I1259" s="138"/>
      <c r="O1259" s="139"/>
      <c r="P1259" s="140"/>
      <c r="Q1259" s="140"/>
    </row>
    <row r="1260" spans="6:17" s="135" customFormat="1" x14ac:dyDescent="0.2">
      <c r="F1260" s="136"/>
      <c r="G1260" s="136"/>
      <c r="H1260" s="137"/>
      <c r="I1260" s="138"/>
      <c r="O1260" s="139"/>
      <c r="P1260" s="140"/>
      <c r="Q1260" s="140"/>
    </row>
    <row r="1261" spans="6:17" s="135" customFormat="1" x14ac:dyDescent="0.2">
      <c r="F1261" s="136"/>
      <c r="G1261" s="136"/>
      <c r="H1261" s="137"/>
      <c r="I1261" s="138"/>
      <c r="O1261" s="139"/>
      <c r="P1261" s="140"/>
      <c r="Q1261" s="140"/>
    </row>
    <row r="1262" spans="6:17" s="135" customFormat="1" x14ac:dyDescent="0.2">
      <c r="F1262" s="136"/>
      <c r="G1262" s="136"/>
      <c r="H1262" s="137"/>
      <c r="I1262" s="138"/>
      <c r="O1262" s="139"/>
      <c r="P1262" s="140"/>
      <c r="Q1262" s="140"/>
    </row>
    <row r="1263" spans="6:17" s="135" customFormat="1" x14ac:dyDescent="0.2">
      <c r="F1263" s="136"/>
      <c r="G1263" s="136"/>
      <c r="H1263" s="137"/>
      <c r="I1263" s="138"/>
      <c r="O1263" s="139"/>
      <c r="P1263" s="140"/>
      <c r="Q1263" s="140"/>
    </row>
    <row r="1264" spans="6:17" s="135" customFormat="1" x14ac:dyDescent="0.2">
      <c r="F1264" s="136"/>
      <c r="G1264" s="136"/>
      <c r="H1264" s="137"/>
      <c r="I1264" s="138"/>
      <c r="O1264" s="139"/>
      <c r="P1264" s="140"/>
      <c r="Q1264" s="140"/>
    </row>
    <row r="1265" spans="6:17" s="135" customFormat="1" x14ac:dyDescent="0.2">
      <c r="F1265" s="136"/>
      <c r="G1265" s="136"/>
      <c r="H1265" s="137"/>
      <c r="I1265" s="138"/>
      <c r="O1265" s="139"/>
      <c r="P1265" s="140"/>
      <c r="Q1265" s="140"/>
    </row>
    <row r="1266" spans="6:17" s="135" customFormat="1" x14ac:dyDescent="0.2">
      <c r="F1266" s="136"/>
      <c r="G1266" s="136"/>
      <c r="H1266" s="137"/>
      <c r="I1266" s="138"/>
      <c r="O1266" s="139"/>
      <c r="P1266" s="140"/>
      <c r="Q1266" s="140"/>
    </row>
    <row r="1267" spans="6:17" s="135" customFormat="1" x14ac:dyDescent="0.2">
      <c r="F1267" s="136"/>
      <c r="G1267" s="136"/>
      <c r="H1267" s="137"/>
      <c r="I1267" s="138"/>
      <c r="O1267" s="139"/>
      <c r="P1267" s="140"/>
      <c r="Q1267" s="140"/>
    </row>
    <row r="1268" spans="6:17" s="135" customFormat="1" x14ac:dyDescent="0.2">
      <c r="F1268" s="136"/>
      <c r="G1268" s="136"/>
      <c r="H1268" s="137"/>
      <c r="I1268" s="138"/>
      <c r="O1268" s="139"/>
      <c r="P1268" s="140"/>
      <c r="Q1268" s="140"/>
    </row>
    <row r="1269" spans="6:17" s="135" customFormat="1" x14ac:dyDescent="0.2">
      <c r="F1269" s="136"/>
      <c r="G1269" s="136"/>
      <c r="H1269" s="137"/>
      <c r="I1269" s="138"/>
      <c r="O1269" s="139"/>
      <c r="P1269" s="140"/>
      <c r="Q1269" s="140"/>
    </row>
    <row r="1270" spans="6:17" s="135" customFormat="1" x14ac:dyDescent="0.2">
      <c r="F1270" s="136"/>
      <c r="G1270" s="136"/>
      <c r="H1270" s="137"/>
      <c r="I1270" s="138"/>
      <c r="O1270" s="139"/>
      <c r="P1270" s="140"/>
      <c r="Q1270" s="140"/>
    </row>
    <row r="1271" spans="6:17" s="135" customFormat="1" x14ac:dyDescent="0.2">
      <c r="F1271" s="136"/>
      <c r="G1271" s="136"/>
      <c r="H1271" s="137"/>
      <c r="I1271" s="138"/>
      <c r="O1271" s="139"/>
      <c r="P1271" s="140"/>
      <c r="Q1271" s="140"/>
    </row>
    <row r="1272" spans="6:17" s="135" customFormat="1" x14ac:dyDescent="0.2">
      <c r="F1272" s="136"/>
      <c r="G1272" s="136"/>
      <c r="H1272" s="137"/>
      <c r="I1272" s="138"/>
      <c r="O1272" s="139"/>
      <c r="P1272" s="140"/>
      <c r="Q1272" s="140"/>
    </row>
    <row r="1273" spans="6:17" s="135" customFormat="1" x14ac:dyDescent="0.2">
      <c r="F1273" s="136"/>
      <c r="G1273" s="136"/>
      <c r="H1273" s="137"/>
      <c r="I1273" s="138"/>
      <c r="O1273" s="139"/>
      <c r="P1273" s="140"/>
      <c r="Q1273" s="140"/>
    </row>
    <row r="1274" spans="6:17" s="135" customFormat="1" x14ac:dyDescent="0.2">
      <c r="F1274" s="136"/>
      <c r="G1274" s="136"/>
      <c r="H1274" s="137"/>
      <c r="I1274" s="138"/>
      <c r="O1274" s="139"/>
      <c r="P1274" s="140"/>
      <c r="Q1274" s="140"/>
    </row>
    <row r="1275" spans="6:17" s="135" customFormat="1" x14ac:dyDescent="0.2">
      <c r="F1275" s="136"/>
      <c r="G1275" s="136"/>
      <c r="H1275" s="137"/>
      <c r="I1275" s="138"/>
      <c r="O1275" s="139"/>
      <c r="P1275" s="140"/>
      <c r="Q1275" s="140"/>
    </row>
    <row r="1276" spans="6:17" s="135" customFormat="1" x14ac:dyDescent="0.2">
      <c r="F1276" s="136"/>
      <c r="G1276" s="136"/>
      <c r="H1276" s="137"/>
      <c r="I1276" s="138"/>
      <c r="O1276" s="139"/>
      <c r="P1276" s="140"/>
      <c r="Q1276" s="140"/>
    </row>
    <row r="1277" spans="6:17" s="135" customFormat="1" x14ac:dyDescent="0.2">
      <c r="F1277" s="136"/>
      <c r="G1277" s="136"/>
      <c r="H1277" s="137"/>
      <c r="I1277" s="138"/>
      <c r="O1277" s="139"/>
      <c r="P1277" s="140"/>
      <c r="Q1277" s="140"/>
    </row>
    <row r="1278" spans="6:17" s="135" customFormat="1" x14ac:dyDescent="0.2">
      <c r="F1278" s="136"/>
      <c r="G1278" s="136"/>
      <c r="H1278" s="137"/>
      <c r="I1278" s="138"/>
      <c r="O1278" s="139"/>
      <c r="P1278" s="140"/>
      <c r="Q1278" s="140"/>
    </row>
    <row r="1279" spans="6:17" s="135" customFormat="1" x14ac:dyDescent="0.2">
      <c r="F1279" s="136"/>
      <c r="G1279" s="136"/>
      <c r="H1279" s="137"/>
      <c r="I1279" s="138"/>
      <c r="O1279" s="139"/>
      <c r="P1279" s="140"/>
      <c r="Q1279" s="140"/>
    </row>
    <row r="1280" spans="6:17" s="135" customFormat="1" x14ac:dyDescent="0.2">
      <c r="F1280" s="136"/>
      <c r="G1280" s="136"/>
      <c r="H1280" s="137"/>
      <c r="I1280" s="138"/>
      <c r="O1280" s="139"/>
      <c r="P1280" s="140"/>
      <c r="Q1280" s="140"/>
    </row>
    <row r="1281" spans="6:17" s="135" customFormat="1" x14ac:dyDescent="0.2">
      <c r="F1281" s="136"/>
      <c r="G1281" s="136"/>
      <c r="H1281" s="137"/>
      <c r="I1281" s="138"/>
      <c r="O1281" s="139"/>
      <c r="P1281" s="140"/>
      <c r="Q1281" s="140"/>
    </row>
    <row r="1282" spans="6:17" s="135" customFormat="1" x14ac:dyDescent="0.2">
      <c r="F1282" s="136"/>
      <c r="G1282" s="136"/>
      <c r="H1282" s="137"/>
      <c r="I1282" s="138"/>
      <c r="O1282" s="139"/>
      <c r="P1282" s="140"/>
      <c r="Q1282" s="140"/>
    </row>
    <row r="1283" spans="6:17" s="135" customFormat="1" x14ac:dyDescent="0.2">
      <c r="F1283" s="136"/>
      <c r="G1283" s="136"/>
      <c r="H1283" s="137"/>
      <c r="I1283" s="138"/>
      <c r="O1283" s="139"/>
      <c r="P1283" s="140"/>
      <c r="Q1283" s="140"/>
    </row>
    <row r="1284" spans="6:17" s="135" customFormat="1" x14ac:dyDescent="0.2">
      <c r="F1284" s="136"/>
      <c r="G1284" s="136"/>
      <c r="H1284" s="137"/>
      <c r="I1284" s="138"/>
      <c r="O1284" s="139"/>
      <c r="P1284" s="140"/>
      <c r="Q1284" s="140"/>
    </row>
    <row r="1285" spans="6:17" s="135" customFormat="1" x14ac:dyDescent="0.2">
      <c r="F1285" s="136"/>
      <c r="G1285" s="136"/>
      <c r="H1285" s="137"/>
      <c r="I1285" s="138"/>
      <c r="O1285" s="139"/>
      <c r="P1285" s="140"/>
      <c r="Q1285" s="140"/>
    </row>
    <row r="1286" spans="6:17" s="135" customFormat="1" x14ac:dyDescent="0.2">
      <c r="F1286" s="136"/>
      <c r="G1286" s="136"/>
      <c r="H1286" s="137"/>
      <c r="I1286" s="138"/>
      <c r="O1286" s="139"/>
      <c r="P1286" s="140"/>
      <c r="Q1286" s="140"/>
    </row>
    <row r="1287" spans="6:17" s="135" customFormat="1" x14ac:dyDescent="0.2">
      <c r="F1287" s="136"/>
      <c r="G1287" s="136"/>
      <c r="H1287" s="137"/>
      <c r="I1287" s="138"/>
      <c r="O1287" s="139"/>
      <c r="P1287" s="140"/>
      <c r="Q1287" s="140"/>
    </row>
    <row r="1288" spans="6:17" s="135" customFormat="1" x14ac:dyDescent="0.2">
      <c r="F1288" s="136"/>
      <c r="G1288" s="136"/>
      <c r="H1288" s="137"/>
      <c r="I1288" s="138"/>
      <c r="O1288" s="139"/>
      <c r="P1288" s="140"/>
      <c r="Q1288" s="140"/>
    </row>
    <row r="1289" spans="6:17" s="135" customFormat="1" x14ac:dyDescent="0.2">
      <c r="F1289" s="136"/>
      <c r="G1289" s="136"/>
      <c r="H1289" s="137"/>
      <c r="I1289" s="138"/>
      <c r="O1289" s="139"/>
      <c r="P1289" s="140"/>
      <c r="Q1289" s="140"/>
    </row>
    <row r="1290" spans="6:17" s="135" customFormat="1" x14ac:dyDescent="0.2">
      <c r="F1290" s="136"/>
      <c r="G1290" s="136"/>
      <c r="H1290" s="137"/>
      <c r="I1290" s="138"/>
      <c r="O1290" s="139"/>
      <c r="P1290" s="140"/>
      <c r="Q1290" s="140"/>
    </row>
    <row r="1291" spans="6:17" s="135" customFormat="1" x14ac:dyDescent="0.2">
      <c r="F1291" s="136"/>
      <c r="G1291" s="136"/>
      <c r="H1291" s="137"/>
      <c r="I1291" s="138"/>
      <c r="O1291" s="139"/>
      <c r="P1291" s="140"/>
      <c r="Q1291" s="140"/>
    </row>
    <row r="1292" spans="6:17" s="135" customFormat="1" x14ac:dyDescent="0.2">
      <c r="F1292" s="136"/>
      <c r="G1292" s="136"/>
      <c r="H1292" s="137"/>
      <c r="I1292" s="138"/>
      <c r="O1292" s="139"/>
      <c r="P1292" s="140"/>
      <c r="Q1292" s="140"/>
    </row>
    <row r="1293" spans="6:17" s="135" customFormat="1" x14ac:dyDescent="0.2">
      <c r="F1293" s="136"/>
      <c r="G1293" s="136"/>
      <c r="H1293" s="137"/>
      <c r="I1293" s="138"/>
      <c r="O1293" s="139"/>
      <c r="P1293" s="140"/>
      <c r="Q1293" s="140"/>
    </row>
    <row r="1294" spans="6:17" s="135" customFormat="1" x14ac:dyDescent="0.2">
      <c r="F1294" s="136"/>
      <c r="G1294" s="136"/>
      <c r="H1294" s="137"/>
      <c r="I1294" s="138"/>
      <c r="O1294" s="139"/>
      <c r="P1294" s="140"/>
      <c r="Q1294" s="140"/>
    </row>
    <row r="1295" spans="6:17" s="135" customFormat="1" x14ac:dyDescent="0.2">
      <c r="F1295" s="136"/>
      <c r="G1295" s="136"/>
      <c r="H1295" s="137"/>
      <c r="I1295" s="138"/>
      <c r="O1295" s="139"/>
      <c r="P1295" s="140"/>
      <c r="Q1295" s="140"/>
    </row>
    <row r="1296" spans="6:17" s="135" customFormat="1" x14ac:dyDescent="0.2">
      <c r="F1296" s="136"/>
      <c r="G1296" s="136"/>
      <c r="H1296" s="137"/>
      <c r="I1296" s="138"/>
      <c r="O1296" s="139"/>
      <c r="P1296" s="140"/>
      <c r="Q1296" s="140"/>
    </row>
    <row r="1297" spans="6:17" s="135" customFormat="1" x14ac:dyDescent="0.2">
      <c r="F1297" s="136"/>
      <c r="G1297" s="136"/>
      <c r="H1297" s="137"/>
      <c r="I1297" s="138"/>
      <c r="O1297" s="139"/>
      <c r="P1297" s="140"/>
      <c r="Q1297" s="140"/>
    </row>
    <row r="1298" spans="6:17" s="135" customFormat="1" x14ac:dyDescent="0.2">
      <c r="F1298" s="136"/>
      <c r="G1298" s="136"/>
      <c r="H1298" s="137"/>
      <c r="I1298" s="138"/>
      <c r="O1298" s="139"/>
      <c r="P1298" s="140"/>
      <c r="Q1298" s="140"/>
    </row>
    <row r="1299" spans="6:17" s="135" customFormat="1" x14ac:dyDescent="0.2">
      <c r="F1299" s="136"/>
      <c r="G1299" s="136"/>
      <c r="H1299" s="137"/>
      <c r="I1299" s="138"/>
      <c r="O1299" s="139"/>
      <c r="P1299" s="140"/>
      <c r="Q1299" s="140"/>
    </row>
    <row r="1300" spans="6:17" s="135" customFormat="1" x14ac:dyDescent="0.2">
      <c r="F1300" s="136"/>
      <c r="G1300" s="136"/>
      <c r="H1300" s="137"/>
      <c r="I1300" s="138"/>
      <c r="O1300" s="139"/>
      <c r="P1300" s="140"/>
      <c r="Q1300" s="140"/>
    </row>
    <row r="1301" spans="6:17" s="135" customFormat="1" x14ac:dyDescent="0.2">
      <c r="F1301" s="136"/>
      <c r="G1301" s="136"/>
      <c r="H1301" s="137"/>
      <c r="I1301" s="138"/>
      <c r="O1301" s="139"/>
      <c r="P1301" s="140"/>
      <c r="Q1301" s="140"/>
    </row>
    <row r="1302" spans="6:17" s="135" customFormat="1" x14ac:dyDescent="0.2">
      <c r="F1302" s="136"/>
      <c r="G1302" s="136"/>
      <c r="H1302" s="137"/>
      <c r="I1302" s="138"/>
      <c r="O1302" s="139"/>
      <c r="P1302" s="140"/>
      <c r="Q1302" s="140"/>
    </row>
    <row r="1303" spans="6:17" s="135" customFormat="1" x14ac:dyDescent="0.2">
      <c r="F1303" s="136"/>
      <c r="G1303" s="136"/>
      <c r="H1303" s="137"/>
      <c r="I1303" s="138"/>
      <c r="O1303" s="139"/>
      <c r="P1303" s="140"/>
      <c r="Q1303" s="140"/>
    </row>
    <row r="1304" spans="6:17" s="135" customFormat="1" x14ac:dyDescent="0.2">
      <c r="F1304" s="136"/>
      <c r="G1304" s="136"/>
      <c r="H1304" s="137"/>
      <c r="I1304" s="138"/>
      <c r="O1304" s="139"/>
      <c r="P1304" s="140"/>
      <c r="Q1304" s="140"/>
    </row>
    <row r="1305" spans="6:17" s="135" customFormat="1" x14ac:dyDescent="0.2">
      <c r="F1305" s="136"/>
      <c r="G1305" s="136"/>
      <c r="H1305" s="137"/>
      <c r="I1305" s="138"/>
      <c r="O1305" s="139"/>
      <c r="P1305" s="140"/>
      <c r="Q1305" s="140"/>
    </row>
    <row r="1306" spans="6:17" s="135" customFormat="1" x14ac:dyDescent="0.2">
      <c r="F1306" s="136"/>
      <c r="G1306" s="136"/>
      <c r="H1306" s="137"/>
      <c r="I1306" s="138"/>
      <c r="O1306" s="139"/>
      <c r="P1306" s="140"/>
      <c r="Q1306" s="140"/>
    </row>
    <row r="1307" spans="6:17" s="135" customFormat="1" x14ac:dyDescent="0.2">
      <c r="F1307" s="136"/>
      <c r="G1307" s="136"/>
      <c r="H1307" s="137"/>
      <c r="I1307" s="138"/>
      <c r="O1307" s="139"/>
      <c r="P1307" s="140"/>
      <c r="Q1307" s="140"/>
    </row>
    <row r="1308" spans="6:17" s="135" customFormat="1" x14ac:dyDescent="0.2">
      <c r="F1308" s="136"/>
      <c r="G1308" s="136"/>
      <c r="H1308" s="137"/>
      <c r="I1308" s="138"/>
      <c r="O1308" s="139"/>
      <c r="P1308" s="140"/>
      <c r="Q1308" s="140"/>
    </row>
    <row r="1309" spans="6:17" s="135" customFormat="1" x14ac:dyDescent="0.2">
      <c r="F1309" s="136"/>
      <c r="G1309" s="136"/>
      <c r="H1309" s="137"/>
      <c r="I1309" s="138"/>
      <c r="O1309" s="139"/>
      <c r="P1309" s="140"/>
      <c r="Q1309" s="140"/>
    </row>
    <row r="1310" spans="6:17" s="135" customFormat="1" x14ac:dyDescent="0.2">
      <c r="F1310" s="136"/>
      <c r="G1310" s="136"/>
      <c r="H1310" s="137"/>
      <c r="I1310" s="138"/>
      <c r="O1310" s="139"/>
      <c r="P1310" s="140"/>
      <c r="Q1310" s="140"/>
    </row>
    <row r="1311" spans="6:17" s="135" customFormat="1" x14ac:dyDescent="0.2">
      <c r="F1311" s="136"/>
      <c r="G1311" s="136"/>
      <c r="H1311" s="137"/>
      <c r="I1311" s="138"/>
      <c r="O1311" s="139"/>
      <c r="P1311" s="140"/>
      <c r="Q1311" s="140"/>
    </row>
    <row r="1312" spans="6:17" s="135" customFormat="1" x14ac:dyDescent="0.2">
      <c r="F1312" s="136"/>
      <c r="G1312" s="136"/>
      <c r="H1312" s="137"/>
      <c r="I1312" s="138"/>
      <c r="O1312" s="139"/>
      <c r="P1312" s="140"/>
      <c r="Q1312" s="140"/>
    </row>
    <row r="1313" spans="6:17" s="135" customFormat="1" x14ac:dyDescent="0.2">
      <c r="F1313" s="136"/>
      <c r="G1313" s="136"/>
      <c r="H1313" s="137"/>
      <c r="I1313" s="138"/>
      <c r="O1313" s="139"/>
      <c r="P1313" s="140"/>
      <c r="Q1313" s="140"/>
    </row>
    <row r="1314" spans="6:17" s="135" customFormat="1" x14ac:dyDescent="0.2">
      <c r="F1314" s="136"/>
      <c r="G1314" s="136"/>
      <c r="H1314" s="137"/>
      <c r="I1314" s="138"/>
      <c r="O1314" s="139"/>
      <c r="P1314" s="140"/>
      <c r="Q1314" s="140"/>
    </row>
    <row r="1315" spans="6:17" s="135" customFormat="1" x14ac:dyDescent="0.2">
      <c r="F1315" s="136"/>
      <c r="G1315" s="136"/>
      <c r="H1315" s="137"/>
      <c r="I1315" s="138"/>
      <c r="O1315" s="139"/>
      <c r="P1315" s="140"/>
      <c r="Q1315" s="140"/>
    </row>
    <row r="1316" spans="6:17" s="135" customFormat="1" x14ac:dyDescent="0.2">
      <c r="F1316" s="136"/>
      <c r="G1316" s="136"/>
      <c r="H1316" s="137"/>
      <c r="I1316" s="138"/>
      <c r="O1316" s="139"/>
      <c r="P1316" s="140"/>
      <c r="Q1316" s="140"/>
    </row>
    <row r="1317" spans="6:17" s="135" customFormat="1" x14ac:dyDescent="0.2">
      <c r="F1317" s="136"/>
      <c r="G1317" s="136"/>
      <c r="H1317" s="137"/>
      <c r="I1317" s="138"/>
      <c r="O1317" s="139"/>
      <c r="P1317" s="140"/>
      <c r="Q1317" s="140"/>
    </row>
    <row r="1318" spans="6:17" s="135" customFormat="1" x14ac:dyDescent="0.2">
      <c r="F1318" s="136"/>
      <c r="G1318" s="136"/>
      <c r="H1318" s="137"/>
      <c r="I1318" s="138"/>
      <c r="O1318" s="139"/>
      <c r="P1318" s="140"/>
      <c r="Q1318" s="140"/>
    </row>
    <row r="1319" spans="6:17" s="135" customFormat="1" x14ac:dyDescent="0.2">
      <c r="F1319" s="136"/>
      <c r="G1319" s="136"/>
      <c r="H1319" s="137"/>
      <c r="I1319" s="138"/>
      <c r="O1319" s="139"/>
      <c r="P1319" s="140"/>
      <c r="Q1319" s="140"/>
    </row>
    <row r="1320" spans="6:17" s="135" customFormat="1" x14ac:dyDescent="0.2">
      <c r="F1320" s="136"/>
      <c r="G1320" s="136"/>
      <c r="H1320" s="137"/>
      <c r="I1320" s="138"/>
      <c r="O1320" s="139"/>
      <c r="P1320" s="140"/>
      <c r="Q1320" s="140"/>
    </row>
    <row r="1321" spans="6:17" s="135" customFormat="1" x14ac:dyDescent="0.2">
      <c r="F1321" s="136"/>
      <c r="G1321" s="136"/>
      <c r="H1321" s="137"/>
      <c r="I1321" s="138"/>
      <c r="O1321" s="139"/>
      <c r="P1321" s="140"/>
      <c r="Q1321" s="140"/>
    </row>
    <row r="1322" spans="6:17" s="135" customFormat="1" x14ac:dyDescent="0.2">
      <c r="F1322" s="136"/>
      <c r="G1322" s="136"/>
      <c r="H1322" s="137"/>
      <c r="I1322" s="138"/>
      <c r="O1322" s="139"/>
      <c r="P1322" s="140"/>
      <c r="Q1322" s="140"/>
    </row>
    <row r="1323" spans="6:17" s="135" customFormat="1" x14ac:dyDescent="0.2">
      <c r="F1323" s="136"/>
      <c r="G1323" s="136"/>
      <c r="H1323" s="137"/>
      <c r="I1323" s="138"/>
      <c r="O1323" s="139"/>
      <c r="P1323" s="140"/>
      <c r="Q1323" s="140"/>
    </row>
    <row r="1324" spans="6:17" s="135" customFormat="1" x14ac:dyDescent="0.2">
      <c r="F1324" s="136"/>
      <c r="G1324" s="136"/>
      <c r="H1324" s="137"/>
      <c r="I1324" s="138"/>
      <c r="O1324" s="139"/>
      <c r="P1324" s="140"/>
      <c r="Q1324" s="140"/>
    </row>
    <row r="1325" spans="6:17" s="135" customFormat="1" x14ac:dyDescent="0.2">
      <c r="F1325" s="136"/>
      <c r="G1325" s="136"/>
      <c r="H1325" s="137"/>
      <c r="I1325" s="138"/>
      <c r="O1325" s="139"/>
      <c r="P1325" s="140"/>
      <c r="Q1325" s="140"/>
    </row>
    <row r="1326" spans="6:17" s="135" customFormat="1" x14ac:dyDescent="0.2">
      <c r="F1326" s="136"/>
      <c r="G1326" s="136"/>
      <c r="H1326" s="137"/>
      <c r="I1326" s="138"/>
      <c r="O1326" s="139"/>
      <c r="P1326" s="140"/>
      <c r="Q1326" s="140"/>
    </row>
    <row r="1327" spans="6:17" s="135" customFormat="1" x14ac:dyDescent="0.2">
      <c r="F1327" s="136"/>
      <c r="G1327" s="136"/>
      <c r="H1327" s="137"/>
      <c r="I1327" s="138"/>
      <c r="O1327" s="139"/>
      <c r="P1327" s="140"/>
      <c r="Q1327" s="140"/>
    </row>
    <row r="1328" spans="6:17" s="135" customFormat="1" x14ac:dyDescent="0.2">
      <c r="F1328" s="136"/>
      <c r="G1328" s="136"/>
      <c r="H1328" s="137"/>
      <c r="I1328" s="138"/>
      <c r="O1328" s="139"/>
      <c r="P1328" s="140"/>
      <c r="Q1328" s="140"/>
    </row>
    <row r="1329" spans="6:17" s="135" customFormat="1" x14ac:dyDescent="0.2">
      <c r="F1329" s="136"/>
      <c r="G1329" s="136"/>
      <c r="H1329" s="137"/>
      <c r="I1329" s="138"/>
      <c r="O1329" s="139"/>
      <c r="P1329" s="140"/>
      <c r="Q1329" s="140"/>
    </row>
    <row r="1330" spans="6:17" s="135" customFormat="1" x14ac:dyDescent="0.2">
      <c r="F1330" s="136"/>
      <c r="G1330" s="136"/>
      <c r="H1330" s="137"/>
      <c r="I1330" s="138"/>
      <c r="O1330" s="139"/>
      <c r="P1330" s="140"/>
      <c r="Q1330" s="140"/>
    </row>
    <row r="1331" spans="6:17" s="135" customFormat="1" x14ac:dyDescent="0.2">
      <c r="F1331" s="136"/>
      <c r="G1331" s="136"/>
      <c r="H1331" s="137"/>
      <c r="I1331" s="138"/>
      <c r="O1331" s="139"/>
      <c r="P1331" s="140"/>
      <c r="Q1331" s="140"/>
    </row>
    <row r="1332" spans="6:17" s="135" customFormat="1" x14ac:dyDescent="0.2">
      <c r="F1332" s="136"/>
      <c r="G1332" s="136"/>
      <c r="H1332" s="137"/>
      <c r="I1332" s="138"/>
      <c r="O1332" s="139"/>
      <c r="P1332" s="140"/>
      <c r="Q1332" s="140"/>
    </row>
    <row r="1333" spans="6:17" s="135" customFormat="1" x14ac:dyDescent="0.2">
      <c r="F1333" s="136"/>
      <c r="G1333" s="136"/>
      <c r="H1333" s="137"/>
      <c r="I1333" s="138"/>
      <c r="O1333" s="139"/>
      <c r="P1333" s="140"/>
      <c r="Q1333" s="140"/>
    </row>
    <row r="1334" spans="6:17" s="135" customFormat="1" x14ac:dyDescent="0.2">
      <c r="F1334" s="136"/>
      <c r="G1334" s="136"/>
      <c r="H1334" s="137"/>
      <c r="I1334" s="138"/>
      <c r="O1334" s="139"/>
      <c r="P1334" s="140"/>
      <c r="Q1334" s="140"/>
    </row>
    <row r="1335" spans="6:17" s="135" customFormat="1" x14ac:dyDescent="0.2">
      <c r="F1335" s="136"/>
      <c r="G1335" s="136"/>
      <c r="H1335" s="137"/>
      <c r="I1335" s="138"/>
      <c r="O1335" s="139"/>
      <c r="P1335" s="140"/>
      <c r="Q1335" s="140"/>
    </row>
    <row r="1336" spans="6:17" s="135" customFormat="1" x14ac:dyDescent="0.2">
      <c r="F1336" s="136"/>
      <c r="G1336" s="136"/>
      <c r="H1336" s="137"/>
      <c r="I1336" s="138"/>
      <c r="O1336" s="139"/>
      <c r="P1336" s="140"/>
      <c r="Q1336" s="140"/>
    </row>
    <row r="1337" spans="6:17" s="135" customFormat="1" x14ac:dyDescent="0.2">
      <c r="F1337" s="136"/>
      <c r="G1337" s="136"/>
      <c r="H1337" s="137"/>
      <c r="I1337" s="138"/>
      <c r="O1337" s="139"/>
      <c r="P1337" s="140"/>
      <c r="Q1337" s="140"/>
    </row>
    <row r="1338" spans="6:17" s="135" customFormat="1" x14ac:dyDescent="0.2">
      <c r="F1338" s="136"/>
      <c r="G1338" s="136"/>
      <c r="H1338" s="137"/>
      <c r="I1338" s="138"/>
      <c r="O1338" s="139"/>
      <c r="P1338" s="140"/>
      <c r="Q1338" s="140"/>
    </row>
    <row r="1339" spans="6:17" s="135" customFormat="1" x14ac:dyDescent="0.2">
      <c r="F1339" s="136"/>
      <c r="G1339" s="136"/>
      <c r="H1339" s="137"/>
      <c r="I1339" s="138"/>
      <c r="O1339" s="139"/>
      <c r="P1339" s="140"/>
      <c r="Q1339" s="140"/>
    </row>
    <row r="1340" spans="6:17" s="135" customFormat="1" x14ac:dyDescent="0.2">
      <c r="F1340" s="136"/>
      <c r="G1340" s="136"/>
      <c r="H1340" s="137"/>
      <c r="I1340" s="138"/>
      <c r="O1340" s="139"/>
      <c r="P1340" s="140"/>
      <c r="Q1340" s="140"/>
    </row>
    <row r="1341" spans="6:17" s="135" customFormat="1" x14ac:dyDescent="0.2">
      <c r="F1341" s="136"/>
      <c r="G1341" s="136"/>
      <c r="H1341" s="137"/>
      <c r="I1341" s="138"/>
      <c r="O1341" s="139"/>
      <c r="P1341" s="140"/>
      <c r="Q1341" s="140"/>
    </row>
    <row r="1342" spans="6:17" s="135" customFormat="1" x14ac:dyDescent="0.2">
      <c r="F1342" s="136"/>
      <c r="G1342" s="136"/>
      <c r="H1342" s="137"/>
      <c r="I1342" s="138"/>
      <c r="O1342" s="139"/>
      <c r="P1342" s="140"/>
      <c r="Q1342" s="140"/>
    </row>
    <row r="1343" spans="6:17" s="135" customFormat="1" x14ac:dyDescent="0.2">
      <c r="F1343" s="136"/>
      <c r="G1343" s="136"/>
      <c r="H1343" s="137"/>
      <c r="I1343" s="138"/>
      <c r="O1343" s="139"/>
      <c r="P1343" s="140"/>
      <c r="Q1343" s="140"/>
    </row>
    <row r="1344" spans="6:17" s="135" customFormat="1" x14ac:dyDescent="0.2">
      <c r="F1344" s="136"/>
      <c r="G1344" s="136"/>
      <c r="H1344" s="137"/>
      <c r="I1344" s="138"/>
      <c r="O1344" s="139"/>
      <c r="P1344" s="140"/>
      <c r="Q1344" s="140"/>
    </row>
    <row r="1345" spans="6:17" s="135" customFormat="1" x14ac:dyDescent="0.2">
      <c r="F1345" s="136"/>
      <c r="G1345" s="136"/>
      <c r="H1345" s="137"/>
      <c r="I1345" s="138"/>
      <c r="O1345" s="139"/>
      <c r="P1345" s="140"/>
      <c r="Q1345" s="140"/>
    </row>
    <row r="1346" spans="6:17" s="135" customFormat="1" x14ac:dyDescent="0.2">
      <c r="F1346" s="136"/>
      <c r="G1346" s="136"/>
      <c r="H1346" s="137"/>
      <c r="I1346" s="138"/>
      <c r="O1346" s="139"/>
      <c r="P1346" s="140"/>
      <c r="Q1346" s="140"/>
    </row>
    <row r="1347" spans="6:17" s="135" customFormat="1" x14ac:dyDescent="0.2">
      <c r="F1347" s="136"/>
      <c r="G1347" s="136"/>
      <c r="H1347" s="137"/>
      <c r="I1347" s="138"/>
      <c r="O1347" s="139"/>
      <c r="P1347" s="140"/>
      <c r="Q1347" s="140"/>
    </row>
    <row r="1348" spans="6:17" s="135" customFormat="1" x14ac:dyDescent="0.2">
      <c r="F1348" s="136"/>
      <c r="G1348" s="136"/>
      <c r="H1348" s="137"/>
      <c r="I1348" s="138"/>
      <c r="O1348" s="139"/>
      <c r="P1348" s="140"/>
      <c r="Q1348" s="140"/>
    </row>
    <row r="1349" spans="6:17" s="135" customFormat="1" x14ac:dyDescent="0.2">
      <c r="F1349" s="136"/>
      <c r="G1349" s="136"/>
      <c r="H1349" s="137"/>
      <c r="I1349" s="138"/>
      <c r="O1349" s="139"/>
      <c r="P1349" s="140"/>
      <c r="Q1349" s="140"/>
    </row>
    <row r="1350" spans="6:17" s="135" customFormat="1" x14ac:dyDescent="0.2">
      <c r="F1350" s="136"/>
      <c r="G1350" s="136"/>
      <c r="H1350" s="137"/>
      <c r="I1350" s="138"/>
      <c r="O1350" s="139"/>
      <c r="P1350" s="140"/>
      <c r="Q1350" s="140"/>
    </row>
    <row r="1351" spans="6:17" s="135" customFormat="1" x14ac:dyDescent="0.2">
      <c r="F1351" s="136"/>
      <c r="G1351" s="136"/>
      <c r="H1351" s="137"/>
      <c r="I1351" s="138"/>
      <c r="O1351" s="139"/>
      <c r="P1351" s="140"/>
      <c r="Q1351" s="140"/>
    </row>
    <row r="1352" spans="6:17" s="135" customFormat="1" x14ac:dyDescent="0.2">
      <c r="F1352" s="136"/>
      <c r="G1352" s="136"/>
      <c r="H1352" s="137"/>
      <c r="I1352" s="138"/>
      <c r="O1352" s="139"/>
      <c r="P1352" s="140"/>
      <c r="Q1352" s="140"/>
    </row>
    <row r="1353" spans="6:17" s="135" customFormat="1" x14ac:dyDescent="0.2">
      <c r="F1353" s="136"/>
      <c r="G1353" s="136"/>
      <c r="H1353" s="137"/>
      <c r="I1353" s="138"/>
      <c r="O1353" s="139"/>
      <c r="P1353" s="140"/>
      <c r="Q1353" s="140"/>
    </row>
    <row r="1354" spans="6:17" s="135" customFormat="1" x14ac:dyDescent="0.2">
      <c r="F1354" s="136"/>
      <c r="G1354" s="136"/>
      <c r="H1354" s="137"/>
      <c r="I1354" s="138"/>
      <c r="O1354" s="139"/>
      <c r="P1354" s="140"/>
      <c r="Q1354" s="140"/>
    </row>
    <row r="1355" spans="6:17" s="135" customFormat="1" x14ac:dyDescent="0.2">
      <c r="F1355" s="136"/>
      <c r="G1355" s="136"/>
      <c r="H1355" s="137"/>
      <c r="I1355" s="138"/>
      <c r="O1355" s="139"/>
      <c r="P1355" s="140"/>
      <c r="Q1355" s="140"/>
    </row>
    <row r="1356" spans="6:17" s="135" customFormat="1" x14ac:dyDescent="0.2">
      <c r="F1356" s="136"/>
      <c r="G1356" s="136"/>
      <c r="H1356" s="137"/>
      <c r="I1356" s="138"/>
      <c r="O1356" s="139"/>
      <c r="P1356" s="140"/>
      <c r="Q1356" s="140"/>
    </row>
    <row r="1357" spans="6:17" s="135" customFormat="1" x14ac:dyDescent="0.2">
      <c r="F1357" s="136"/>
      <c r="G1357" s="136"/>
      <c r="H1357" s="137"/>
      <c r="I1357" s="138"/>
      <c r="O1357" s="139"/>
      <c r="P1357" s="140"/>
      <c r="Q1357" s="140"/>
    </row>
    <row r="1358" spans="6:17" s="135" customFormat="1" x14ac:dyDescent="0.2">
      <c r="F1358" s="136"/>
      <c r="G1358" s="136"/>
      <c r="H1358" s="137"/>
      <c r="I1358" s="138"/>
      <c r="O1358" s="139"/>
      <c r="P1358" s="140"/>
      <c r="Q1358" s="140"/>
    </row>
    <row r="1359" spans="6:17" s="135" customFormat="1" x14ac:dyDescent="0.2">
      <c r="F1359" s="136"/>
      <c r="G1359" s="136"/>
      <c r="H1359" s="137"/>
      <c r="I1359" s="138"/>
      <c r="O1359" s="139"/>
      <c r="P1359" s="140"/>
      <c r="Q1359" s="140"/>
    </row>
    <row r="1360" spans="6:17" s="135" customFormat="1" x14ac:dyDescent="0.2">
      <c r="F1360" s="136"/>
      <c r="G1360" s="136"/>
      <c r="H1360" s="137"/>
      <c r="I1360" s="138"/>
      <c r="O1360" s="139"/>
      <c r="P1360" s="140"/>
      <c r="Q1360" s="140"/>
    </row>
    <row r="1361" spans="6:17" s="135" customFormat="1" x14ac:dyDescent="0.2">
      <c r="F1361" s="136"/>
      <c r="G1361" s="136"/>
      <c r="H1361" s="137"/>
      <c r="I1361" s="138"/>
      <c r="O1361" s="139"/>
      <c r="P1361" s="140"/>
      <c r="Q1361" s="140"/>
    </row>
    <row r="1362" spans="6:17" s="135" customFormat="1" x14ac:dyDescent="0.2">
      <c r="F1362" s="136"/>
      <c r="G1362" s="136"/>
      <c r="H1362" s="137"/>
      <c r="I1362" s="138"/>
      <c r="O1362" s="139"/>
      <c r="P1362" s="140"/>
      <c r="Q1362" s="140"/>
    </row>
    <row r="1363" spans="6:17" s="135" customFormat="1" x14ac:dyDescent="0.2">
      <c r="F1363" s="136"/>
      <c r="G1363" s="136"/>
      <c r="H1363" s="137"/>
      <c r="I1363" s="138"/>
      <c r="O1363" s="139"/>
      <c r="P1363" s="140"/>
      <c r="Q1363" s="140"/>
    </row>
    <row r="1364" spans="6:17" s="135" customFormat="1" x14ac:dyDescent="0.2">
      <c r="F1364" s="136"/>
      <c r="G1364" s="136"/>
      <c r="H1364" s="137"/>
      <c r="I1364" s="138"/>
      <c r="O1364" s="139"/>
      <c r="P1364" s="140"/>
      <c r="Q1364" s="140"/>
    </row>
    <row r="1365" spans="6:17" s="135" customFormat="1" x14ac:dyDescent="0.2">
      <c r="F1365" s="136"/>
      <c r="G1365" s="136"/>
      <c r="H1365" s="137"/>
      <c r="I1365" s="138"/>
      <c r="O1365" s="139"/>
      <c r="P1365" s="140"/>
      <c r="Q1365" s="140"/>
    </row>
    <row r="1366" spans="6:17" s="135" customFormat="1" x14ac:dyDescent="0.2">
      <c r="F1366" s="136"/>
      <c r="G1366" s="136"/>
      <c r="H1366" s="137"/>
      <c r="I1366" s="138"/>
      <c r="O1366" s="139"/>
      <c r="P1366" s="140"/>
      <c r="Q1366" s="140"/>
    </row>
    <row r="1367" spans="6:17" s="135" customFormat="1" x14ac:dyDescent="0.2">
      <c r="F1367" s="136"/>
      <c r="G1367" s="136"/>
      <c r="H1367" s="137"/>
      <c r="I1367" s="138"/>
      <c r="O1367" s="139"/>
      <c r="P1367" s="140"/>
      <c r="Q1367" s="140"/>
    </row>
    <row r="1368" spans="6:17" s="135" customFormat="1" x14ac:dyDescent="0.2">
      <c r="F1368" s="136"/>
      <c r="G1368" s="136"/>
      <c r="H1368" s="137"/>
      <c r="I1368" s="138"/>
      <c r="O1368" s="139"/>
      <c r="P1368" s="140"/>
      <c r="Q1368" s="140"/>
    </row>
    <row r="1369" spans="6:17" s="135" customFormat="1" x14ac:dyDescent="0.2">
      <c r="F1369" s="136"/>
      <c r="G1369" s="136"/>
      <c r="H1369" s="137"/>
      <c r="I1369" s="138"/>
      <c r="O1369" s="139"/>
      <c r="P1369" s="140"/>
      <c r="Q1369" s="140"/>
    </row>
    <row r="1370" spans="6:17" s="135" customFormat="1" x14ac:dyDescent="0.2">
      <c r="F1370" s="136"/>
      <c r="G1370" s="136"/>
      <c r="H1370" s="137"/>
      <c r="I1370" s="138"/>
      <c r="O1370" s="139"/>
      <c r="P1370" s="140"/>
      <c r="Q1370" s="140"/>
    </row>
    <row r="1371" spans="6:17" s="135" customFormat="1" x14ac:dyDescent="0.2">
      <c r="F1371" s="136"/>
      <c r="G1371" s="136"/>
      <c r="H1371" s="137"/>
      <c r="I1371" s="138"/>
      <c r="O1371" s="139"/>
      <c r="P1371" s="140"/>
      <c r="Q1371" s="140"/>
    </row>
    <row r="1372" spans="6:17" s="135" customFormat="1" x14ac:dyDescent="0.2">
      <c r="F1372" s="136"/>
      <c r="G1372" s="136"/>
      <c r="H1372" s="137"/>
      <c r="I1372" s="138"/>
      <c r="O1372" s="139"/>
      <c r="P1372" s="140"/>
      <c r="Q1372" s="140"/>
    </row>
    <row r="1373" spans="6:17" s="135" customFormat="1" x14ac:dyDescent="0.2">
      <c r="F1373" s="136"/>
      <c r="G1373" s="136"/>
      <c r="H1373" s="137"/>
      <c r="I1373" s="138"/>
      <c r="O1373" s="139"/>
      <c r="P1373" s="140"/>
      <c r="Q1373" s="140"/>
    </row>
    <row r="1374" spans="6:17" s="135" customFormat="1" x14ac:dyDescent="0.2">
      <c r="F1374" s="136"/>
      <c r="G1374" s="136"/>
      <c r="H1374" s="137"/>
      <c r="I1374" s="138"/>
      <c r="O1374" s="139"/>
      <c r="P1374" s="140"/>
      <c r="Q1374" s="140"/>
    </row>
    <row r="1375" spans="6:17" s="135" customFormat="1" x14ac:dyDescent="0.2">
      <c r="F1375" s="136"/>
      <c r="G1375" s="136"/>
      <c r="H1375" s="137"/>
      <c r="I1375" s="138"/>
      <c r="O1375" s="139"/>
      <c r="P1375" s="140"/>
      <c r="Q1375" s="140"/>
    </row>
    <row r="1376" spans="6:17" s="135" customFormat="1" x14ac:dyDescent="0.2">
      <c r="F1376" s="136"/>
      <c r="G1376" s="136"/>
      <c r="H1376" s="137"/>
      <c r="I1376" s="138"/>
      <c r="O1376" s="139"/>
      <c r="P1376" s="140"/>
      <c r="Q1376" s="140"/>
    </row>
    <row r="1377" spans="6:17" s="135" customFormat="1" x14ac:dyDescent="0.2">
      <c r="F1377" s="136"/>
      <c r="G1377" s="136"/>
      <c r="H1377" s="137"/>
      <c r="I1377" s="138"/>
      <c r="O1377" s="139"/>
      <c r="P1377" s="140"/>
      <c r="Q1377" s="140"/>
    </row>
    <row r="1378" spans="6:17" s="135" customFormat="1" x14ac:dyDescent="0.2">
      <c r="F1378" s="136"/>
      <c r="G1378" s="136"/>
      <c r="H1378" s="137"/>
      <c r="I1378" s="138"/>
      <c r="O1378" s="139"/>
      <c r="P1378" s="140"/>
      <c r="Q1378" s="140"/>
    </row>
    <row r="1379" spans="6:17" s="135" customFormat="1" x14ac:dyDescent="0.2">
      <c r="F1379" s="136"/>
      <c r="G1379" s="136"/>
      <c r="H1379" s="137"/>
      <c r="I1379" s="138"/>
      <c r="O1379" s="139"/>
      <c r="P1379" s="140"/>
      <c r="Q1379" s="140"/>
    </row>
    <row r="1380" spans="6:17" s="135" customFormat="1" x14ac:dyDescent="0.2">
      <c r="F1380" s="136"/>
      <c r="G1380" s="136"/>
      <c r="H1380" s="137"/>
      <c r="I1380" s="138"/>
      <c r="O1380" s="139"/>
      <c r="P1380" s="140"/>
      <c r="Q1380" s="140"/>
    </row>
    <row r="1381" spans="6:17" s="135" customFormat="1" x14ac:dyDescent="0.2">
      <c r="F1381" s="136"/>
      <c r="G1381" s="136"/>
      <c r="H1381" s="137"/>
      <c r="I1381" s="138"/>
      <c r="O1381" s="139"/>
      <c r="P1381" s="140"/>
      <c r="Q1381" s="140"/>
    </row>
    <row r="1382" spans="6:17" s="135" customFormat="1" x14ac:dyDescent="0.2">
      <c r="F1382" s="136"/>
      <c r="G1382" s="136"/>
      <c r="H1382" s="137"/>
      <c r="I1382" s="138"/>
      <c r="O1382" s="139"/>
      <c r="P1382" s="140"/>
      <c r="Q1382" s="140"/>
    </row>
    <row r="1383" spans="6:17" s="135" customFormat="1" x14ac:dyDescent="0.2">
      <c r="F1383" s="136"/>
      <c r="G1383" s="136"/>
      <c r="H1383" s="137"/>
      <c r="I1383" s="138"/>
      <c r="O1383" s="139"/>
      <c r="P1383" s="140"/>
      <c r="Q1383" s="140"/>
    </row>
    <row r="1384" spans="6:17" s="135" customFormat="1" x14ac:dyDescent="0.2">
      <c r="F1384" s="136"/>
      <c r="G1384" s="136"/>
      <c r="H1384" s="137"/>
      <c r="I1384" s="138"/>
      <c r="O1384" s="139"/>
      <c r="P1384" s="140"/>
      <c r="Q1384" s="140"/>
    </row>
    <row r="1385" spans="6:17" s="135" customFormat="1" x14ac:dyDescent="0.2">
      <c r="F1385" s="136"/>
      <c r="G1385" s="136"/>
      <c r="H1385" s="137"/>
      <c r="I1385" s="138"/>
      <c r="O1385" s="139"/>
      <c r="P1385" s="140"/>
      <c r="Q1385" s="140"/>
    </row>
    <row r="1386" spans="6:17" s="135" customFormat="1" x14ac:dyDescent="0.2">
      <c r="F1386" s="136"/>
      <c r="G1386" s="136"/>
      <c r="H1386" s="137"/>
      <c r="I1386" s="138"/>
      <c r="O1386" s="139"/>
      <c r="P1386" s="140"/>
      <c r="Q1386" s="140"/>
    </row>
    <row r="1387" spans="6:17" s="135" customFormat="1" x14ac:dyDescent="0.2">
      <c r="F1387" s="136"/>
      <c r="G1387" s="136"/>
      <c r="H1387" s="137"/>
      <c r="I1387" s="138"/>
      <c r="O1387" s="139"/>
      <c r="P1387" s="140"/>
      <c r="Q1387" s="140"/>
    </row>
    <row r="1388" spans="6:17" s="135" customFormat="1" x14ac:dyDescent="0.2">
      <c r="F1388" s="136"/>
      <c r="G1388" s="136"/>
      <c r="H1388" s="137"/>
      <c r="I1388" s="138"/>
      <c r="O1388" s="139"/>
      <c r="P1388" s="140"/>
      <c r="Q1388" s="140"/>
    </row>
    <row r="1389" spans="6:17" s="135" customFormat="1" x14ac:dyDescent="0.2">
      <c r="F1389" s="136"/>
      <c r="G1389" s="136"/>
      <c r="H1389" s="137"/>
      <c r="I1389" s="138"/>
      <c r="O1389" s="139"/>
      <c r="P1389" s="140"/>
      <c r="Q1389" s="140"/>
    </row>
    <row r="1390" spans="6:17" s="135" customFormat="1" x14ac:dyDescent="0.2">
      <c r="F1390" s="136"/>
      <c r="G1390" s="136"/>
      <c r="H1390" s="137"/>
      <c r="I1390" s="138"/>
      <c r="O1390" s="139"/>
      <c r="P1390" s="140"/>
      <c r="Q1390" s="140"/>
    </row>
    <row r="1391" spans="6:17" s="135" customFormat="1" x14ac:dyDescent="0.2">
      <c r="F1391" s="136"/>
      <c r="G1391" s="136"/>
      <c r="H1391" s="137"/>
      <c r="I1391" s="138"/>
      <c r="O1391" s="139"/>
      <c r="P1391" s="140"/>
      <c r="Q1391" s="140"/>
    </row>
    <row r="1392" spans="6:17" s="135" customFormat="1" x14ac:dyDescent="0.2">
      <c r="F1392" s="136"/>
      <c r="G1392" s="136"/>
      <c r="H1392" s="137"/>
      <c r="I1392" s="138"/>
      <c r="O1392" s="139"/>
      <c r="P1392" s="140"/>
      <c r="Q1392" s="140"/>
    </row>
    <row r="1393" spans="6:17" s="135" customFormat="1" x14ac:dyDescent="0.2">
      <c r="F1393" s="136"/>
      <c r="G1393" s="136"/>
      <c r="H1393" s="137"/>
      <c r="I1393" s="138"/>
      <c r="O1393" s="139"/>
      <c r="P1393" s="140"/>
      <c r="Q1393" s="140"/>
    </row>
    <row r="1394" spans="6:17" s="135" customFormat="1" x14ac:dyDescent="0.2">
      <c r="F1394" s="136"/>
      <c r="G1394" s="136"/>
      <c r="H1394" s="137"/>
      <c r="I1394" s="138"/>
      <c r="O1394" s="139"/>
      <c r="P1394" s="140"/>
      <c r="Q1394" s="140"/>
    </row>
    <row r="1395" spans="6:17" s="135" customFormat="1" x14ac:dyDescent="0.2">
      <c r="F1395" s="136"/>
      <c r="G1395" s="136"/>
      <c r="H1395" s="137"/>
      <c r="I1395" s="138"/>
      <c r="O1395" s="139"/>
      <c r="P1395" s="140"/>
      <c r="Q1395" s="140"/>
    </row>
    <row r="1396" spans="6:17" s="135" customFormat="1" x14ac:dyDescent="0.2">
      <c r="F1396" s="136"/>
      <c r="G1396" s="136"/>
      <c r="H1396" s="137"/>
      <c r="I1396" s="138"/>
      <c r="O1396" s="139"/>
      <c r="P1396" s="140"/>
      <c r="Q1396" s="140"/>
    </row>
    <row r="1397" spans="6:17" s="135" customFormat="1" x14ac:dyDescent="0.2">
      <c r="F1397" s="136"/>
      <c r="G1397" s="136"/>
      <c r="H1397" s="137"/>
      <c r="I1397" s="138"/>
      <c r="O1397" s="139"/>
      <c r="P1397" s="140"/>
      <c r="Q1397" s="140"/>
    </row>
    <row r="1398" spans="6:17" s="135" customFormat="1" x14ac:dyDescent="0.2">
      <c r="F1398" s="136"/>
      <c r="G1398" s="136"/>
      <c r="H1398" s="137"/>
      <c r="I1398" s="138"/>
      <c r="O1398" s="139"/>
      <c r="P1398" s="140"/>
      <c r="Q1398" s="140"/>
    </row>
    <row r="1399" spans="6:17" s="135" customFormat="1" x14ac:dyDescent="0.2">
      <c r="F1399" s="136"/>
      <c r="G1399" s="136"/>
      <c r="H1399" s="137"/>
      <c r="I1399" s="138"/>
      <c r="O1399" s="139"/>
      <c r="P1399" s="140"/>
      <c r="Q1399" s="140"/>
    </row>
    <row r="1400" spans="6:17" s="135" customFormat="1" x14ac:dyDescent="0.2">
      <c r="F1400" s="136"/>
      <c r="G1400" s="136"/>
      <c r="H1400" s="137"/>
      <c r="I1400" s="138"/>
      <c r="O1400" s="139"/>
      <c r="P1400" s="140"/>
      <c r="Q1400" s="140"/>
    </row>
    <row r="1401" spans="6:17" s="135" customFormat="1" x14ac:dyDescent="0.2">
      <c r="F1401" s="136"/>
      <c r="G1401" s="136"/>
      <c r="H1401" s="137"/>
      <c r="I1401" s="138"/>
      <c r="O1401" s="139"/>
      <c r="P1401" s="140"/>
      <c r="Q1401" s="140"/>
    </row>
    <row r="1402" spans="6:17" s="135" customFormat="1" x14ac:dyDescent="0.2">
      <c r="F1402" s="136"/>
      <c r="G1402" s="136"/>
      <c r="H1402" s="137"/>
      <c r="I1402" s="138"/>
      <c r="O1402" s="139"/>
      <c r="P1402" s="140"/>
      <c r="Q1402" s="140"/>
    </row>
    <row r="1403" spans="6:17" s="135" customFormat="1" x14ac:dyDescent="0.2">
      <c r="F1403" s="136"/>
      <c r="G1403" s="136"/>
      <c r="H1403" s="137"/>
      <c r="I1403" s="138"/>
      <c r="O1403" s="139"/>
      <c r="P1403" s="140"/>
      <c r="Q1403" s="140"/>
    </row>
    <row r="1404" spans="6:17" s="135" customFormat="1" x14ac:dyDescent="0.2">
      <c r="F1404" s="136"/>
      <c r="G1404" s="136"/>
      <c r="H1404" s="137"/>
      <c r="I1404" s="138"/>
      <c r="O1404" s="139"/>
      <c r="P1404" s="140"/>
      <c r="Q1404" s="140"/>
    </row>
    <row r="1405" spans="6:17" s="135" customFormat="1" x14ac:dyDescent="0.2">
      <c r="F1405" s="136"/>
      <c r="G1405" s="136"/>
      <c r="H1405" s="137"/>
      <c r="I1405" s="138"/>
      <c r="O1405" s="139"/>
      <c r="P1405" s="140"/>
      <c r="Q1405" s="140"/>
    </row>
    <row r="1406" spans="6:17" s="135" customFormat="1" x14ac:dyDescent="0.2">
      <c r="F1406" s="136"/>
      <c r="G1406" s="136"/>
      <c r="H1406" s="137"/>
      <c r="I1406" s="138"/>
      <c r="O1406" s="139"/>
      <c r="P1406" s="140"/>
      <c r="Q1406" s="140"/>
    </row>
    <row r="1407" spans="6:17" s="135" customFormat="1" x14ac:dyDescent="0.2">
      <c r="F1407" s="136"/>
      <c r="G1407" s="136"/>
      <c r="H1407" s="137"/>
      <c r="I1407" s="138"/>
      <c r="O1407" s="139"/>
      <c r="P1407" s="140"/>
      <c r="Q1407" s="140"/>
    </row>
    <row r="1408" spans="6:17" s="135" customFormat="1" x14ac:dyDescent="0.2">
      <c r="F1408" s="136"/>
      <c r="G1408" s="136"/>
      <c r="H1408" s="137"/>
      <c r="I1408" s="138"/>
      <c r="O1408" s="139"/>
      <c r="P1408" s="140"/>
      <c r="Q1408" s="140"/>
    </row>
    <row r="1409" spans="6:17" s="135" customFormat="1" x14ac:dyDescent="0.2">
      <c r="F1409" s="136"/>
      <c r="G1409" s="136"/>
      <c r="H1409" s="137"/>
      <c r="I1409" s="138"/>
      <c r="O1409" s="139"/>
      <c r="P1409" s="140"/>
      <c r="Q1409" s="140"/>
    </row>
    <row r="1410" spans="6:17" s="135" customFormat="1" x14ac:dyDescent="0.2">
      <c r="F1410" s="136"/>
      <c r="G1410" s="136"/>
      <c r="H1410" s="137"/>
      <c r="I1410" s="138"/>
      <c r="O1410" s="139"/>
      <c r="P1410" s="140"/>
      <c r="Q1410" s="140"/>
    </row>
    <row r="1411" spans="6:17" s="135" customFormat="1" x14ac:dyDescent="0.2">
      <c r="F1411" s="136"/>
      <c r="G1411" s="136"/>
      <c r="H1411" s="137"/>
      <c r="I1411" s="138"/>
      <c r="O1411" s="139"/>
      <c r="P1411" s="140"/>
      <c r="Q1411" s="140"/>
    </row>
    <row r="1412" spans="6:17" s="135" customFormat="1" x14ac:dyDescent="0.2">
      <c r="F1412" s="136"/>
      <c r="G1412" s="136"/>
      <c r="H1412" s="137"/>
      <c r="I1412" s="138"/>
      <c r="O1412" s="139"/>
      <c r="P1412" s="140"/>
      <c r="Q1412" s="140"/>
    </row>
    <row r="1413" spans="6:17" s="135" customFormat="1" x14ac:dyDescent="0.2">
      <c r="F1413" s="136"/>
      <c r="G1413" s="136"/>
      <c r="H1413" s="137"/>
      <c r="I1413" s="138"/>
      <c r="O1413" s="139"/>
      <c r="P1413" s="140"/>
      <c r="Q1413" s="140"/>
    </row>
    <row r="1414" spans="6:17" s="135" customFormat="1" x14ac:dyDescent="0.2">
      <c r="F1414" s="136"/>
      <c r="G1414" s="136"/>
      <c r="H1414" s="137"/>
      <c r="I1414" s="138"/>
      <c r="O1414" s="139"/>
      <c r="P1414" s="140"/>
      <c r="Q1414" s="140"/>
    </row>
    <row r="1415" spans="6:17" s="135" customFormat="1" x14ac:dyDescent="0.2">
      <c r="F1415" s="136"/>
      <c r="G1415" s="136"/>
      <c r="H1415" s="137"/>
      <c r="I1415" s="138"/>
      <c r="O1415" s="139"/>
      <c r="P1415" s="140"/>
      <c r="Q1415" s="140"/>
    </row>
    <row r="1416" spans="6:17" s="135" customFormat="1" x14ac:dyDescent="0.2">
      <c r="F1416" s="136"/>
      <c r="G1416" s="136"/>
      <c r="H1416" s="137"/>
      <c r="I1416" s="138"/>
      <c r="O1416" s="139"/>
      <c r="P1416" s="140"/>
      <c r="Q1416" s="140"/>
    </row>
    <row r="1417" spans="6:17" s="135" customFormat="1" x14ac:dyDescent="0.2">
      <c r="F1417" s="136"/>
      <c r="G1417" s="136"/>
      <c r="H1417" s="137"/>
      <c r="I1417" s="138"/>
      <c r="O1417" s="139"/>
      <c r="P1417" s="140"/>
      <c r="Q1417" s="140"/>
    </row>
    <row r="1418" spans="6:17" s="135" customFormat="1" x14ac:dyDescent="0.2">
      <c r="F1418" s="136"/>
      <c r="G1418" s="136"/>
      <c r="H1418" s="137"/>
      <c r="I1418" s="138"/>
      <c r="O1418" s="139"/>
      <c r="P1418" s="140"/>
      <c r="Q1418" s="140"/>
    </row>
    <row r="1419" spans="6:17" s="135" customFormat="1" x14ac:dyDescent="0.2">
      <c r="F1419" s="136"/>
      <c r="G1419" s="136"/>
      <c r="H1419" s="137"/>
      <c r="I1419" s="138"/>
      <c r="O1419" s="139"/>
      <c r="P1419" s="140"/>
      <c r="Q1419" s="140"/>
    </row>
    <row r="1420" spans="6:17" s="135" customFormat="1" x14ac:dyDescent="0.2">
      <c r="F1420" s="136"/>
      <c r="G1420" s="136"/>
      <c r="H1420" s="137"/>
      <c r="I1420" s="138"/>
      <c r="O1420" s="139"/>
      <c r="P1420" s="140"/>
      <c r="Q1420" s="140"/>
    </row>
    <row r="1421" spans="6:17" s="135" customFormat="1" x14ac:dyDescent="0.2">
      <c r="F1421" s="136"/>
      <c r="G1421" s="136"/>
      <c r="H1421" s="137"/>
      <c r="I1421" s="138"/>
      <c r="O1421" s="139"/>
      <c r="P1421" s="140"/>
      <c r="Q1421" s="140"/>
    </row>
    <row r="1422" spans="6:17" s="135" customFormat="1" x14ac:dyDescent="0.2">
      <c r="F1422" s="136"/>
      <c r="G1422" s="136"/>
      <c r="H1422" s="137"/>
      <c r="I1422" s="138"/>
      <c r="O1422" s="139"/>
      <c r="P1422" s="140"/>
      <c r="Q1422" s="140"/>
    </row>
    <row r="1423" spans="6:17" s="135" customFormat="1" x14ac:dyDescent="0.2">
      <c r="F1423" s="136"/>
      <c r="G1423" s="136"/>
      <c r="H1423" s="137"/>
      <c r="I1423" s="138"/>
      <c r="O1423" s="139"/>
      <c r="P1423" s="140"/>
      <c r="Q1423" s="140"/>
    </row>
    <row r="1424" spans="6:17" s="135" customFormat="1" x14ac:dyDescent="0.2">
      <c r="F1424" s="136"/>
      <c r="G1424" s="136"/>
      <c r="H1424" s="137"/>
      <c r="I1424" s="138"/>
      <c r="O1424" s="139"/>
      <c r="P1424" s="140"/>
      <c r="Q1424" s="140"/>
    </row>
    <row r="1425" spans="6:17" s="135" customFormat="1" x14ac:dyDescent="0.2">
      <c r="F1425" s="136"/>
      <c r="G1425" s="136"/>
      <c r="H1425" s="137"/>
      <c r="I1425" s="138"/>
      <c r="O1425" s="139"/>
      <c r="P1425" s="140"/>
      <c r="Q1425" s="140"/>
    </row>
    <row r="1426" spans="6:17" s="135" customFormat="1" x14ac:dyDescent="0.2">
      <c r="F1426" s="136"/>
      <c r="G1426" s="136"/>
      <c r="H1426" s="137"/>
      <c r="I1426" s="138"/>
      <c r="O1426" s="139"/>
      <c r="P1426" s="140"/>
      <c r="Q1426" s="140"/>
    </row>
    <row r="1427" spans="6:17" s="135" customFormat="1" x14ac:dyDescent="0.2">
      <c r="F1427" s="136"/>
      <c r="G1427" s="136"/>
      <c r="H1427" s="137"/>
      <c r="I1427" s="138"/>
      <c r="O1427" s="139"/>
      <c r="P1427" s="140"/>
      <c r="Q1427" s="140"/>
    </row>
    <row r="1428" spans="6:17" s="135" customFormat="1" x14ac:dyDescent="0.2">
      <c r="F1428" s="136"/>
      <c r="G1428" s="136"/>
      <c r="H1428" s="137"/>
      <c r="I1428" s="138"/>
      <c r="O1428" s="139"/>
      <c r="P1428" s="140"/>
      <c r="Q1428" s="140"/>
    </row>
    <row r="1429" spans="6:17" s="135" customFormat="1" x14ac:dyDescent="0.2">
      <c r="F1429" s="136"/>
      <c r="G1429" s="136"/>
      <c r="H1429" s="137"/>
      <c r="I1429" s="138"/>
      <c r="O1429" s="139"/>
      <c r="P1429" s="140"/>
      <c r="Q1429" s="140"/>
    </row>
    <row r="1430" spans="6:17" s="135" customFormat="1" x14ac:dyDescent="0.2">
      <c r="F1430" s="136"/>
      <c r="G1430" s="136"/>
      <c r="H1430" s="137"/>
      <c r="I1430" s="138"/>
      <c r="O1430" s="139"/>
      <c r="P1430" s="140"/>
      <c r="Q1430" s="140"/>
    </row>
    <row r="1431" spans="6:17" s="135" customFormat="1" x14ac:dyDescent="0.2">
      <c r="F1431" s="136"/>
      <c r="G1431" s="136"/>
      <c r="H1431" s="137"/>
      <c r="I1431" s="138"/>
      <c r="O1431" s="139"/>
      <c r="P1431" s="140"/>
      <c r="Q1431" s="140"/>
    </row>
    <row r="1432" spans="6:17" s="135" customFormat="1" x14ac:dyDescent="0.2">
      <c r="F1432" s="136"/>
      <c r="G1432" s="136"/>
      <c r="H1432" s="137"/>
      <c r="I1432" s="138"/>
      <c r="O1432" s="139"/>
      <c r="P1432" s="140"/>
      <c r="Q1432" s="140"/>
    </row>
    <row r="1433" spans="6:17" s="135" customFormat="1" x14ac:dyDescent="0.2">
      <c r="F1433" s="136"/>
      <c r="G1433" s="136"/>
      <c r="H1433" s="137"/>
      <c r="I1433" s="138"/>
      <c r="O1433" s="139"/>
      <c r="P1433" s="140"/>
      <c r="Q1433" s="140"/>
    </row>
    <row r="1434" spans="6:17" s="135" customFormat="1" x14ac:dyDescent="0.2">
      <c r="F1434" s="136"/>
      <c r="G1434" s="136"/>
      <c r="H1434" s="137"/>
      <c r="I1434" s="138"/>
      <c r="O1434" s="139"/>
      <c r="P1434" s="140"/>
      <c r="Q1434" s="140"/>
    </row>
    <row r="1435" spans="6:17" s="135" customFormat="1" x14ac:dyDescent="0.2">
      <c r="F1435" s="136"/>
      <c r="G1435" s="136"/>
      <c r="H1435" s="137"/>
      <c r="I1435" s="138"/>
      <c r="O1435" s="139"/>
      <c r="P1435" s="140"/>
      <c r="Q1435" s="140"/>
    </row>
    <row r="1436" spans="6:17" s="135" customFormat="1" x14ac:dyDescent="0.2">
      <c r="F1436" s="136"/>
      <c r="G1436" s="136"/>
      <c r="H1436" s="137"/>
      <c r="I1436" s="138"/>
      <c r="O1436" s="139"/>
      <c r="P1436" s="140"/>
      <c r="Q1436" s="140"/>
    </row>
    <row r="1437" spans="6:17" s="135" customFormat="1" x14ac:dyDescent="0.2">
      <c r="F1437" s="136"/>
      <c r="G1437" s="136"/>
      <c r="H1437" s="137"/>
      <c r="I1437" s="138"/>
      <c r="O1437" s="139"/>
      <c r="P1437" s="140"/>
      <c r="Q1437" s="140"/>
    </row>
    <row r="1438" spans="6:17" s="135" customFormat="1" x14ac:dyDescent="0.2">
      <c r="F1438" s="136"/>
      <c r="G1438" s="136"/>
      <c r="H1438" s="137"/>
      <c r="I1438" s="138"/>
      <c r="O1438" s="139"/>
      <c r="P1438" s="140"/>
      <c r="Q1438" s="140"/>
    </row>
    <row r="1439" spans="6:17" s="135" customFormat="1" x14ac:dyDescent="0.2">
      <c r="F1439" s="136"/>
      <c r="G1439" s="136"/>
      <c r="H1439" s="137"/>
      <c r="I1439" s="138"/>
      <c r="O1439" s="139"/>
      <c r="P1439" s="140"/>
      <c r="Q1439" s="140"/>
    </row>
    <row r="1440" spans="6:17" s="135" customFormat="1" x14ac:dyDescent="0.2">
      <c r="F1440" s="136"/>
      <c r="G1440" s="136"/>
      <c r="H1440" s="137"/>
      <c r="I1440" s="138"/>
      <c r="O1440" s="139"/>
      <c r="P1440" s="140"/>
      <c r="Q1440" s="140"/>
    </row>
    <row r="1441" spans="6:17" s="135" customFormat="1" x14ac:dyDescent="0.2">
      <c r="F1441" s="136"/>
      <c r="G1441" s="136"/>
      <c r="H1441" s="137"/>
      <c r="I1441" s="138"/>
      <c r="O1441" s="139"/>
      <c r="P1441" s="140"/>
      <c r="Q1441" s="140"/>
    </row>
    <row r="1442" spans="6:17" s="135" customFormat="1" x14ac:dyDescent="0.2">
      <c r="F1442" s="136"/>
      <c r="G1442" s="136"/>
      <c r="H1442" s="137"/>
      <c r="I1442" s="138"/>
      <c r="O1442" s="139"/>
      <c r="P1442" s="140"/>
      <c r="Q1442" s="140"/>
    </row>
    <row r="1443" spans="6:17" s="135" customFormat="1" x14ac:dyDescent="0.2">
      <c r="F1443" s="136"/>
      <c r="G1443" s="136"/>
      <c r="H1443" s="137"/>
      <c r="I1443" s="138"/>
      <c r="O1443" s="139"/>
      <c r="P1443" s="140"/>
      <c r="Q1443" s="140"/>
    </row>
    <row r="1444" spans="6:17" s="135" customFormat="1" x14ac:dyDescent="0.2">
      <c r="F1444" s="136"/>
      <c r="G1444" s="136"/>
      <c r="H1444" s="137"/>
      <c r="I1444" s="138"/>
      <c r="O1444" s="139"/>
      <c r="P1444" s="140"/>
      <c r="Q1444" s="140"/>
    </row>
    <row r="1445" spans="6:17" s="135" customFormat="1" x14ac:dyDescent="0.2">
      <c r="F1445" s="136"/>
      <c r="G1445" s="136"/>
      <c r="H1445" s="137"/>
      <c r="I1445" s="138"/>
      <c r="O1445" s="139"/>
      <c r="P1445" s="140"/>
      <c r="Q1445" s="140"/>
    </row>
    <row r="1446" spans="6:17" s="135" customFormat="1" x14ac:dyDescent="0.2">
      <c r="F1446" s="136"/>
      <c r="G1446" s="136"/>
      <c r="H1446" s="137"/>
      <c r="I1446" s="138"/>
      <c r="O1446" s="139"/>
      <c r="P1446" s="140"/>
      <c r="Q1446" s="140"/>
    </row>
    <row r="1447" spans="6:17" s="135" customFormat="1" x14ac:dyDescent="0.2">
      <c r="F1447" s="136"/>
      <c r="G1447" s="136"/>
      <c r="H1447" s="137"/>
      <c r="I1447" s="138"/>
      <c r="O1447" s="139"/>
      <c r="P1447" s="140"/>
      <c r="Q1447" s="140"/>
    </row>
    <row r="1448" spans="6:17" s="135" customFormat="1" x14ac:dyDescent="0.2">
      <c r="F1448" s="136"/>
      <c r="G1448" s="136"/>
      <c r="H1448" s="137"/>
      <c r="I1448" s="138"/>
      <c r="O1448" s="139"/>
      <c r="P1448" s="140"/>
      <c r="Q1448" s="140"/>
    </row>
    <row r="1449" spans="6:17" s="135" customFormat="1" x14ac:dyDescent="0.2">
      <c r="F1449" s="136"/>
      <c r="G1449" s="136"/>
      <c r="H1449" s="137"/>
      <c r="I1449" s="138"/>
      <c r="O1449" s="139"/>
      <c r="P1449" s="140"/>
      <c r="Q1449" s="140"/>
    </row>
    <row r="1450" spans="6:17" s="135" customFormat="1" x14ac:dyDescent="0.2">
      <c r="F1450" s="136"/>
      <c r="G1450" s="136"/>
      <c r="H1450" s="137"/>
      <c r="I1450" s="138"/>
      <c r="O1450" s="139"/>
      <c r="P1450" s="140"/>
      <c r="Q1450" s="140"/>
    </row>
    <row r="1451" spans="6:17" s="135" customFormat="1" x14ac:dyDescent="0.2">
      <c r="F1451" s="136"/>
      <c r="G1451" s="136"/>
      <c r="H1451" s="137"/>
      <c r="I1451" s="138"/>
      <c r="O1451" s="139"/>
      <c r="P1451" s="140"/>
      <c r="Q1451" s="140"/>
    </row>
    <row r="1452" spans="6:17" s="135" customFormat="1" x14ac:dyDescent="0.2">
      <c r="F1452" s="136"/>
      <c r="G1452" s="136"/>
      <c r="H1452" s="137"/>
      <c r="I1452" s="138"/>
      <c r="O1452" s="139"/>
      <c r="P1452" s="140"/>
      <c r="Q1452" s="140"/>
    </row>
    <row r="1453" spans="6:17" s="135" customFormat="1" x14ac:dyDescent="0.2">
      <c r="F1453" s="136"/>
      <c r="G1453" s="136"/>
      <c r="H1453" s="137"/>
      <c r="I1453" s="138"/>
      <c r="O1453" s="139"/>
      <c r="P1453" s="140"/>
      <c r="Q1453" s="140"/>
    </row>
    <row r="1454" spans="6:17" s="135" customFormat="1" x14ac:dyDescent="0.2">
      <c r="F1454" s="136"/>
      <c r="G1454" s="136"/>
      <c r="H1454" s="137"/>
      <c r="I1454" s="138"/>
      <c r="O1454" s="139"/>
      <c r="P1454" s="140"/>
      <c r="Q1454" s="140"/>
    </row>
    <row r="1455" spans="6:17" s="135" customFormat="1" x14ac:dyDescent="0.2">
      <c r="F1455" s="136"/>
      <c r="G1455" s="136"/>
      <c r="H1455" s="137"/>
      <c r="I1455" s="138"/>
      <c r="O1455" s="139"/>
      <c r="P1455" s="140"/>
      <c r="Q1455" s="140"/>
    </row>
    <row r="1456" spans="6:17" s="135" customFormat="1" x14ac:dyDescent="0.2">
      <c r="F1456" s="136"/>
      <c r="G1456" s="136"/>
      <c r="H1456" s="137"/>
      <c r="I1456" s="138"/>
      <c r="O1456" s="139"/>
      <c r="P1456" s="140"/>
      <c r="Q1456" s="140"/>
    </row>
    <row r="1457" spans="6:17" s="135" customFormat="1" x14ac:dyDescent="0.2">
      <c r="F1457" s="136"/>
      <c r="G1457" s="136"/>
      <c r="H1457" s="137"/>
      <c r="I1457" s="138"/>
      <c r="O1457" s="139"/>
      <c r="P1457" s="140"/>
      <c r="Q1457" s="140"/>
    </row>
    <row r="1458" spans="6:17" s="135" customFormat="1" x14ac:dyDescent="0.2">
      <c r="F1458" s="136"/>
      <c r="G1458" s="136"/>
      <c r="H1458" s="137"/>
      <c r="I1458" s="138"/>
      <c r="O1458" s="139"/>
      <c r="P1458" s="140"/>
      <c r="Q1458" s="140"/>
    </row>
    <row r="1459" spans="6:17" s="135" customFormat="1" x14ac:dyDescent="0.2">
      <c r="F1459" s="136"/>
      <c r="G1459" s="136"/>
      <c r="H1459" s="137"/>
      <c r="I1459" s="138"/>
      <c r="O1459" s="139"/>
      <c r="P1459" s="140"/>
      <c r="Q1459" s="140"/>
    </row>
    <row r="1460" spans="6:17" s="135" customFormat="1" x14ac:dyDescent="0.2">
      <c r="F1460" s="136"/>
      <c r="G1460" s="136"/>
      <c r="H1460" s="137"/>
      <c r="I1460" s="138"/>
      <c r="O1460" s="139"/>
      <c r="P1460" s="140"/>
      <c r="Q1460" s="140"/>
    </row>
    <row r="1461" spans="6:17" s="135" customFormat="1" x14ac:dyDescent="0.2">
      <c r="F1461" s="136"/>
      <c r="G1461" s="136"/>
      <c r="H1461" s="137"/>
      <c r="I1461" s="138"/>
      <c r="O1461" s="139"/>
      <c r="P1461" s="140"/>
      <c r="Q1461" s="140"/>
    </row>
    <row r="1462" spans="6:17" s="135" customFormat="1" x14ac:dyDescent="0.2">
      <c r="F1462" s="136"/>
      <c r="G1462" s="136"/>
      <c r="H1462" s="137"/>
      <c r="I1462" s="138"/>
      <c r="O1462" s="139"/>
      <c r="P1462" s="140"/>
      <c r="Q1462" s="140"/>
    </row>
    <row r="1463" spans="6:17" s="135" customFormat="1" x14ac:dyDescent="0.2">
      <c r="F1463" s="136"/>
      <c r="G1463" s="136"/>
      <c r="H1463" s="137"/>
      <c r="I1463" s="138"/>
      <c r="O1463" s="139"/>
      <c r="P1463" s="140"/>
      <c r="Q1463" s="140"/>
    </row>
    <row r="1464" spans="6:17" s="135" customFormat="1" x14ac:dyDescent="0.2">
      <c r="F1464" s="136"/>
      <c r="G1464" s="136"/>
      <c r="H1464" s="137"/>
      <c r="I1464" s="138"/>
      <c r="O1464" s="139"/>
      <c r="P1464" s="140"/>
      <c r="Q1464" s="140"/>
    </row>
    <row r="1465" spans="6:17" s="135" customFormat="1" x14ac:dyDescent="0.2">
      <c r="F1465" s="136"/>
      <c r="G1465" s="136"/>
      <c r="H1465" s="137"/>
      <c r="I1465" s="138"/>
      <c r="O1465" s="139"/>
      <c r="P1465" s="140"/>
      <c r="Q1465" s="140"/>
    </row>
    <row r="1466" spans="6:17" s="135" customFormat="1" x14ac:dyDescent="0.2">
      <c r="F1466" s="136"/>
      <c r="G1466" s="136"/>
      <c r="H1466" s="137"/>
      <c r="I1466" s="138"/>
      <c r="O1466" s="139"/>
      <c r="P1466" s="140"/>
      <c r="Q1466" s="140"/>
    </row>
    <row r="1467" spans="6:17" s="135" customFormat="1" x14ac:dyDescent="0.2">
      <c r="F1467" s="136"/>
      <c r="G1467" s="136"/>
      <c r="H1467" s="137"/>
      <c r="I1467" s="138"/>
      <c r="O1467" s="139"/>
      <c r="P1467" s="140"/>
      <c r="Q1467" s="140"/>
    </row>
    <row r="1468" spans="6:17" s="135" customFormat="1" x14ac:dyDescent="0.2">
      <c r="F1468" s="136"/>
      <c r="G1468" s="136"/>
      <c r="H1468" s="137"/>
      <c r="I1468" s="138"/>
      <c r="O1468" s="139"/>
      <c r="P1468" s="140"/>
      <c r="Q1468" s="140"/>
    </row>
    <row r="1469" spans="6:17" s="135" customFormat="1" x14ac:dyDescent="0.2">
      <c r="F1469" s="136"/>
      <c r="G1469" s="136"/>
      <c r="H1469" s="137"/>
      <c r="I1469" s="138"/>
      <c r="O1469" s="139"/>
      <c r="P1469" s="140"/>
      <c r="Q1469" s="140"/>
    </row>
    <row r="1470" spans="6:17" s="135" customFormat="1" x14ac:dyDescent="0.2">
      <c r="F1470" s="136"/>
      <c r="G1470" s="136"/>
      <c r="H1470" s="137"/>
      <c r="I1470" s="138"/>
      <c r="O1470" s="139"/>
      <c r="P1470" s="140"/>
      <c r="Q1470" s="140"/>
    </row>
    <row r="1471" spans="6:17" s="135" customFormat="1" x14ac:dyDescent="0.2">
      <c r="F1471" s="136"/>
      <c r="G1471" s="136"/>
      <c r="H1471" s="137"/>
      <c r="I1471" s="138"/>
      <c r="O1471" s="139"/>
      <c r="P1471" s="140"/>
      <c r="Q1471" s="140"/>
    </row>
    <row r="1472" spans="6:17" s="135" customFormat="1" x14ac:dyDescent="0.2">
      <c r="F1472" s="136"/>
      <c r="G1472" s="136"/>
      <c r="H1472" s="137"/>
      <c r="I1472" s="138"/>
      <c r="O1472" s="139"/>
      <c r="P1472" s="140"/>
      <c r="Q1472" s="140"/>
    </row>
    <row r="1473" spans="6:17" s="135" customFormat="1" x14ac:dyDescent="0.2">
      <c r="F1473" s="136"/>
      <c r="G1473" s="136"/>
      <c r="H1473" s="137"/>
      <c r="I1473" s="138"/>
      <c r="O1473" s="139"/>
      <c r="P1473" s="140"/>
      <c r="Q1473" s="140"/>
    </row>
    <row r="1474" spans="6:17" s="135" customFormat="1" x14ac:dyDescent="0.2">
      <c r="F1474" s="136"/>
      <c r="G1474" s="136"/>
      <c r="H1474" s="137"/>
      <c r="I1474" s="138"/>
      <c r="O1474" s="139"/>
      <c r="P1474" s="140"/>
      <c r="Q1474" s="140"/>
    </row>
    <row r="1475" spans="6:17" s="135" customFormat="1" x14ac:dyDescent="0.2">
      <c r="F1475" s="136"/>
      <c r="G1475" s="136"/>
      <c r="H1475" s="137"/>
      <c r="I1475" s="138"/>
      <c r="O1475" s="139"/>
      <c r="P1475" s="140"/>
      <c r="Q1475" s="140"/>
    </row>
    <row r="1476" spans="6:17" s="135" customFormat="1" x14ac:dyDescent="0.2">
      <c r="F1476" s="136"/>
      <c r="G1476" s="136"/>
      <c r="H1476" s="137"/>
      <c r="I1476" s="138"/>
      <c r="O1476" s="139"/>
      <c r="P1476" s="140"/>
      <c r="Q1476" s="140"/>
    </row>
    <row r="1477" spans="6:17" s="135" customFormat="1" x14ac:dyDescent="0.2">
      <c r="F1477" s="136"/>
      <c r="G1477" s="136"/>
      <c r="H1477" s="137"/>
      <c r="I1477" s="138"/>
      <c r="O1477" s="139"/>
      <c r="P1477" s="140"/>
      <c r="Q1477" s="140"/>
    </row>
    <row r="1478" spans="6:17" s="135" customFormat="1" x14ac:dyDescent="0.2">
      <c r="F1478" s="136"/>
      <c r="G1478" s="136"/>
      <c r="H1478" s="137"/>
      <c r="I1478" s="138"/>
      <c r="O1478" s="139"/>
      <c r="P1478" s="140"/>
      <c r="Q1478" s="140"/>
    </row>
    <row r="1479" spans="6:17" s="135" customFormat="1" x14ac:dyDescent="0.2">
      <c r="F1479" s="136"/>
      <c r="G1479" s="136"/>
      <c r="H1479" s="137"/>
      <c r="I1479" s="138"/>
      <c r="O1479" s="139"/>
      <c r="P1479" s="140"/>
      <c r="Q1479" s="140"/>
    </row>
    <row r="1480" spans="6:17" s="135" customFormat="1" x14ac:dyDescent="0.2">
      <c r="F1480" s="136"/>
      <c r="G1480" s="136"/>
      <c r="H1480" s="137"/>
      <c r="I1480" s="138"/>
      <c r="O1480" s="139"/>
      <c r="P1480" s="140"/>
      <c r="Q1480" s="140"/>
    </row>
    <row r="1481" spans="6:17" s="135" customFormat="1" x14ac:dyDescent="0.2">
      <c r="F1481" s="136"/>
      <c r="G1481" s="136"/>
      <c r="H1481" s="137"/>
      <c r="I1481" s="138"/>
      <c r="O1481" s="139"/>
      <c r="P1481" s="140"/>
      <c r="Q1481" s="140"/>
    </row>
    <row r="1482" spans="6:17" s="135" customFormat="1" x14ac:dyDescent="0.2">
      <c r="F1482" s="136"/>
      <c r="G1482" s="136"/>
      <c r="H1482" s="137"/>
      <c r="I1482" s="138"/>
      <c r="O1482" s="139"/>
      <c r="P1482" s="140"/>
      <c r="Q1482" s="140"/>
    </row>
    <row r="1483" spans="6:17" s="135" customFormat="1" x14ac:dyDescent="0.2">
      <c r="F1483" s="136"/>
      <c r="G1483" s="136"/>
      <c r="H1483" s="137"/>
      <c r="I1483" s="138"/>
      <c r="O1483" s="139"/>
      <c r="P1483" s="140"/>
      <c r="Q1483" s="140"/>
    </row>
    <row r="1484" spans="6:17" s="135" customFormat="1" x14ac:dyDescent="0.2">
      <c r="F1484" s="136"/>
      <c r="G1484" s="136"/>
      <c r="H1484" s="137"/>
      <c r="I1484" s="138"/>
      <c r="O1484" s="139"/>
      <c r="P1484" s="140"/>
      <c r="Q1484" s="140"/>
    </row>
    <row r="1485" spans="6:17" s="135" customFormat="1" x14ac:dyDescent="0.2">
      <c r="F1485" s="136"/>
      <c r="G1485" s="136"/>
      <c r="H1485" s="137"/>
      <c r="I1485" s="138"/>
      <c r="O1485" s="139"/>
      <c r="P1485" s="140"/>
      <c r="Q1485" s="140"/>
    </row>
    <row r="1486" spans="6:17" s="135" customFormat="1" x14ac:dyDescent="0.2">
      <c r="F1486" s="136"/>
      <c r="G1486" s="136"/>
      <c r="H1486" s="137"/>
      <c r="I1486" s="138"/>
      <c r="O1486" s="139"/>
      <c r="P1486" s="140"/>
      <c r="Q1486" s="140"/>
    </row>
    <row r="1487" spans="6:17" s="135" customFormat="1" x14ac:dyDescent="0.2">
      <c r="F1487" s="136"/>
      <c r="G1487" s="136"/>
      <c r="H1487" s="137"/>
      <c r="I1487" s="138"/>
      <c r="O1487" s="139"/>
      <c r="P1487" s="140"/>
      <c r="Q1487" s="140"/>
    </row>
    <row r="1488" spans="6:17" s="135" customFormat="1" x14ac:dyDescent="0.2">
      <c r="F1488" s="136"/>
      <c r="G1488" s="136"/>
      <c r="H1488" s="137"/>
      <c r="I1488" s="138"/>
      <c r="O1488" s="139"/>
      <c r="P1488" s="140"/>
      <c r="Q1488" s="140"/>
    </row>
    <row r="1489" spans="6:17" s="135" customFormat="1" x14ac:dyDescent="0.2">
      <c r="F1489" s="136"/>
      <c r="G1489" s="136"/>
      <c r="H1489" s="137"/>
      <c r="I1489" s="138"/>
      <c r="O1489" s="139"/>
      <c r="P1489" s="140"/>
      <c r="Q1489" s="140"/>
    </row>
    <row r="1490" spans="6:17" s="135" customFormat="1" x14ac:dyDescent="0.2">
      <c r="F1490" s="136"/>
      <c r="G1490" s="136"/>
      <c r="H1490" s="137"/>
      <c r="I1490" s="138"/>
      <c r="O1490" s="139"/>
      <c r="P1490" s="140"/>
      <c r="Q1490" s="140"/>
    </row>
    <row r="1491" spans="6:17" s="135" customFormat="1" x14ac:dyDescent="0.2">
      <c r="F1491" s="136"/>
      <c r="G1491" s="136"/>
      <c r="H1491" s="137"/>
      <c r="I1491" s="138"/>
      <c r="O1491" s="139"/>
      <c r="P1491" s="140"/>
      <c r="Q1491" s="140"/>
    </row>
    <row r="1492" spans="6:17" s="135" customFormat="1" x14ac:dyDescent="0.2">
      <c r="F1492" s="136"/>
      <c r="G1492" s="136"/>
      <c r="H1492" s="137"/>
      <c r="I1492" s="138"/>
      <c r="O1492" s="139"/>
      <c r="P1492" s="140"/>
      <c r="Q1492" s="140"/>
    </row>
    <row r="1493" spans="6:17" s="135" customFormat="1" x14ac:dyDescent="0.2">
      <c r="F1493" s="136"/>
      <c r="G1493" s="136"/>
      <c r="H1493" s="137"/>
      <c r="I1493" s="138"/>
      <c r="O1493" s="139"/>
      <c r="P1493" s="140"/>
      <c r="Q1493" s="140"/>
    </row>
    <row r="1494" spans="6:17" s="135" customFormat="1" x14ac:dyDescent="0.2">
      <c r="F1494" s="136"/>
      <c r="G1494" s="136"/>
      <c r="H1494" s="137"/>
      <c r="I1494" s="138"/>
      <c r="O1494" s="139"/>
      <c r="P1494" s="140"/>
      <c r="Q1494" s="140"/>
    </row>
    <row r="1495" spans="6:17" s="135" customFormat="1" x14ac:dyDescent="0.2">
      <c r="F1495" s="136"/>
      <c r="G1495" s="136"/>
      <c r="H1495" s="137"/>
      <c r="I1495" s="138"/>
      <c r="O1495" s="139"/>
      <c r="P1495" s="140"/>
      <c r="Q1495" s="140"/>
    </row>
    <row r="1496" spans="6:17" s="135" customFormat="1" x14ac:dyDescent="0.2">
      <c r="F1496" s="136"/>
      <c r="G1496" s="136"/>
      <c r="H1496" s="137"/>
      <c r="I1496" s="138"/>
      <c r="O1496" s="139"/>
      <c r="P1496" s="140"/>
      <c r="Q1496" s="140"/>
    </row>
    <row r="1497" spans="6:17" s="135" customFormat="1" x14ac:dyDescent="0.2">
      <c r="F1497" s="136"/>
      <c r="G1497" s="136"/>
      <c r="H1497" s="137"/>
      <c r="I1497" s="138"/>
      <c r="O1497" s="139"/>
      <c r="P1497" s="140"/>
      <c r="Q1497" s="140"/>
    </row>
    <row r="1498" spans="6:17" s="135" customFormat="1" x14ac:dyDescent="0.2">
      <c r="F1498" s="136"/>
      <c r="G1498" s="136"/>
      <c r="H1498" s="137"/>
      <c r="I1498" s="138"/>
      <c r="O1498" s="139"/>
      <c r="P1498" s="140"/>
      <c r="Q1498" s="140"/>
    </row>
    <row r="1499" spans="6:17" s="135" customFormat="1" x14ac:dyDescent="0.2">
      <c r="F1499" s="136"/>
      <c r="G1499" s="136"/>
      <c r="H1499" s="137"/>
      <c r="I1499" s="138"/>
      <c r="O1499" s="139"/>
      <c r="P1499" s="140"/>
      <c r="Q1499" s="140"/>
    </row>
    <row r="1500" spans="6:17" s="135" customFormat="1" x14ac:dyDescent="0.2">
      <c r="F1500" s="136"/>
      <c r="G1500" s="136"/>
      <c r="H1500" s="137"/>
      <c r="I1500" s="138"/>
      <c r="O1500" s="139"/>
      <c r="P1500" s="140"/>
      <c r="Q1500" s="140"/>
    </row>
    <row r="1501" spans="6:17" s="135" customFormat="1" x14ac:dyDescent="0.2">
      <c r="F1501" s="136"/>
      <c r="G1501" s="136"/>
      <c r="H1501" s="137"/>
      <c r="I1501" s="138"/>
      <c r="O1501" s="139"/>
      <c r="P1501" s="140"/>
      <c r="Q1501" s="140"/>
    </row>
    <row r="1502" spans="6:17" s="135" customFormat="1" x14ac:dyDescent="0.2">
      <c r="F1502" s="136"/>
      <c r="G1502" s="136"/>
      <c r="H1502" s="137"/>
      <c r="I1502" s="138"/>
      <c r="O1502" s="139"/>
      <c r="P1502" s="140"/>
      <c r="Q1502" s="140"/>
    </row>
    <row r="1503" spans="6:17" s="135" customFormat="1" x14ac:dyDescent="0.2">
      <c r="F1503" s="136"/>
      <c r="G1503" s="136"/>
      <c r="H1503" s="137"/>
      <c r="I1503" s="138"/>
      <c r="O1503" s="139"/>
      <c r="P1503" s="140"/>
      <c r="Q1503" s="140"/>
    </row>
    <row r="1504" spans="6:17" s="135" customFormat="1" x14ac:dyDescent="0.2">
      <c r="F1504" s="136"/>
      <c r="G1504" s="136"/>
      <c r="H1504" s="137"/>
      <c r="I1504" s="138"/>
      <c r="O1504" s="139"/>
      <c r="P1504" s="140"/>
      <c r="Q1504" s="140"/>
    </row>
    <row r="1505" spans="6:17" s="135" customFormat="1" x14ac:dyDescent="0.2">
      <c r="F1505" s="136"/>
      <c r="G1505" s="136"/>
      <c r="H1505" s="137"/>
      <c r="I1505" s="138"/>
      <c r="O1505" s="139"/>
      <c r="P1505" s="140"/>
      <c r="Q1505" s="140"/>
    </row>
    <row r="1506" spans="6:17" s="135" customFormat="1" x14ac:dyDescent="0.2">
      <c r="F1506" s="136"/>
      <c r="G1506" s="136"/>
      <c r="H1506" s="137"/>
      <c r="I1506" s="138"/>
      <c r="O1506" s="139"/>
      <c r="P1506" s="140"/>
      <c r="Q1506" s="140"/>
    </row>
    <row r="1507" spans="6:17" s="135" customFormat="1" x14ac:dyDescent="0.2">
      <c r="F1507" s="136"/>
      <c r="G1507" s="136"/>
      <c r="H1507" s="137"/>
      <c r="I1507" s="138"/>
      <c r="O1507" s="139"/>
      <c r="P1507" s="140"/>
      <c r="Q1507" s="140"/>
    </row>
    <row r="1508" spans="6:17" s="135" customFormat="1" x14ac:dyDescent="0.2">
      <c r="F1508" s="136"/>
      <c r="G1508" s="136"/>
      <c r="H1508" s="137"/>
      <c r="I1508" s="138"/>
      <c r="O1508" s="139"/>
      <c r="P1508" s="140"/>
      <c r="Q1508" s="140"/>
    </row>
    <row r="1509" spans="6:17" s="135" customFormat="1" x14ac:dyDescent="0.2">
      <c r="F1509" s="136"/>
      <c r="G1509" s="136"/>
      <c r="H1509" s="137"/>
      <c r="I1509" s="138"/>
      <c r="O1509" s="139"/>
      <c r="P1509" s="140"/>
      <c r="Q1509" s="140"/>
    </row>
    <row r="1510" spans="6:17" s="135" customFormat="1" x14ac:dyDescent="0.2">
      <c r="F1510" s="136"/>
      <c r="G1510" s="136"/>
      <c r="H1510" s="137"/>
      <c r="I1510" s="138"/>
      <c r="O1510" s="139"/>
      <c r="P1510" s="140"/>
      <c r="Q1510" s="140"/>
    </row>
    <row r="1511" spans="6:17" s="135" customFormat="1" x14ac:dyDescent="0.2">
      <c r="F1511" s="136"/>
      <c r="G1511" s="136"/>
      <c r="H1511" s="137"/>
      <c r="I1511" s="138"/>
      <c r="O1511" s="139"/>
      <c r="P1511" s="140"/>
      <c r="Q1511" s="140"/>
    </row>
    <row r="1512" spans="6:17" s="135" customFormat="1" x14ac:dyDescent="0.2">
      <c r="F1512" s="136"/>
      <c r="G1512" s="136"/>
      <c r="H1512" s="137"/>
      <c r="I1512" s="138"/>
      <c r="O1512" s="139"/>
      <c r="P1512" s="140"/>
      <c r="Q1512" s="140"/>
    </row>
    <row r="1513" spans="6:17" s="135" customFormat="1" x14ac:dyDescent="0.2">
      <c r="F1513" s="136"/>
      <c r="G1513" s="136"/>
      <c r="H1513" s="137"/>
      <c r="I1513" s="138"/>
      <c r="O1513" s="139"/>
      <c r="P1513" s="140"/>
      <c r="Q1513" s="140"/>
    </row>
    <row r="1514" spans="6:17" s="135" customFormat="1" x14ac:dyDescent="0.2">
      <c r="F1514" s="136"/>
      <c r="G1514" s="136"/>
      <c r="H1514" s="137"/>
      <c r="I1514" s="138"/>
      <c r="O1514" s="139"/>
      <c r="P1514" s="140"/>
      <c r="Q1514" s="140"/>
    </row>
    <row r="1515" spans="6:17" s="135" customFormat="1" x14ac:dyDescent="0.2">
      <c r="F1515" s="136"/>
      <c r="G1515" s="136"/>
      <c r="H1515" s="137"/>
      <c r="I1515" s="138"/>
      <c r="O1515" s="139"/>
      <c r="P1515" s="140"/>
      <c r="Q1515" s="140"/>
    </row>
    <row r="1516" spans="6:17" s="135" customFormat="1" x14ac:dyDescent="0.2">
      <c r="F1516" s="136"/>
      <c r="G1516" s="136"/>
      <c r="H1516" s="137"/>
      <c r="I1516" s="138"/>
      <c r="O1516" s="139"/>
      <c r="P1516" s="140"/>
      <c r="Q1516" s="140"/>
    </row>
    <row r="1517" spans="6:17" s="135" customFormat="1" x14ac:dyDescent="0.2">
      <c r="F1517" s="136"/>
      <c r="G1517" s="136"/>
      <c r="H1517" s="137"/>
      <c r="I1517" s="138"/>
      <c r="O1517" s="139"/>
      <c r="P1517" s="140"/>
      <c r="Q1517" s="140"/>
    </row>
    <row r="1518" spans="6:17" s="135" customFormat="1" x14ac:dyDescent="0.2">
      <c r="F1518" s="136"/>
      <c r="G1518" s="136"/>
      <c r="H1518" s="137"/>
      <c r="I1518" s="138"/>
      <c r="O1518" s="139"/>
      <c r="P1518" s="140"/>
      <c r="Q1518" s="140"/>
    </row>
    <row r="1519" spans="6:17" s="135" customFormat="1" x14ac:dyDescent="0.2">
      <c r="F1519" s="136"/>
      <c r="G1519" s="136"/>
      <c r="H1519" s="137"/>
      <c r="I1519" s="138"/>
      <c r="O1519" s="139"/>
      <c r="P1519" s="140"/>
      <c r="Q1519" s="140"/>
    </row>
    <row r="1520" spans="6:17" s="135" customFormat="1" x14ac:dyDescent="0.2">
      <c r="F1520" s="136"/>
      <c r="G1520" s="136"/>
      <c r="H1520" s="137"/>
      <c r="I1520" s="138"/>
      <c r="O1520" s="139"/>
      <c r="P1520" s="140"/>
      <c r="Q1520" s="140"/>
    </row>
    <row r="1521" spans="6:17" s="135" customFormat="1" x14ac:dyDescent="0.2">
      <c r="F1521" s="136"/>
      <c r="G1521" s="136"/>
      <c r="H1521" s="137"/>
      <c r="I1521" s="138"/>
      <c r="O1521" s="139"/>
      <c r="P1521" s="140"/>
      <c r="Q1521" s="140"/>
    </row>
    <row r="1522" spans="6:17" s="135" customFormat="1" x14ac:dyDescent="0.2">
      <c r="F1522" s="136"/>
      <c r="G1522" s="136"/>
      <c r="H1522" s="137"/>
      <c r="I1522" s="138"/>
      <c r="O1522" s="139"/>
      <c r="P1522" s="140"/>
      <c r="Q1522" s="140"/>
    </row>
    <row r="1523" spans="6:17" s="135" customFormat="1" x14ac:dyDescent="0.2">
      <c r="F1523" s="136"/>
      <c r="G1523" s="136"/>
      <c r="H1523" s="137"/>
      <c r="I1523" s="138"/>
      <c r="O1523" s="139"/>
      <c r="P1523" s="140"/>
      <c r="Q1523" s="140"/>
    </row>
    <row r="1524" spans="6:17" s="135" customFormat="1" x14ac:dyDescent="0.2">
      <c r="F1524" s="136"/>
      <c r="G1524" s="136"/>
      <c r="H1524" s="137"/>
      <c r="I1524" s="138"/>
      <c r="O1524" s="139"/>
      <c r="P1524" s="140"/>
      <c r="Q1524" s="140"/>
    </row>
    <row r="1525" spans="6:17" s="135" customFormat="1" x14ac:dyDescent="0.2">
      <c r="F1525" s="136"/>
      <c r="G1525" s="136"/>
      <c r="H1525" s="137"/>
      <c r="I1525" s="138"/>
      <c r="O1525" s="139"/>
      <c r="P1525" s="140"/>
      <c r="Q1525" s="140"/>
    </row>
    <row r="1526" spans="6:17" s="135" customFormat="1" x14ac:dyDescent="0.2">
      <c r="F1526" s="136"/>
      <c r="G1526" s="136"/>
      <c r="H1526" s="137"/>
      <c r="I1526" s="138"/>
      <c r="O1526" s="139"/>
      <c r="P1526" s="140"/>
      <c r="Q1526" s="140"/>
    </row>
    <row r="1527" spans="6:17" s="135" customFormat="1" x14ac:dyDescent="0.2">
      <c r="F1527" s="136"/>
      <c r="G1527" s="136"/>
      <c r="H1527" s="137"/>
      <c r="I1527" s="138"/>
      <c r="O1527" s="139"/>
      <c r="P1527" s="140"/>
      <c r="Q1527" s="140"/>
    </row>
    <row r="1528" spans="6:17" s="135" customFormat="1" x14ac:dyDescent="0.2">
      <c r="F1528" s="136"/>
      <c r="G1528" s="136"/>
      <c r="H1528" s="137"/>
      <c r="I1528" s="138"/>
      <c r="O1528" s="139"/>
      <c r="P1528" s="140"/>
      <c r="Q1528" s="140"/>
    </row>
    <row r="1529" spans="6:17" s="135" customFormat="1" x14ac:dyDescent="0.2">
      <c r="F1529" s="136"/>
      <c r="G1529" s="136"/>
      <c r="H1529" s="137"/>
      <c r="I1529" s="138"/>
      <c r="O1529" s="139"/>
      <c r="P1529" s="140"/>
      <c r="Q1529" s="140"/>
    </row>
    <row r="1530" spans="6:17" s="135" customFormat="1" x14ac:dyDescent="0.2">
      <c r="F1530" s="136"/>
      <c r="G1530" s="136"/>
      <c r="H1530" s="137"/>
      <c r="I1530" s="138"/>
      <c r="O1530" s="139"/>
      <c r="P1530" s="140"/>
      <c r="Q1530" s="140"/>
    </row>
    <row r="1531" spans="6:17" s="135" customFormat="1" x14ac:dyDescent="0.2">
      <c r="F1531" s="136"/>
      <c r="G1531" s="136"/>
      <c r="H1531" s="137"/>
      <c r="I1531" s="138"/>
      <c r="O1531" s="139"/>
      <c r="P1531" s="140"/>
      <c r="Q1531" s="140"/>
    </row>
    <row r="1532" spans="6:17" s="135" customFormat="1" x14ac:dyDescent="0.2">
      <c r="F1532" s="136"/>
      <c r="G1532" s="136"/>
      <c r="H1532" s="137"/>
      <c r="I1532" s="138"/>
      <c r="O1532" s="139"/>
      <c r="P1532" s="140"/>
      <c r="Q1532" s="140"/>
    </row>
    <row r="1533" spans="6:17" s="135" customFormat="1" x14ac:dyDescent="0.2">
      <c r="F1533" s="136"/>
      <c r="G1533" s="136"/>
      <c r="H1533" s="137"/>
      <c r="I1533" s="138"/>
      <c r="O1533" s="139"/>
      <c r="P1533" s="140"/>
      <c r="Q1533" s="140"/>
    </row>
    <row r="1534" spans="6:17" s="135" customFormat="1" x14ac:dyDescent="0.2">
      <c r="F1534" s="136"/>
      <c r="G1534" s="136"/>
      <c r="H1534" s="137"/>
      <c r="I1534" s="138"/>
      <c r="O1534" s="139"/>
      <c r="P1534" s="140"/>
      <c r="Q1534" s="140"/>
    </row>
    <row r="1535" spans="6:17" s="135" customFormat="1" x14ac:dyDescent="0.2">
      <c r="F1535" s="136"/>
      <c r="G1535" s="136"/>
      <c r="H1535" s="137"/>
      <c r="I1535" s="138"/>
      <c r="O1535" s="139"/>
      <c r="P1535" s="140"/>
      <c r="Q1535" s="140"/>
    </row>
    <row r="1536" spans="6:17" s="135" customFormat="1" x14ac:dyDescent="0.2">
      <c r="F1536" s="136"/>
      <c r="G1536" s="136"/>
      <c r="H1536" s="137"/>
      <c r="I1536" s="138"/>
      <c r="O1536" s="139"/>
      <c r="P1536" s="140"/>
      <c r="Q1536" s="140"/>
    </row>
    <row r="1537" spans="6:17" s="135" customFormat="1" x14ac:dyDescent="0.2">
      <c r="F1537" s="136"/>
      <c r="G1537" s="136"/>
      <c r="H1537" s="137"/>
      <c r="I1537" s="138"/>
      <c r="O1537" s="139"/>
      <c r="P1537" s="140"/>
      <c r="Q1537" s="140"/>
    </row>
    <row r="1538" spans="6:17" s="135" customFormat="1" x14ac:dyDescent="0.2">
      <c r="F1538" s="136"/>
      <c r="G1538" s="136"/>
      <c r="H1538" s="137"/>
      <c r="I1538" s="138"/>
      <c r="O1538" s="139"/>
      <c r="P1538" s="140"/>
      <c r="Q1538" s="140"/>
    </row>
    <row r="1539" spans="6:17" s="135" customFormat="1" x14ac:dyDescent="0.2">
      <c r="F1539" s="136"/>
      <c r="G1539" s="136"/>
      <c r="H1539" s="137"/>
      <c r="I1539" s="138"/>
      <c r="O1539" s="139"/>
      <c r="P1539" s="140"/>
      <c r="Q1539" s="140"/>
    </row>
    <row r="1540" spans="6:17" s="135" customFormat="1" x14ac:dyDescent="0.2">
      <c r="F1540" s="136"/>
      <c r="G1540" s="136"/>
      <c r="H1540" s="137"/>
      <c r="I1540" s="138"/>
      <c r="O1540" s="139"/>
      <c r="P1540" s="140"/>
      <c r="Q1540" s="140"/>
    </row>
    <row r="1541" spans="6:17" s="135" customFormat="1" x14ac:dyDescent="0.2">
      <c r="F1541" s="136"/>
      <c r="G1541" s="136"/>
      <c r="H1541" s="137"/>
      <c r="I1541" s="138"/>
      <c r="O1541" s="139"/>
      <c r="P1541" s="140"/>
      <c r="Q1541" s="140"/>
    </row>
    <row r="1542" spans="6:17" s="135" customFormat="1" x14ac:dyDescent="0.2">
      <c r="F1542" s="136"/>
      <c r="G1542" s="136"/>
      <c r="H1542" s="137"/>
      <c r="I1542" s="138"/>
      <c r="O1542" s="139"/>
      <c r="P1542" s="140"/>
      <c r="Q1542" s="140"/>
    </row>
    <row r="1543" spans="6:17" s="135" customFormat="1" x14ac:dyDescent="0.2">
      <c r="F1543" s="136"/>
      <c r="G1543" s="136"/>
      <c r="H1543" s="137"/>
      <c r="I1543" s="138"/>
      <c r="O1543" s="139"/>
      <c r="P1543" s="140"/>
      <c r="Q1543" s="140"/>
    </row>
    <row r="1544" spans="6:17" s="135" customFormat="1" x14ac:dyDescent="0.2">
      <c r="F1544" s="136"/>
      <c r="G1544" s="136"/>
      <c r="H1544" s="137"/>
      <c r="I1544" s="138"/>
      <c r="O1544" s="139"/>
      <c r="P1544" s="140"/>
      <c r="Q1544" s="140"/>
    </row>
    <row r="1545" spans="6:17" s="135" customFormat="1" x14ac:dyDescent="0.2">
      <c r="F1545" s="136"/>
      <c r="G1545" s="136"/>
      <c r="H1545" s="137"/>
      <c r="I1545" s="138"/>
      <c r="O1545" s="139"/>
      <c r="P1545" s="140"/>
      <c r="Q1545" s="140"/>
    </row>
    <row r="1546" spans="6:17" s="135" customFormat="1" x14ac:dyDescent="0.2">
      <c r="F1546" s="136"/>
      <c r="G1546" s="136"/>
      <c r="H1546" s="137"/>
      <c r="I1546" s="138"/>
      <c r="O1546" s="139"/>
      <c r="P1546" s="140"/>
      <c r="Q1546" s="140"/>
    </row>
    <row r="1547" spans="6:17" s="135" customFormat="1" x14ac:dyDescent="0.2">
      <c r="F1547" s="136"/>
      <c r="G1547" s="136"/>
      <c r="H1547" s="137"/>
      <c r="I1547" s="138"/>
      <c r="O1547" s="139"/>
      <c r="P1547" s="140"/>
      <c r="Q1547" s="140"/>
    </row>
    <row r="1548" spans="6:17" s="135" customFormat="1" x14ac:dyDescent="0.2">
      <c r="F1548" s="136"/>
      <c r="G1548" s="136"/>
      <c r="H1548" s="137"/>
      <c r="I1548" s="138"/>
      <c r="O1548" s="139"/>
      <c r="P1548" s="140"/>
      <c r="Q1548" s="140"/>
    </row>
    <row r="1549" spans="6:17" s="135" customFormat="1" x14ac:dyDescent="0.2">
      <c r="F1549" s="136"/>
      <c r="G1549" s="136"/>
      <c r="H1549" s="137"/>
      <c r="I1549" s="138"/>
      <c r="O1549" s="139"/>
      <c r="P1549" s="140"/>
      <c r="Q1549" s="140"/>
    </row>
    <row r="1550" spans="6:17" s="135" customFormat="1" x14ac:dyDescent="0.2">
      <c r="F1550" s="136"/>
      <c r="G1550" s="136"/>
      <c r="H1550" s="137"/>
      <c r="I1550" s="138"/>
      <c r="O1550" s="139"/>
      <c r="P1550" s="140"/>
      <c r="Q1550" s="140"/>
    </row>
    <row r="1551" spans="6:17" s="135" customFormat="1" x14ac:dyDescent="0.2">
      <c r="F1551" s="136"/>
      <c r="G1551" s="136"/>
      <c r="H1551" s="137"/>
      <c r="I1551" s="138"/>
      <c r="O1551" s="139"/>
      <c r="P1551" s="140"/>
      <c r="Q1551" s="140"/>
    </row>
    <row r="1552" spans="6:17" s="135" customFormat="1" x14ac:dyDescent="0.2">
      <c r="F1552" s="136"/>
      <c r="G1552" s="136"/>
      <c r="H1552" s="137"/>
      <c r="I1552" s="138"/>
      <c r="O1552" s="139"/>
      <c r="P1552" s="140"/>
      <c r="Q1552" s="140"/>
    </row>
    <row r="1553" spans="6:17" s="135" customFormat="1" x14ac:dyDescent="0.2">
      <c r="F1553" s="136"/>
      <c r="G1553" s="136"/>
      <c r="H1553" s="137"/>
      <c r="I1553" s="138"/>
      <c r="O1553" s="139"/>
      <c r="P1553" s="140"/>
      <c r="Q1553" s="140"/>
    </row>
    <row r="1554" spans="6:17" s="135" customFormat="1" x14ac:dyDescent="0.2">
      <c r="F1554" s="136"/>
      <c r="G1554" s="136"/>
      <c r="H1554" s="137"/>
      <c r="I1554" s="138"/>
      <c r="O1554" s="139"/>
      <c r="P1554" s="140"/>
      <c r="Q1554" s="140"/>
    </row>
    <row r="1555" spans="6:17" s="135" customFormat="1" x14ac:dyDescent="0.2">
      <c r="F1555" s="136"/>
      <c r="G1555" s="136"/>
      <c r="H1555" s="137"/>
      <c r="I1555" s="138"/>
      <c r="O1555" s="139"/>
      <c r="P1555" s="140"/>
      <c r="Q1555" s="140"/>
    </row>
    <row r="1556" spans="6:17" s="135" customFormat="1" x14ac:dyDescent="0.2">
      <c r="F1556" s="136"/>
      <c r="G1556" s="136"/>
      <c r="H1556" s="137"/>
      <c r="I1556" s="138"/>
      <c r="O1556" s="139"/>
      <c r="P1556" s="140"/>
      <c r="Q1556" s="140"/>
    </row>
    <row r="1557" spans="6:17" s="135" customFormat="1" x14ac:dyDescent="0.2">
      <c r="F1557" s="136"/>
      <c r="G1557" s="136"/>
      <c r="H1557" s="137"/>
      <c r="I1557" s="138"/>
      <c r="O1557" s="139"/>
      <c r="P1557" s="140"/>
      <c r="Q1557" s="140"/>
    </row>
    <row r="1558" spans="6:17" s="135" customFormat="1" x14ac:dyDescent="0.2">
      <c r="F1558" s="136"/>
      <c r="G1558" s="136"/>
      <c r="H1558" s="137"/>
      <c r="I1558" s="138"/>
      <c r="O1558" s="139"/>
      <c r="P1558" s="140"/>
      <c r="Q1558" s="140"/>
    </row>
    <row r="1559" spans="6:17" s="135" customFormat="1" x14ac:dyDescent="0.2">
      <c r="F1559" s="136"/>
      <c r="G1559" s="136"/>
      <c r="H1559" s="137"/>
      <c r="I1559" s="138"/>
      <c r="O1559" s="139"/>
      <c r="P1559" s="140"/>
      <c r="Q1559" s="140"/>
    </row>
    <row r="1560" spans="6:17" s="135" customFormat="1" x14ac:dyDescent="0.2">
      <c r="F1560" s="136"/>
      <c r="G1560" s="136"/>
      <c r="H1560" s="137"/>
      <c r="I1560" s="138"/>
      <c r="O1560" s="139"/>
      <c r="P1560" s="140"/>
      <c r="Q1560" s="140"/>
    </row>
    <row r="1561" spans="6:17" s="135" customFormat="1" x14ac:dyDescent="0.2">
      <c r="F1561" s="136"/>
      <c r="G1561" s="136"/>
      <c r="H1561" s="137"/>
      <c r="I1561" s="138"/>
      <c r="O1561" s="139"/>
      <c r="P1561" s="140"/>
      <c r="Q1561" s="140"/>
    </row>
    <row r="1562" spans="6:17" s="135" customFormat="1" x14ac:dyDescent="0.2">
      <c r="F1562" s="136"/>
      <c r="G1562" s="136"/>
      <c r="H1562" s="137"/>
      <c r="I1562" s="138"/>
      <c r="O1562" s="139"/>
      <c r="P1562" s="140"/>
      <c r="Q1562" s="140"/>
    </row>
    <row r="1563" spans="6:17" s="135" customFormat="1" x14ac:dyDescent="0.2">
      <c r="F1563" s="136"/>
      <c r="G1563" s="136"/>
      <c r="H1563" s="137"/>
      <c r="I1563" s="138"/>
      <c r="O1563" s="139"/>
      <c r="P1563" s="140"/>
      <c r="Q1563" s="140"/>
    </row>
    <row r="1564" spans="6:17" s="135" customFormat="1" x14ac:dyDescent="0.2">
      <c r="F1564" s="136"/>
      <c r="G1564" s="136"/>
      <c r="H1564" s="137"/>
      <c r="I1564" s="138"/>
      <c r="O1564" s="139"/>
      <c r="P1564" s="140"/>
      <c r="Q1564" s="140"/>
    </row>
    <row r="1565" spans="6:17" s="135" customFormat="1" x14ac:dyDescent="0.2">
      <c r="F1565" s="136"/>
      <c r="G1565" s="136"/>
      <c r="H1565" s="137"/>
      <c r="I1565" s="138"/>
      <c r="O1565" s="139"/>
      <c r="P1565" s="140"/>
      <c r="Q1565" s="140"/>
    </row>
    <row r="1566" spans="6:17" s="135" customFormat="1" x14ac:dyDescent="0.2">
      <c r="F1566" s="136"/>
      <c r="G1566" s="136"/>
      <c r="H1566" s="137"/>
      <c r="I1566" s="138"/>
      <c r="O1566" s="139"/>
      <c r="P1566" s="140"/>
      <c r="Q1566" s="140"/>
    </row>
    <row r="1567" spans="6:17" s="135" customFormat="1" x14ac:dyDescent="0.2">
      <c r="F1567" s="136"/>
      <c r="G1567" s="136"/>
      <c r="H1567" s="137"/>
      <c r="I1567" s="138"/>
      <c r="O1567" s="139"/>
      <c r="P1567" s="140"/>
      <c r="Q1567" s="140"/>
    </row>
    <row r="1568" spans="6:17" s="135" customFormat="1" x14ac:dyDescent="0.2">
      <c r="F1568" s="136"/>
      <c r="G1568" s="136"/>
      <c r="H1568" s="137"/>
      <c r="I1568" s="138"/>
      <c r="O1568" s="139"/>
      <c r="P1568" s="140"/>
      <c r="Q1568" s="140"/>
    </row>
    <row r="1569" spans="6:17" s="135" customFormat="1" x14ac:dyDescent="0.2">
      <c r="F1569" s="136"/>
      <c r="G1569" s="136"/>
      <c r="H1569" s="137"/>
      <c r="I1569" s="138"/>
      <c r="O1569" s="139"/>
      <c r="P1569" s="140"/>
      <c r="Q1569" s="140"/>
    </row>
    <row r="1570" spans="6:17" s="135" customFormat="1" x14ac:dyDescent="0.2">
      <c r="F1570" s="136"/>
      <c r="G1570" s="136"/>
      <c r="H1570" s="137"/>
      <c r="I1570" s="138"/>
      <c r="O1570" s="139"/>
      <c r="P1570" s="140"/>
      <c r="Q1570" s="140"/>
    </row>
    <row r="1571" spans="6:17" s="135" customFormat="1" x14ac:dyDescent="0.2">
      <c r="F1571" s="136"/>
      <c r="G1571" s="136"/>
      <c r="H1571" s="137"/>
      <c r="I1571" s="138"/>
      <c r="O1571" s="139"/>
      <c r="P1571" s="140"/>
      <c r="Q1571" s="140"/>
    </row>
    <row r="1572" spans="6:17" s="135" customFormat="1" x14ac:dyDescent="0.2">
      <c r="F1572" s="136"/>
      <c r="G1572" s="136"/>
      <c r="H1572" s="137"/>
      <c r="I1572" s="138"/>
      <c r="O1572" s="139"/>
      <c r="P1572" s="140"/>
      <c r="Q1572" s="140"/>
    </row>
    <row r="1573" spans="6:17" s="135" customFormat="1" x14ac:dyDescent="0.2">
      <c r="F1573" s="136"/>
      <c r="G1573" s="136"/>
      <c r="H1573" s="137"/>
      <c r="I1573" s="138"/>
      <c r="O1573" s="139"/>
      <c r="P1573" s="140"/>
      <c r="Q1573" s="140"/>
    </row>
    <row r="1574" spans="6:17" s="135" customFormat="1" x14ac:dyDescent="0.2">
      <c r="F1574" s="136"/>
      <c r="G1574" s="136"/>
      <c r="H1574" s="137"/>
      <c r="I1574" s="138"/>
      <c r="O1574" s="139"/>
      <c r="P1574" s="140"/>
      <c r="Q1574" s="140"/>
    </row>
    <row r="1575" spans="6:17" s="135" customFormat="1" x14ac:dyDescent="0.2">
      <c r="F1575" s="136"/>
      <c r="G1575" s="136"/>
      <c r="H1575" s="137"/>
      <c r="I1575" s="138"/>
      <c r="O1575" s="139"/>
      <c r="P1575" s="140"/>
      <c r="Q1575" s="140"/>
    </row>
    <row r="1576" spans="6:17" s="135" customFormat="1" x14ac:dyDescent="0.2">
      <c r="F1576" s="136"/>
      <c r="G1576" s="136"/>
      <c r="H1576" s="137"/>
      <c r="I1576" s="138"/>
      <c r="O1576" s="139"/>
      <c r="P1576" s="140"/>
      <c r="Q1576" s="140"/>
    </row>
    <row r="1577" spans="6:17" s="135" customFormat="1" x14ac:dyDescent="0.2">
      <c r="F1577" s="136"/>
      <c r="G1577" s="136"/>
      <c r="H1577" s="137"/>
      <c r="I1577" s="138"/>
      <c r="O1577" s="139"/>
      <c r="P1577" s="140"/>
      <c r="Q1577" s="140"/>
    </row>
    <row r="1578" spans="6:17" s="135" customFormat="1" x14ac:dyDescent="0.2">
      <c r="F1578" s="136"/>
      <c r="G1578" s="136"/>
      <c r="H1578" s="137"/>
      <c r="I1578" s="138"/>
      <c r="O1578" s="139"/>
      <c r="P1578" s="140"/>
      <c r="Q1578" s="140"/>
    </row>
    <row r="1579" spans="6:17" s="135" customFormat="1" x14ac:dyDescent="0.2">
      <c r="F1579" s="136"/>
      <c r="G1579" s="136"/>
      <c r="H1579" s="137"/>
      <c r="I1579" s="138"/>
      <c r="O1579" s="139"/>
      <c r="P1579" s="140"/>
      <c r="Q1579" s="140"/>
    </row>
    <row r="1580" spans="6:17" s="135" customFormat="1" x14ac:dyDescent="0.2">
      <c r="F1580" s="136"/>
      <c r="G1580" s="136"/>
      <c r="H1580" s="137"/>
      <c r="I1580" s="138"/>
      <c r="O1580" s="139"/>
      <c r="P1580" s="140"/>
      <c r="Q1580" s="140"/>
    </row>
    <row r="1581" spans="6:17" s="135" customFormat="1" x14ac:dyDescent="0.2">
      <c r="F1581" s="136"/>
      <c r="G1581" s="136"/>
      <c r="H1581" s="137"/>
      <c r="I1581" s="138"/>
      <c r="O1581" s="139"/>
      <c r="P1581" s="140"/>
      <c r="Q1581" s="140"/>
    </row>
    <row r="1582" spans="6:17" s="135" customFormat="1" x14ac:dyDescent="0.2">
      <c r="F1582" s="136"/>
      <c r="G1582" s="136"/>
      <c r="H1582" s="137"/>
      <c r="I1582" s="138"/>
      <c r="O1582" s="139"/>
      <c r="P1582" s="140"/>
      <c r="Q1582" s="140"/>
    </row>
    <row r="1583" spans="6:17" s="135" customFormat="1" x14ac:dyDescent="0.2">
      <c r="F1583" s="136"/>
      <c r="G1583" s="136"/>
      <c r="H1583" s="137"/>
      <c r="I1583" s="138"/>
      <c r="O1583" s="139"/>
      <c r="P1583" s="140"/>
      <c r="Q1583" s="140"/>
    </row>
    <row r="1584" spans="6:17" s="135" customFormat="1" x14ac:dyDescent="0.2">
      <c r="F1584" s="136"/>
      <c r="G1584" s="136"/>
      <c r="H1584" s="137"/>
      <c r="I1584" s="138"/>
      <c r="O1584" s="139"/>
      <c r="P1584" s="140"/>
      <c r="Q1584" s="140"/>
    </row>
    <row r="1585" spans="6:17" s="135" customFormat="1" x14ac:dyDescent="0.2">
      <c r="F1585" s="136"/>
      <c r="G1585" s="136"/>
      <c r="H1585" s="137"/>
      <c r="I1585" s="138"/>
      <c r="O1585" s="139"/>
      <c r="P1585" s="140"/>
      <c r="Q1585" s="140"/>
    </row>
    <row r="1586" spans="6:17" s="135" customFormat="1" x14ac:dyDescent="0.2">
      <c r="F1586" s="136"/>
      <c r="G1586" s="136"/>
      <c r="H1586" s="137"/>
      <c r="I1586" s="138"/>
      <c r="O1586" s="139"/>
      <c r="P1586" s="140"/>
      <c r="Q1586" s="140"/>
    </row>
    <row r="1587" spans="6:17" s="135" customFormat="1" x14ac:dyDescent="0.2">
      <c r="F1587" s="136"/>
      <c r="G1587" s="136"/>
      <c r="H1587" s="137"/>
      <c r="I1587" s="138"/>
      <c r="O1587" s="139"/>
      <c r="P1587" s="140"/>
      <c r="Q1587" s="140"/>
    </row>
    <row r="1588" spans="6:17" s="135" customFormat="1" x14ac:dyDescent="0.2">
      <c r="F1588" s="136"/>
      <c r="G1588" s="136"/>
      <c r="H1588" s="137"/>
      <c r="I1588" s="138"/>
      <c r="O1588" s="139"/>
      <c r="P1588" s="140"/>
      <c r="Q1588" s="140"/>
    </row>
    <row r="1589" spans="6:17" s="135" customFormat="1" x14ac:dyDescent="0.2">
      <c r="F1589" s="136"/>
      <c r="G1589" s="136"/>
      <c r="H1589" s="137"/>
      <c r="I1589" s="138"/>
      <c r="O1589" s="139"/>
      <c r="P1589" s="140"/>
      <c r="Q1589" s="140"/>
    </row>
    <row r="1590" spans="6:17" s="135" customFormat="1" x14ac:dyDescent="0.2">
      <c r="F1590" s="136"/>
      <c r="G1590" s="136"/>
      <c r="H1590" s="137"/>
      <c r="I1590" s="138"/>
      <c r="O1590" s="139"/>
      <c r="P1590" s="140"/>
      <c r="Q1590" s="140"/>
    </row>
    <row r="1591" spans="6:17" s="135" customFormat="1" x14ac:dyDescent="0.2">
      <c r="F1591" s="136"/>
      <c r="G1591" s="136"/>
      <c r="H1591" s="137"/>
      <c r="I1591" s="138"/>
      <c r="O1591" s="139"/>
      <c r="P1591" s="140"/>
      <c r="Q1591" s="140"/>
    </row>
    <row r="1592" spans="6:17" s="135" customFormat="1" x14ac:dyDescent="0.2">
      <c r="F1592" s="136"/>
      <c r="G1592" s="136"/>
      <c r="H1592" s="137"/>
      <c r="I1592" s="138"/>
      <c r="O1592" s="139"/>
      <c r="P1592" s="140"/>
      <c r="Q1592" s="140"/>
    </row>
    <row r="1593" spans="6:17" s="135" customFormat="1" x14ac:dyDescent="0.2">
      <c r="F1593" s="136"/>
      <c r="G1593" s="136"/>
      <c r="H1593" s="137"/>
      <c r="I1593" s="138"/>
      <c r="O1593" s="139"/>
      <c r="P1593" s="140"/>
      <c r="Q1593" s="140"/>
    </row>
    <row r="1594" spans="6:17" s="135" customFormat="1" x14ac:dyDescent="0.2">
      <c r="F1594" s="136"/>
      <c r="G1594" s="136"/>
      <c r="H1594" s="137"/>
      <c r="I1594" s="138"/>
      <c r="O1594" s="139"/>
      <c r="P1594" s="140"/>
      <c r="Q1594" s="140"/>
    </row>
    <row r="1595" spans="6:17" s="135" customFormat="1" x14ac:dyDescent="0.2">
      <c r="F1595" s="136"/>
      <c r="G1595" s="136"/>
      <c r="H1595" s="137"/>
      <c r="I1595" s="138"/>
      <c r="O1595" s="139"/>
      <c r="P1595" s="140"/>
      <c r="Q1595" s="140"/>
    </row>
    <row r="1596" spans="6:17" s="135" customFormat="1" x14ac:dyDescent="0.2">
      <c r="F1596" s="136"/>
      <c r="G1596" s="136"/>
      <c r="H1596" s="137"/>
      <c r="I1596" s="138"/>
      <c r="O1596" s="139"/>
      <c r="P1596" s="140"/>
      <c r="Q1596" s="140"/>
    </row>
    <row r="1597" spans="6:17" s="135" customFormat="1" x14ac:dyDescent="0.2">
      <c r="F1597" s="136"/>
      <c r="G1597" s="136"/>
      <c r="H1597" s="137"/>
      <c r="I1597" s="138"/>
      <c r="O1597" s="139"/>
      <c r="P1597" s="140"/>
      <c r="Q1597" s="140"/>
    </row>
    <row r="1598" spans="6:17" s="135" customFormat="1" x14ac:dyDescent="0.2">
      <c r="F1598" s="136"/>
      <c r="G1598" s="136"/>
      <c r="H1598" s="137"/>
      <c r="I1598" s="138"/>
      <c r="O1598" s="139"/>
      <c r="P1598" s="140"/>
      <c r="Q1598" s="140"/>
    </row>
    <row r="1599" spans="6:17" s="135" customFormat="1" x14ac:dyDescent="0.2">
      <c r="F1599" s="136"/>
      <c r="G1599" s="136"/>
      <c r="H1599" s="137"/>
      <c r="I1599" s="138"/>
      <c r="O1599" s="139"/>
      <c r="P1599" s="140"/>
      <c r="Q1599" s="140"/>
    </row>
    <row r="1600" spans="6:17" s="135" customFormat="1" x14ac:dyDescent="0.2">
      <c r="F1600" s="136"/>
      <c r="G1600" s="136"/>
      <c r="H1600" s="137"/>
      <c r="I1600" s="138"/>
      <c r="O1600" s="139"/>
      <c r="P1600" s="140"/>
      <c r="Q1600" s="140"/>
    </row>
    <row r="1601" spans="6:17" s="135" customFormat="1" x14ac:dyDescent="0.2">
      <c r="F1601" s="136"/>
      <c r="G1601" s="136"/>
      <c r="H1601" s="137"/>
      <c r="I1601" s="138"/>
      <c r="O1601" s="139"/>
      <c r="P1601" s="140"/>
      <c r="Q1601" s="140"/>
    </row>
    <row r="1602" spans="6:17" s="135" customFormat="1" x14ac:dyDescent="0.2">
      <c r="F1602" s="136"/>
      <c r="G1602" s="136"/>
      <c r="H1602" s="137"/>
      <c r="I1602" s="138"/>
      <c r="O1602" s="139"/>
      <c r="P1602" s="140"/>
      <c r="Q1602" s="140"/>
    </row>
    <row r="1603" spans="6:17" s="135" customFormat="1" x14ac:dyDescent="0.2">
      <c r="F1603" s="136"/>
      <c r="G1603" s="136"/>
      <c r="H1603" s="137"/>
      <c r="I1603" s="138"/>
      <c r="O1603" s="139"/>
      <c r="P1603" s="140"/>
      <c r="Q1603" s="140"/>
    </row>
    <row r="1604" spans="6:17" s="135" customFormat="1" x14ac:dyDescent="0.2">
      <c r="F1604" s="136"/>
      <c r="G1604" s="136"/>
      <c r="H1604" s="137"/>
      <c r="I1604" s="138"/>
      <c r="O1604" s="139"/>
      <c r="P1604" s="140"/>
      <c r="Q1604" s="140"/>
    </row>
    <row r="1605" spans="6:17" s="135" customFormat="1" x14ac:dyDescent="0.2">
      <c r="F1605" s="136"/>
      <c r="G1605" s="136"/>
      <c r="H1605" s="137"/>
      <c r="I1605" s="138"/>
      <c r="O1605" s="139"/>
      <c r="P1605" s="140"/>
      <c r="Q1605" s="140"/>
    </row>
    <row r="1606" spans="6:17" s="135" customFormat="1" x14ac:dyDescent="0.2">
      <c r="F1606" s="136"/>
      <c r="G1606" s="136"/>
      <c r="H1606" s="137"/>
      <c r="I1606" s="138"/>
      <c r="O1606" s="139"/>
      <c r="P1606" s="140"/>
      <c r="Q1606" s="140"/>
    </row>
    <row r="1607" spans="6:17" s="135" customFormat="1" x14ac:dyDescent="0.2">
      <c r="F1607" s="136"/>
      <c r="G1607" s="136"/>
      <c r="H1607" s="137"/>
      <c r="I1607" s="138"/>
      <c r="O1607" s="139"/>
      <c r="P1607" s="140"/>
      <c r="Q1607" s="140"/>
    </row>
    <row r="1608" spans="6:17" s="135" customFormat="1" x14ac:dyDescent="0.2">
      <c r="F1608" s="136"/>
      <c r="G1608" s="136"/>
      <c r="H1608" s="137"/>
      <c r="I1608" s="138"/>
      <c r="O1608" s="139"/>
      <c r="P1608" s="140"/>
      <c r="Q1608" s="140"/>
    </row>
    <row r="1609" spans="6:17" s="135" customFormat="1" x14ac:dyDescent="0.2">
      <c r="F1609" s="136"/>
      <c r="G1609" s="136"/>
      <c r="H1609" s="137"/>
      <c r="I1609" s="138"/>
      <c r="O1609" s="139"/>
      <c r="P1609" s="140"/>
      <c r="Q1609" s="140"/>
    </row>
    <row r="1610" spans="6:17" s="135" customFormat="1" x14ac:dyDescent="0.2">
      <c r="F1610" s="136"/>
      <c r="G1610" s="136"/>
      <c r="H1610" s="137"/>
      <c r="I1610" s="138"/>
      <c r="O1610" s="139"/>
      <c r="P1610" s="140"/>
      <c r="Q1610" s="140"/>
    </row>
    <row r="1611" spans="6:17" s="135" customFormat="1" x14ac:dyDescent="0.2">
      <c r="F1611" s="136"/>
      <c r="G1611" s="136"/>
      <c r="H1611" s="137"/>
      <c r="I1611" s="138"/>
      <c r="O1611" s="139"/>
      <c r="P1611" s="140"/>
      <c r="Q1611" s="140"/>
    </row>
    <row r="1612" spans="6:17" s="135" customFormat="1" x14ac:dyDescent="0.2">
      <c r="F1612" s="136"/>
      <c r="G1612" s="136"/>
      <c r="H1612" s="137"/>
      <c r="I1612" s="138"/>
      <c r="O1612" s="139"/>
      <c r="P1612" s="140"/>
      <c r="Q1612" s="140"/>
    </row>
    <row r="1613" spans="6:17" s="135" customFormat="1" x14ac:dyDescent="0.2">
      <c r="F1613" s="136"/>
      <c r="G1613" s="136"/>
      <c r="H1613" s="137"/>
      <c r="I1613" s="138"/>
      <c r="O1613" s="139"/>
      <c r="P1613" s="140"/>
      <c r="Q1613" s="140"/>
    </row>
    <row r="1614" spans="6:17" s="135" customFormat="1" x14ac:dyDescent="0.2">
      <c r="F1614" s="136"/>
      <c r="G1614" s="136"/>
      <c r="H1614" s="137"/>
      <c r="I1614" s="138"/>
      <c r="O1614" s="139"/>
      <c r="P1614" s="140"/>
      <c r="Q1614" s="140"/>
    </row>
    <row r="1615" spans="6:17" s="135" customFormat="1" x14ac:dyDescent="0.2">
      <c r="F1615" s="136"/>
      <c r="G1615" s="136"/>
      <c r="H1615" s="137"/>
      <c r="I1615" s="138"/>
      <c r="O1615" s="139"/>
      <c r="P1615" s="140"/>
      <c r="Q1615" s="140"/>
    </row>
    <row r="1616" spans="6:17" s="135" customFormat="1" x14ac:dyDescent="0.2">
      <c r="F1616" s="136"/>
      <c r="G1616" s="136"/>
      <c r="H1616" s="137"/>
      <c r="I1616" s="138"/>
      <c r="O1616" s="139"/>
      <c r="P1616" s="140"/>
      <c r="Q1616" s="140"/>
    </row>
    <row r="1617" spans="6:17" s="135" customFormat="1" x14ac:dyDescent="0.2">
      <c r="F1617" s="136"/>
      <c r="G1617" s="136"/>
      <c r="H1617" s="137"/>
      <c r="I1617" s="138"/>
      <c r="O1617" s="139"/>
      <c r="P1617" s="140"/>
      <c r="Q1617" s="140"/>
    </row>
    <row r="1618" spans="6:17" s="135" customFormat="1" x14ac:dyDescent="0.2">
      <c r="F1618" s="136"/>
      <c r="G1618" s="136"/>
      <c r="H1618" s="137"/>
      <c r="I1618" s="138"/>
      <c r="O1618" s="139"/>
      <c r="P1618" s="140"/>
      <c r="Q1618" s="140"/>
    </row>
    <row r="1619" spans="6:17" s="135" customFormat="1" x14ac:dyDescent="0.2">
      <c r="F1619" s="136"/>
      <c r="G1619" s="136"/>
      <c r="H1619" s="137"/>
      <c r="I1619" s="138"/>
      <c r="O1619" s="139"/>
      <c r="P1619" s="140"/>
      <c r="Q1619" s="140"/>
    </row>
    <row r="1620" spans="6:17" s="135" customFormat="1" x14ac:dyDescent="0.2">
      <c r="F1620" s="136"/>
      <c r="G1620" s="136"/>
      <c r="H1620" s="137"/>
      <c r="I1620" s="138"/>
      <c r="O1620" s="139"/>
      <c r="P1620" s="140"/>
      <c r="Q1620" s="140"/>
    </row>
    <row r="1621" spans="6:17" s="135" customFormat="1" x14ac:dyDescent="0.2">
      <c r="F1621" s="136"/>
      <c r="G1621" s="136"/>
      <c r="H1621" s="137"/>
      <c r="I1621" s="138"/>
      <c r="O1621" s="139"/>
      <c r="P1621" s="140"/>
      <c r="Q1621" s="140"/>
    </row>
    <row r="1622" spans="6:17" s="135" customFormat="1" x14ac:dyDescent="0.2">
      <c r="F1622" s="136"/>
      <c r="G1622" s="136"/>
      <c r="H1622" s="137"/>
      <c r="I1622" s="138"/>
      <c r="O1622" s="139"/>
      <c r="P1622" s="140"/>
      <c r="Q1622" s="140"/>
    </row>
    <row r="1623" spans="6:17" s="135" customFormat="1" x14ac:dyDescent="0.2">
      <c r="F1623" s="136"/>
      <c r="G1623" s="136"/>
      <c r="H1623" s="137"/>
      <c r="I1623" s="138"/>
      <c r="O1623" s="139"/>
      <c r="P1623" s="140"/>
      <c r="Q1623" s="140"/>
    </row>
    <row r="1624" spans="6:17" s="135" customFormat="1" x14ac:dyDescent="0.2">
      <c r="F1624" s="136"/>
      <c r="G1624" s="136"/>
      <c r="H1624" s="137"/>
      <c r="I1624" s="138"/>
      <c r="O1624" s="139"/>
      <c r="P1624" s="140"/>
      <c r="Q1624" s="140"/>
    </row>
    <row r="1625" spans="6:17" s="135" customFormat="1" x14ac:dyDescent="0.2">
      <c r="F1625" s="136"/>
      <c r="G1625" s="136"/>
      <c r="H1625" s="137"/>
      <c r="I1625" s="138"/>
      <c r="O1625" s="139"/>
      <c r="P1625" s="140"/>
      <c r="Q1625" s="140"/>
    </row>
    <row r="1626" spans="6:17" s="135" customFormat="1" x14ac:dyDescent="0.2">
      <c r="F1626" s="136"/>
      <c r="G1626" s="136"/>
      <c r="H1626" s="137"/>
      <c r="I1626" s="138"/>
      <c r="O1626" s="139"/>
      <c r="P1626" s="140"/>
      <c r="Q1626" s="140"/>
    </row>
    <row r="1627" spans="6:17" s="135" customFormat="1" x14ac:dyDescent="0.2">
      <c r="F1627" s="136"/>
      <c r="G1627" s="136"/>
      <c r="H1627" s="137"/>
      <c r="I1627" s="138"/>
      <c r="O1627" s="139"/>
      <c r="P1627" s="140"/>
      <c r="Q1627" s="140"/>
    </row>
    <row r="1628" spans="6:17" s="135" customFormat="1" x14ac:dyDescent="0.2">
      <c r="F1628" s="136"/>
      <c r="G1628" s="136"/>
      <c r="H1628" s="137"/>
      <c r="I1628" s="138"/>
      <c r="O1628" s="139"/>
      <c r="P1628" s="140"/>
      <c r="Q1628" s="140"/>
    </row>
    <row r="1629" spans="6:17" s="135" customFormat="1" x14ac:dyDescent="0.2">
      <c r="F1629" s="136"/>
      <c r="G1629" s="136"/>
      <c r="H1629" s="137"/>
      <c r="I1629" s="138"/>
      <c r="O1629" s="139"/>
      <c r="P1629" s="140"/>
      <c r="Q1629" s="140"/>
    </row>
    <row r="1630" spans="6:17" s="135" customFormat="1" x14ac:dyDescent="0.2">
      <c r="F1630" s="136"/>
      <c r="G1630" s="136"/>
      <c r="H1630" s="137"/>
      <c r="I1630" s="138"/>
      <c r="O1630" s="139"/>
      <c r="P1630" s="140"/>
      <c r="Q1630" s="140"/>
    </row>
    <row r="1631" spans="6:17" s="135" customFormat="1" x14ac:dyDescent="0.2">
      <c r="F1631" s="136"/>
      <c r="G1631" s="136"/>
      <c r="H1631" s="137"/>
      <c r="I1631" s="138"/>
      <c r="O1631" s="139"/>
      <c r="P1631" s="140"/>
      <c r="Q1631" s="140"/>
    </row>
    <row r="1632" spans="6:17" s="135" customFormat="1" x14ac:dyDescent="0.2">
      <c r="F1632" s="136"/>
      <c r="G1632" s="136"/>
      <c r="H1632" s="137"/>
      <c r="I1632" s="138"/>
      <c r="O1632" s="139"/>
      <c r="P1632" s="140"/>
      <c r="Q1632" s="140"/>
    </row>
    <row r="1633" spans="6:17" s="135" customFormat="1" x14ac:dyDescent="0.2">
      <c r="F1633" s="136"/>
      <c r="G1633" s="136"/>
      <c r="H1633" s="137"/>
      <c r="I1633" s="138"/>
      <c r="O1633" s="139"/>
      <c r="P1633" s="140"/>
      <c r="Q1633" s="140"/>
    </row>
    <row r="1634" spans="6:17" s="135" customFormat="1" x14ac:dyDescent="0.2">
      <c r="F1634" s="136"/>
      <c r="G1634" s="136"/>
      <c r="H1634" s="137"/>
      <c r="I1634" s="138"/>
      <c r="O1634" s="139"/>
      <c r="P1634" s="140"/>
      <c r="Q1634" s="140"/>
    </row>
    <row r="1635" spans="6:17" s="135" customFormat="1" x14ac:dyDescent="0.2">
      <c r="F1635" s="136"/>
      <c r="G1635" s="136"/>
      <c r="H1635" s="137"/>
      <c r="I1635" s="138"/>
      <c r="O1635" s="139"/>
      <c r="P1635" s="140"/>
      <c r="Q1635" s="140"/>
    </row>
    <row r="1636" spans="6:17" s="135" customFormat="1" x14ac:dyDescent="0.2">
      <c r="F1636" s="136"/>
      <c r="G1636" s="136"/>
      <c r="H1636" s="137"/>
      <c r="I1636" s="138"/>
      <c r="O1636" s="139"/>
      <c r="P1636" s="140"/>
      <c r="Q1636" s="140"/>
    </row>
    <row r="1637" spans="6:17" s="135" customFormat="1" x14ac:dyDescent="0.2">
      <c r="F1637" s="136"/>
      <c r="G1637" s="136"/>
      <c r="H1637" s="137"/>
      <c r="I1637" s="138"/>
      <c r="O1637" s="139"/>
      <c r="P1637" s="140"/>
      <c r="Q1637" s="140"/>
    </row>
    <row r="1638" spans="6:17" s="135" customFormat="1" x14ac:dyDescent="0.2">
      <c r="F1638" s="136"/>
      <c r="G1638" s="136"/>
      <c r="H1638" s="137"/>
      <c r="I1638" s="138"/>
      <c r="O1638" s="139"/>
      <c r="P1638" s="140"/>
      <c r="Q1638" s="140"/>
    </row>
    <row r="1639" spans="6:17" s="135" customFormat="1" x14ac:dyDescent="0.2">
      <c r="F1639" s="136"/>
      <c r="G1639" s="136"/>
      <c r="H1639" s="137"/>
      <c r="I1639" s="138"/>
      <c r="O1639" s="139"/>
      <c r="P1639" s="140"/>
      <c r="Q1639" s="140"/>
    </row>
  </sheetData>
  <mergeCells count="43">
    <mergeCell ref="A245:F245"/>
    <mergeCell ref="B244:F244"/>
    <mergeCell ref="A44:E44"/>
    <mergeCell ref="A61:E61"/>
    <mergeCell ref="A76:E76"/>
    <mergeCell ref="A45:Q45"/>
    <mergeCell ref="A62:Q62"/>
    <mergeCell ref="A77:Q77"/>
    <mergeCell ref="A82:E82"/>
    <mergeCell ref="A170:Q170"/>
    <mergeCell ref="A169:E169"/>
    <mergeCell ref="A209:Q209"/>
    <mergeCell ref="A208:E208"/>
    <mergeCell ref="A118:Q118"/>
    <mergeCell ref="A84:Q84"/>
    <mergeCell ref="A117:E117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9:Q39"/>
    <mergeCell ref="A19:E19"/>
    <mergeCell ref="N9:N10"/>
    <mergeCell ref="K9:K10"/>
    <mergeCell ref="A20:Q20"/>
    <mergeCell ref="A31:Q31"/>
    <mergeCell ref="A30:E30"/>
    <mergeCell ref="A38:E38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5" max="16" man="1"/>
    <brk id="179" max="16" man="1"/>
    <brk id="25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selection activeCell="E18" sqref="E18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9" t="s">
        <v>15</v>
      </c>
      <c r="B1" s="211" t="s">
        <v>10</v>
      </c>
      <c r="C1" s="214" t="s">
        <v>8</v>
      </c>
      <c r="D1" s="214"/>
      <c r="E1" s="215"/>
      <c r="F1" s="215"/>
      <c r="G1" s="215"/>
      <c r="H1" s="215"/>
      <c r="I1" s="216" t="s">
        <v>1</v>
      </c>
      <c r="J1" s="217"/>
      <c r="K1" s="218" t="s">
        <v>16</v>
      </c>
    </row>
    <row r="2" spans="1:13" ht="15.75" customHeight="1" x14ac:dyDescent="0.2">
      <c r="A2" s="210"/>
      <c r="B2" s="212"/>
      <c r="C2" s="220" t="s">
        <v>12</v>
      </c>
      <c r="D2" s="220"/>
      <c r="E2" s="221" t="s">
        <v>9</v>
      </c>
      <c r="F2" s="223" t="s">
        <v>13</v>
      </c>
      <c r="G2" s="224"/>
      <c r="H2" s="218" t="s">
        <v>11</v>
      </c>
      <c r="I2" s="226" t="s">
        <v>3</v>
      </c>
      <c r="J2" s="218" t="s">
        <v>0</v>
      </c>
      <c r="K2" s="219"/>
    </row>
    <row r="3" spans="1:13" ht="66" customHeight="1" thickBot="1" x14ac:dyDescent="0.25">
      <c r="A3" s="210"/>
      <c r="B3" s="213"/>
      <c r="C3" s="6" t="s">
        <v>4</v>
      </c>
      <c r="D3" s="7" t="s">
        <v>5</v>
      </c>
      <c r="E3" s="222"/>
      <c r="F3" s="8" t="s">
        <v>6</v>
      </c>
      <c r="G3" s="9" t="s">
        <v>7</v>
      </c>
      <c r="H3" s="225"/>
      <c r="I3" s="226"/>
      <c r="J3" s="225"/>
      <c r="K3" s="219"/>
    </row>
    <row r="4" spans="1:13" ht="36" customHeight="1" x14ac:dyDescent="0.2">
      <c r="A4" s="14">
        <v>17759500</v>
      </c>
      <c r="B4" s="14">
        <v>1670764.69</v>
      </c>
      <c r="C4" s="14">
        <v>508952.61</v>
      </c>
      <c r="D4" s="14">
        <v>1259081.3400000001</v>
      </c>
      <c r="E4" s="14">
        <v>148552.76</v>
      </c>
      <c r="F4" s="14">
        <v>525089.49</v>
      </c>
      <c r="G4" s="14">
        <v>1224633.04</v>
      </c>
      <c r="H4" s="14">
        <v>162477.35</v>
      </c>
      <c r="I4" s="14">
        <f t="shared" ref="I4" si="0">+B4+C4+F4+H4</f>
        <v>2867284.14</v>
      </c>
      <c r="J4" s="14">
        <f>+D4+E4+G4</f>
        <v>2632267.14</v>
      </c>
      <c r="K4" s="14">
        <f>+A4-B4-C4-F4-H4</f>
        <v>14892215.860000001</v>
      </c>
      <c r="L4" s="14"/>
    </row>
    <row r="5" spans="1:13" x14ac:dyDescent="0.2">
      <c r="A5" s="14">
        <v>22000</v>
      </c>
      <c r="C5" s="14">
        <v>631.4</v>
      </c>
      <c r="D5" s="14">
        <v>1562</v>
      </c>
      <c r="E5" s="14">
        <v>242</v>
      </c>
      <c r="F5" s="14">
        <v>668.8</v>
      </c>
      <c r="G5" s="14">
        <v>1559.8</v>
      </c>
      <c r="H5" s="14">
        <v>0</v>
      </c>
      <c r="I5" s="14">
        <f t="shared" ref="I5" si="1">+B5+C5+F5+H5</f>
        <v>1300.1999999999998</v>
      </c>
      <c r="J5" s="14">
        <f>+D5+E5+G5</f>
        <v>3363.8</v>
      </c>
      <c r="K5" s="14">
        <f>+A5-B5-C5-F5-H5</f>
        <v>20699.8</v>
      </c>
    </row>
    <row r="6" spans="1:13" x14ac:dyDescent="0.2">
      <c r="A6" s="14">
        <f>+A4+A5</f>
        <v>17781500</v>
      </c>
      <c r="B6" s="14">
        <f t="shared" ref="B6:K6" si="2">+B4+B5</f>
        <v>1670764.69</v>
      </c>
      <c r="C6" s="14">
        <f t="shared" si="2"/>
        <v>509584.01</v>
      </c>
      <c r="D6" s="14">
        <f t="shared" si="2"/>
        <v>1260643.3400000001</v>
      </c>
      <c r="E6" s="14">
        <f t="shared" si="2"/>
        <v>148794.76</v>
      </c>
      <c r="F6" s="14">
        <f t="shared" si="2"/>
        <v>525758.29</v>
      </c>
      <c r="G6" s="14">
        <f t="shared" si="2"/>
        <v>1226192.8400000001</v>
      </c>
      <c r="H6" s="14">
        <f t="shared" si="2"/>
        <v>162477.35</v>
      </c>
      <c r="I6" s="14">
        <f t="shared" si="2"/>
        <v>2868584.3400000003</v>
      </c>
      <c r="J6" s="14">
        <f t="shared" si="2"/>
        <v>2635630.94</v>
      </c>
      <c r="K6" s="14">
        <f t="shared" si="2"/>
        <v>14912915.660000002</v>
      </c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5" customFormat="1" x14ac:dyDescent="0.2">
      <c r="A9" s="14">
        <v>16873000</v>
      </c>
      <c r="B9" s="14">
        <v>1603060.4800000004</v>
      </c>
      <c r="C9" s="14">
        <v>483510.04799999995</v>
      </c>
      <c r="D9" s="14">
        <v>1196139.8400000001</v>
      </c>
      <c r="E9" s="14">
        <v>140049.88799999998</v>
      </c>
      <c r="F9" s="14">
        <v>498139.87199999997</v>
      </c>
      <c r="G9" s="14">
        <v>1161780.1619999998</v>
      </c>
      <c r="H9" s="14">
        <v>151435.20000000001</v>
      </c>
      <c r="I9" s="144">
        <f t="shared" ref="I9:I12" si="3">+B9+C9+F9+H9</f>
        <v>2736145.6000000006</v>
      </c>
      <c r="J9" s="144">
        <f t="shared" ref="J9:J12" si="4">+D9+E9+G9</f>
        <v>2497969.8899999997</v>
      </c>
      <c r="K9" s="144">
        <f t="shared" ref="K9:K12" si="5">+A9-B9-C9-F9-H9</f>
        <v>14136854.4</v>
      </c>
    </row>
    <row r="10" spans="1:13" x14ac:dyDescent="0.2">
      <c r="A10" s="14">
        <v>341750</v>
      </c>
      <c r="B10" s="14">
        <v>31905.250000000004</v>
      </c>
      <c r="C10" s="14">
        <v>9808.2250000000004</v>
      </c>
      <c r="D10" s="14">
        <v>24264.25</v>
      </c>
      <c r="E10" s="14">
        <v>3191.9140000000002</v>
      </c>
      <c r="F10" s="14">
        <v>10389.199999999999</v>
      </c>
      <c r="G10" s="14">
        <v>24230.075000000001</v>
      </c>
      <c r="H10" s="14">
        <v>3154.9</v>
      </c>
      <c r="I10" s="14">
        <f t="shared" si="3"/>
        <v>55257.575000000004</v>
      </c>
      <c r="J10" s="14">
        <f t="shared" si="4"/>
        <v>51686.239000000001</v>
      </c>
      <c r="K10" s="14">
        <f t="shared" si="5"/>
        <v>286492.42499999999</v>
      </c>
    </row>
    <row r="11" spans="1:13" x14ac:dyDescent="0.2">
      <c r="A11" s="14">
        <v>266750</v>
      </c>
      <c r="B11" s="14">
        <v>19295.210000000003</v>
      </c>
      <c r="C11" s="14">
        <v>7655.7249999999995</v>
      </c>
      <c r="D11" s="14">
        <v>18939.25</v>
      </c>
      <c r="E11" s="14">
        <v>2369.0259999999998</v>
      </c>
      <c r="F11" s="14">
        <v>8109.2</v>
      </c>
      <c r="G11" s="14">
        <v>18912.575000000001</v>
      </c>
      <c r="H11" s="14">
        <v>4732.3500000000004</v>
      </c>
      <c r="I11" s="144">
        <f t="shared" ref="I11" si="6">+B11+C11+F11+H11</f>
        <v>39792.485000000001</v>
      </c>
      <c r="J11" s="144">
        <f t="shared" ref="J11" si="7">+D11+E11+G11</f>
        <v>40220.850999999995</v>
      </c>
      <c r="K11" s="144">
        <f t="shared" ref="K11" si="8">+A11-B11-C11-F11-H11</f>
        <v>226957.51499999998</v>
      </c>
    </row>
    <row r="12" spans="1:13" x14ac:dyDescent="0.2">
      <c r="A12" s="14">
        <v>285000</v>
      </c>
      <c r="B12" s="14">
        <v>16503.75</v>
      </c>
      <c r="C12" s="14">
        <v>8179.5</v>
      </c>
      <c r="D12" s="14">
        <v>20235</v>
      </c>
      <c r="E12" s="14">
        <v>3018.6640000000002</v>
      </c>
      <c r="F12" s="14">
        <v>8664</v>
      </c>
      <c r="G12" s="14">
        <v>20206.5</v>
      </c>
      <c r="H12" s="14">
        <v>3154.9</v>
      </c>
      <c r="I12" s="14">
        <f t="shared" si="3"/>
        <v>36502.15</v>
      </c>
      <c r="J12" s="14">
        <f t="shared" si="4"/>
        <v>43460.164000000004</v>
      </c>
      <c r="K12" s="14">
        <f t="shared" si="5"/>
        <v>248497.85</v>
      </c>
    </row>
    <row r="13" spans="1:13" x14ac:dyDescent="0.2">
      <c r="A13" s="14">
        <v>15000</v>
      </c>
      <c r="B13" s="14">
        <v>0</v>
      </c>
      <c r="C13" s="14">
        <v>430.5</v>
      </c>
      <c r="D13" s="14">
        <v>1065</v>
      </c>
      <c r="E13" s="14">
        <v>165.00000000000003</v>
      </c>
      <c r="F13" s="14">
        <v>456</v>
      </c>
      <c r="G13" s="14">
        <v>1063.5</v>
      </c>
      <c r="H13" s="14">
        <v>0</v>
      </c>
      <c r="I13" s="14">
        <f t="shared" ref="I13" si="9">+B13+C13+F13+H13</f>
        <v>886.5</v>
      </c>
      <c r="J13" s="14">
        <f t="shared" ref="J13" si="10">+D13+E13+G13</f>
        <v>2293.5</v>
      </c>
      <c r="K13" s="14">
        <f t="shared" ref="K13" si="11">+A13-B13-C13-F13-H13</f>
        <v>14113.5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17781500</v>
      </c>
      <c r="B15" s="14">
        <f t="shared" ref="B15:K15" si="12">+B9+B10+B11+B12+B13</f>
        <v>1670764.6900000004</v>
      </c>
      <c r="C15" s="14">
        <f t="shared" si="12"/>
        <v>509583.99799999991</v>
      </c>
      <c r="D15" s="14">
        <f t="shared" si="12"/>
        <v>1260643.3400000001</v>
      </c>
      <c r="E15" s="14">
        <f t="shared" si="12"/>
        <v>148794.49199999997</v>
      </c>
      <c r="F15" s="14">
        <f t="shared" si="12"/>
        <v>525758.272</v>
      </c>
      <c r="G15" s="14">
        <f t="shared" si="12"/>
        <v>1226192.8119999997</v>
      </c>
      <c r="H15" s="14">
        <f t="shared" si="12"/>
        <v>162477.35</v>
      </c>
      <c r="I15" s="14">
        <f t="shared" si="12"/>
        <v>2868584.3100000005</v>
      </c>
      <c r="J15" s="14">
        <f t="shared" si="12"/>
        <v>2635630.6439999994</v>
      </c>
      <c r="K15" s="14">
        <f t="shared" si="12"/>
        <v>14912915.690000001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+A6-A15</f>
        <v>0</v>
      </c>
      <c r="B17" s="14">
        <f t="shared" ref="B17:H17" si="13">+B6-B15</f>
        <v>0</v>
      </c>
      <c r="C17" s="14">
        <f t="shared" si="13"/>
        <v>1.2000000104308128E-2</v>
      </c>
      <c r="D17" s="14">
        <f t="shared" si="13"/>
        <v>0</v>
      </c>
      <c r="E17" s="14">
        <f t="shared" si="13"/>
        <v>0.26800000004004687</v>
      </c>
      <c r="F17" s="14">
        <f t="shared" si="13"/>
        <v>1.8000000040046871E-2</v>
      </c>
      <c r="G17" s="14">
        <f t="shared" si="13"/>
        <v>2.8000000398606062E-2</v>
      </c>
      <c r="H17" s="14">
        <f t="shared" si="13"/>
        <v>0</v>
      </c>
      <c r="I17" s="14">
        <f t="shared" ref="I17" si="14">+B17+C17+F17+H17</f>
        <v>3.0000000144354999E-2</v>
      </c>
      <c r="J17" s="14">
        <f t="shared" ref="J17" si="15">+D17+E17+G17</f>
        <v>0.29600000043865293</v>
      </c>
      <c r="K17" s="14">
        <f t="shared" ref="K17" si="16">+A17-B17-C17-F17-H17</f>
        <v>-3.0000000144354999E-2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4" t="s">
        <v>291</v>
      </c>
    </row>
    <row r="25" spans="1:11" ht="16.5" thickBot="1" x14ac:dyDescent="0.25">
      <c r="A25" s="209" t="s">
        <v>15</v>
      </c>
      <c r="B25" s="211" t="s">
        <v>10</v>
      </c>
      <c r="C25" s="214" t="s">
        <v>8</v>
      </c>
      <c r="D25" s="214"/>
      <c r="E25" s="215"/>
      <c r="F25" s="215"/>
      <c r="G25" s="215"/>
      <c r="H25" s="215"/>
      <c r="I25" s="216" t="s">
        <v>1</v>
      </c>
      <c r="J25" s="217"/>
      <c r="K25" s="218" t="s">
        <v>16</v>
      </c>
    </row>
    <row r="26" spans="1:11" ht="15.75" x14ac:dyDescent="0.2">
      <c r="A26" s="210"/>
      <c r="B26" s="212"/>
      <c r="C26" s="220" t="s">
        <v>12</v>
      </c>
      <c r="D26" s="220"/>
      <c r="E26" s="221" t="s">
        <v>9</v>
      </c>
      <c r="F26" s="223" t="s">
        <v>13</v>
      </c>
      <c r="G26" s="224"/>
      <c r="H26" s="218" t="s">
        <v>11</v>
      </c>
      <c r="I26" s="226" t="s">
        <v>3</v>
      </c>
      <c r="J26" s="218" t="s">
        <v>0</v>
      </c>
      <c r="K26" s="219"/>
    </row>
    <row r="27" spans="1:11" ht="32.25" thickBot="1" x14ac:dyDescent="0.25">
      <c r="A27" s="210"/>
      <c r="B27" s="213"/>
      <c r="C27" s="6" t="s">
        <v>4</v>
      </c>
      <c r="D27" s="7" t="s">
        <v>5</v>
      </c>
      <c r="E27" s="222"/>
      <c r="F27" s="8" t="s">
        <v>6</v>
      </c>
      <c r="G27" s="9" t="s">
        <v>7</v>
      </c>
      <c r="H27" s="225"/>
      <c r="I27" s="226"/>
      <c r="J27" s="225"/>
      <c r="K27" s="219"/>
    </row>
    <row r="29" spans="1:11" x14ac:dyDescent="0.2">
      <c r="A29" s="14">
        <v>3004666.67</v>
      </c>
      <c r="B29" s="14">
        <v>274206.52</v>
      </c>
      <c r="C29" s="14">
        <v>86233.93</v>
      </c>
      <c r="D29" s="14">
        <v>213331.33</v>
      </c>
      <c r="E29" s="14">
        <v>26802.57</v>
      </c>
      <c r="F29" s="14">
        <v>90643.28</v>
      </c>
      <c r="G29" s="14">
        <v>211401.59</v>
      </c>
      <c r="H29" s="14">
        <v>6309.8</v>
      </c>
      <c r="I29" s="14">
        <f t="shared" ref="I29" si="17">+B29+C29+F29+H29</f>
        <v>457393.52999999997</v>
      </c>
      <c r="J29" s="14">
        <f t="shared" ref="J29" si="18">+D29+E29+G29</f>
        <v>451535.49</v>
      </c>
      <c r="K29" s="14">
        <f t="shared" ref="K29" si="19">+A29-B29-C29-F29-H29</f>
        <v>2547273.14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7" customForma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4">
        <v>2836666.67</v>
      </c>
      <c r="B33" s="14">
        <v>264320.81999999995</v>
      </c>
      <c r="C33" s="14">
        <v>81412.333428999991</v>
      </c>
      <c r="D33" s="14">
        <v>201403.33356999999</v>
      </c>
      <c r="E33" s="14">
        <v>25066.65337</v>
      </c>
      <c r="F33" s="14">
        <v>85536.074768000006</v>
      </c>
      <c r="G33" s="14">
        <v>199490.384903</v>
      </c>
      <c r="H33" s="14">
        <v>6309.8</v>
      </c>
      <c r="I33" s="14">
        <f t="shared" ref="I33:I34" si="20">+B33+C33+F33+H33</f>
        <v>437579.02819699992</v>
      </c>
      <c r="J33" s="14">
        <f t="shared" ref="J33:J34" si="21">+D33+E33+G33</f>
        <v>425960.37184299994</v>
      </c>
      <c r="K33" s="14">
        <f t="shared" ref="K33:K34" si="22">+A33-B33-C33-F33-H33</f>
        <v>2399087.6418030006</v>
      </c>
    </row>
    <row r="34" spans="1:11" x14ac:dyDescent="0.2">
      <c r="A34" s="14">
        <v>168000</v>
      </c>
      <c r="B34" s="14">
        <v>9885.6999999999989</v>
      </c>
      <c r="C34" s="14">
        <v>4821.6000000000004</v>
      </c>
      <c r="D34" s="14">
        <v>11928</v>
      </c>
      <c r="E34" s="14">
        <v>1735.8880000000001</v>
      </c>
      <c r="F34" s="14">
        <v>5107.2</v>
      </c>
      <c r="G34" s="14">
        <v>11911.2</v>
      </c>
      <c r="H34" s="14">
        <v>0</v>
      </c>
      <c r="I34" s="14">
        <f t="shared" si="20"/>
        <v>19814.5</v>
      </c>
      <c r="J34" s="14">
        <f t="shared" si="21"/>
        <v>25575.088000000003</v>
      </c>
      <c r="K34" s="14">
        <f t="shared" si="22"/>
        <v>148185.49999999997</v>
      </c>
    </row>
    <row r="36" spans="1:11" x14ac:dyDescent="0.2">
      <c r="A36" s="14">
        <f t="shared" ref="A36:H36" si="23">+A33+A34</f>
        <v>3004666.67</v>
      </c>
      <c r="B36" s="14">
        <f t="shared" si="23"/>
        <v>274206.51999999996</v>
      </c>
      <c r="C36" s="14">
        <f t="shared" si="23"/>
        <v>86233.933428999997</v>
      </c>
      <c r="D36" s="14">
        <f t="shared" si="23"/>
        <v>213331.33356999999</v>
      </c>
      <c r="E36" s="14">
        <f t="shared" si="23"/>
        <v>26802.541369999999</v>
      </c>
      <c r="F36" s="14">
        <f t="shared" si="23"/>
        <v>90643.274768000003</v>
      </c>
      <c r="G36" s="14">
        <f t="shared" si="23"/>
        <v>211401.58490300001</v>
      </c>
      <c r="H36" s="14">
        <f t="shared" si="23"/>
        <v>6309.8</v>
      </c>
      <c r="I36" s="14">
        <f t="shared" ref="I36" si="24">+B36+C36+F36+H36</f>
        <v>457393.52819699998</v>
      </c>
      <c r="J36" s="14">
        <f t="shared" ref="J36" si="25">+D36+E36+G36</f>
        <v>451535.45984299999</v>
      </c>
      <c r="K36" s="14">
        <f t="shared" ref="K36" si="26">+A36-B36-C36-F36-H36</f>
        <v>2547273.1418030001</v>
      </c>
    </row>
    <row r="39" spans="1:11" x14ac:dyDescent="0.2">
      <c r="A39" s="14">
        <f t="shared" ref="A39:K39" si="27">+A29-A36</f>
        <v>0</v>
      </c>
      <c r="B39" s="14">
        <f t="shared" si="27"/>
        <v>0</v>
      </c>
      <c r="C39" s="14">
        <f t="shared" si="27"/>
        <v>-3.4290000039618462E-3</v>
      </c>
      <c r="D39" s="14">
        <f t="shared" si="27"/>
        <v>-3.5700000007636845E-3</v>
      </c>
      <c r="E39" s="14">
        <f t="shared" si="27"/>
        <v>2.8630000000703149E-2</v>
      </c>
      <c r="F39" s="14">
        <f t="shared" si="27"/>
        <v>5.2319999958854169E-3</v>
      </c>
      <c r="G39" s="14">
        <f t="shared" si="27"/>
        <v>5.0969999865628779E-3</v>
      </c>
      <c r="H39" s="14">
        <f t="shared" si="27"/>
        <v>0</v>
      </c>
      <c r="I39" s="14">
        <f t="shared" si="27"/>
        <v>1.8029999919235706E-3</v>
      </c>
      <c r="J39" s="14">
        <f t="shared" si="27"/>
        <v>3.0157000001054257E-2</v>
      </c>
      <c r="K39" s="14">
        <f t="shared" si="27"/>
        <v>-1.8029999919235706E-3</v>
      </c>
    </row>
    <row r="41" spans="1:11" x14ac:dyDescent="0.2">
      <c r="A41" s="14"/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2023-03-07T13:09:39Z</cp:lastPrinted>
  <dcterms:created xsi:type="dcterms:W3CDTF">2006-07-11T17:39:34Z</dcterms:created>
  <dcterms:modified xsi:type="dcterms:W3CDTF">2023-05-16T18:25:26Z</dcterms:modified>
</cp:coreProperties>
</file>