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Septiembre\"/>
    </mc:Choice>
  </mc:AlternateContent>
  <xr:revisionPtr revIDLastSave="0" documentId="13_ncr:1_{9264B52C-6ED7-42D9-9F1E-8A4613172211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N252" i="1" l="1"/>
  <c r="N242" i="1"/>
  <c r="N218" i="1"/>
  <c r="N217" i="1"/>
  <c r="N216" i="1"/>
  <c r="N215" i="1"/>
  <c r="N209" i="1"/>
  <c r="N207" i="1"/>
  <c r="N202" i="1"/>
  <c r="N198" i="1"/>
  <c r="I191" i="1"/>
  <c r="J191" i="1"/>
  <c r="K191" i="1"/>
  <c r="P191" i="1" s="1"/>
  <c r="L191" i="1"/>
  <c r="O191" i="1" s="1"/>
  <c r="Q191" i="1" s="1"/>
  <c r="M191" i="1"/>
  <c r="N166" i="1"/>
  <c r="N153" i="1"/>
  <c r="N134" i="1"/>
  <c r="I127" i="1"/>
  <c r="J127" i="1"/>
  <c r="K127" i="1"/>
  <c r="L127" i="1"/>
  <c r="M127" i="1"/>
  <c r="I126" i="1"/>
  <c r="O126" i="1" s="1"/>
  <c r="Q126" i="1" s="1"/>
  <c r="J126" i="1"/>
  <c r="K126" i="1"/>
  <c r="L126" i="1"/>
  <c r="M126" i="1"/>
  <c r="I125" i="1"/>
  <c r="J125" i="1"/>
  <c r="K125" i="1"/>
  <c r="L125" i="1"/>
  <c r="M125" i="1"/>
  <c r="N67" i="1"/>
  <c r="N58" i="1"/>
  <c r="N54" i="1"/>
  <c r="N47" i="1"/>
  <c r="N46" i="1"/>
  <c r="N45" i="1"/>
  <c r="K29" i="1"/>
  <c r="N14" i="1"/>
  <c r="N13" i="1"/>
  <c r="O125" i="1" l="1"/>
  <c r="Q125" i="1" s="1"/>
  <c r="P127" i="1"/>
  <c r="P125" i="1"/>
  <c r="O127" i="1"/>
  <c r="Q127" i="1" s="1"/>
  <c r="P126" i="1"/>
  <c r="M242" i="1" l="1"/>
  <c r="M241" i="1"/>
  <c r="M240" i="1"/>
  <c r="M239" i="1"/>
  <c r="M238" i="1"/>
  <c r="M233" i="1"/>
  <c r="L233" i="1"/>
  <c r="K233" i="1"/>
  <c r="J233" i="1"/>
  <c r="I233" i="1"/>
  <c r="L242" i="1"/>
  <c r="L241" i="1"/>
  <c r="L240" i="1"/>
  <c r="L239" i="1"/>
  <c r="L238" i="1"/>
  <c r="M189" i="1"/>
  <c r="L189" i="1"/>
  <c r="K189" i="1"/>
  <c r="J189" i="1"/>
  <c r="I189" i="1"/>
  <c r="P233" i="1" l="1"/>
  <c r="O233" i="1"/>
  <c r="Q233" i="1" s="1"/>
  <c r="O189" i="1"/>
  <c r="Q189" i="1" s="1"/>
  <c r="P189" i="1"/>
  <c r="M270" i="1" l="1"/>
  <c r="L270" i="1"/>
  <c r="K270" i="1"/>
  <c r="J270" i="1"/>
  <c r="I270" i="1"/>
  <c r="M269" i="1"/>
  <c r="L269" i="1"/>
  <c r="K269" i="1"/>
  <c r="J269" i="1"/>
  <c r="I269" i="1"/>
  <c r="K268" i="1"/>
  <c r="I268" i="1"/>
  <c r="J268" i="1"/>
  <c r="L268" i="1"/>
  <c r="M268" i="1"/>
  <c r="M214" i="1"/>
  <c r="L214" i="1"/>
  <c r="K214" i="1"/>
  <c r="I214" i="1"/>
  <c r="J214" i="1"/>
  <c r="K232" i="1"/>
  <c r="I232" i="1"/>
  <c r="J232" i="1"/>
  <c r="L232" i="1"/>
  <c r="M232" i="1"/>
  <c r="M40" i="1"/>
  <c r="L40" i="1"/>
  <c r="K40" i="1"/>
  <c r="I40" i="1"/>
  <c r="J40" i="1"/>
  <c r="M190" i="1"/>
  <c r="L190" i="1"/>
  <c r="K190" i="1"/>
  <c r="J190" i="1"/>
  <c r="I190" i="1"/>
  <c r="M188" i="1"/>
  <c r="L188" i="1"/>
  <c r="K188" i="1"/>
  <c r="J188" i="1"/>
  <c r="I188" i="1"/>
  <c r="M187" i="1"/>
  <c r="L187" i="1"/>
  <c r="K187" i="1"/>
  <c r="J187" i="1"/>
  <c r="I187" i="1"/>
  <c r="I186" i="1"/>
  <c r="J186" i="1"/>
  <c r="K186" i="1"/>
  <c r="L186" i="1"/>
  <c r="M186" i="1"/>
  <c r="M123" i="1"/>
  <c r="L123" i="1"/>
  <c r="K123" i="1"/>
  <c r="M122" i="1"/>
  <c r="L122" i="1"/>
  <c r="K122" i="1"/>
  <c r="I123" i="1"/>
  <c r="J123" i="1"/>
  <c r="I122" i="1"/>
  <c r="O122" i="1" s="1"/>
  <c r="Q122" i="1" s="1"/>
  <c r="J122" i="1"/>
  <c r="M30" i="1"/>
  <c r="L30" i="1"/>
  <c r="K30" i="1"/>
  <c r="J30" i="1"/>
  <c r="I30" i="1"/>
  <c r="M15" i="1"/>
  <c r="L15" i="1"/>
  <c r="K15" i="1"/>
  <c r="J15" i="1"/>
  <c r="I15" i="1"/>
  <c r="K271" i="1"/>
  <c r="I271" i="1"/>
  <c r="J271" i="1"/>
  <c r="L271" i="1"/>
  <c r="M271" i="1"/>
  <c r="O270" i="1" l="1"/>
  <c r="Q270" i="1" s="1"/>
  <c r="P269" i="1"/>
  <c r="P232" i="1"/>
  <c r="P270" i="1"/>
  <c r="O232" i="1"/>
  <c r="Q232" i="1" s="1"/>
  <c r="O268" i="1"/>
  <c r="Q268" i="1" s="1"/>
  <c r="O269" i="1"/>
  <c r="Q269" i="1" s="1"/>
  <c r="P268" i="1"/>
  <c r="P214" i="1"/>
  <c r="O214" i="1"/>
  <c r="Q214" i="1" s="1"/>
  <c r="O186" i="1"/>
  <c r="Q186" i="1" s="1"/>
  <c r="P186" i="1"/>
  <c r="O190" i="1"/>
  <c r="Q190" i="1" s="1"/>
  <c r="O40" i="1"/>
  <c r="Q40" i="1" s="1"/>
  <c r="P40" i="1"/>
  <c r="O187" i="1"/>
  <c r="Q187" i="1" s="1"/>
  <c r="P190" i="1"/>
  <c r="O30" i="1"/>
  <c r="Q30" i="1" s="1"/>
  <c r="P187" i="1"/>
  <c r="O188" i="1"/>
  <c r="Q188" i="1" s="1"/>
  <c r="P188" i="1"/>
  <c r="P123" i="1"/>
  <c r="P122" i="1"/>
  <c r="O123" i="1"/>
  <c r="Q123" i="1" s="1"/>
  <c r="O15" i="1"/>
  <c r="Q15" i="1" s="1"/>
  <c r="P30" i="1"/>
  <c r="P15" i="1"/>
  <c r="P271" i="1"/>
  <c r="O271" i="1"/>
  <c r="Q271" i="1" s="1"/>
  <c r="I185" i="1"/>
  <c r="J185" i="1"/>
  <c r="K185" i="1"/>
  <c r="L185" i="1"/>
  <c r="M185" i="1"/>
  <c r="M184" i="1"/>
  <c r="L184" i="1"/>
  <c r="K184" i="1"/>
  <c r="J184" i="1"/>
  <c r="I184" i="1"/>
  <c r="M183" i="1"/>
  <c r="L183" i="1"/>
  <c r="K183" i="1"/>
  <c r="J183" i="1"/>
  <c r="I183" i="1"/>
  <c r="I182" i="1"/>
  <c r="J182" i="1"/>
  <c r="K182" i="1"/>
  <c r="L182" i="1"/>
  <c r="M182" i="1"/>
  <c r="M181" i="1"/>
  <c r="L181" i="1"/>
  <c r="K181" i="1"/>
  <c r="J181" i="1"/>
  <c r="I181" i="1"/>
  <c r="I180" i="1"/>
  <c r="J180" i="1"/>
  <c r="K180" i="1"/>
  <c r="L180" i="1"/>
  <c r="M180" i="1"/>
  <c r="M124" i="1"/>
  <c r="L124" i="1"/>
  <c r="K124" i="1"/>
  <c r="I124" i="1"/>
  <c r="J124" i="1"/>
  <c r="I82" i="1"/>
  <c r="J82" i="1"/>
  <c r="K82" i="1"/>
  <c r="L82" i="1"/>
  <c r="M82" i="1"/>
  <c r="I81" i="1"/>
  <c r="J81" i="1"/>
  <c r="K81" i="1"/>
  <c r="L81" i="1"/>
  <c r="M81" i="1"/>
  <c r="M80" i="1"/>
  <c r="L80" i="1"/>
  <c r="K80" i="1"/>
  <c r="J80" i="1"/>
  <c r="I80" i="1"/>
  <c r="M79" i="1"/>
  <c r="L79" i="1"/>
  <c r="K79" i="1"/>
  <c r="J79" i="1"/>
  <c r="I79" i="1"/>
  <c r="I78" i="1"/>
  <c r="J78" i="1"/>
  <c r="K78" i="1"/>
  <c r="L78" i="1"/>
  <c r="M78" i="1"/>
  <c r="I77" i="1"/>
  <c r="J77" i="1"/>
  <c r="K77" i="1"/>
  <c r="L77" i="1"/>
  <c r="M77" i="1"/>
  <c r="I120" i="1"/>
  <c r="J120" i="1"/>
  <c r="K120" i="1"/>
  <c r="L120" i="1"/>
  <c r="M120" i="1"/>
  <c r="K119" i="1"/>
  <c r="I119" i="1"/>
  <c r="J119" i="1"/>
  <c r="L119" i="1"/>
  <c r="M119" i="1"/>
  <c r="K118" i="1"/>
  <c r="I118" i="1"/>
  <c r="J118" i="1"/>
  <c r="L118" i="1"/>
  <c r="M118" i="1"/>
  <c r="M179" i="1"/>
  <c r="L179" i="1"/>
  <c r="K179" i="1"/>
  <c r="J179" i="1"/>
  <c r="I179" i="1"/>
  <c r="M178" i="1"/>
  <c r="L178" i="1"/>
  <c r="K178" i="1"/>
  <c r="J178" i="1"/>
  <c r="I178" i="1"/>
  <c r="M177" i="1"/>
  <c r="L177" i="1"/>
  <c r="K177" i="1"/>
  <c r="J177" i="1"/>
  <c r="I177" i="1"/>
  <c r="M176" i="1"/>
  <c r="L176" i="1"/>
  <c r="K176" i="1"/>
  <c r="J176" i="1"/>
  <c r="I176" i="1"/>
  <c r="M175" i="1"/>
  <c r="L175" i="1"/>
  <c r="K175" i="1"/>
  <c r="J175" i="1"/>
  <c r="I175" i="1"/>
  <c r="M17" i="1"/>
  <c r="L17" i="1"/>
  <c r="K17" i="1"/>
  <c r="J17" i="1"/>
  <c r="I17" i="1"/>
  <c r="M173" i="1"/>
  <c r="L173" i="1"/>
  <c r="K173" i="1"/>
  <c r="J173" i="1"/>
  <c r="I173" i="1"/>
  <c r="M172" i="1"/>
  <c r="L172" i="1"/>
  <c r="K172" i="1"/>
  <c r="J172" i="1"/>
  <c r="I172" i="1"/>
  <c r="M171" i="1"/>
  <c r="L171" i="1"/>
  <c r="K171" i="1"/>
  <c r="J171" i="1"/>
  <c r="I171" i="1"/>
  <c r="K265" i="1"/>
  <c r="O182" i="1" l="1"/>
  <c r="Q182" i="1" s="1"/>
  <c r="O181" i="1"/>
  <c r="Q181" i="1" s="1"/>
  <c r="P180" i="1"/>
  <c r="O183" i="1"/>
  <c r="Q183" i="1" s="1"/>
  <c r="P185" i="1"/>
  <c r="O180" i="1"/>
  <c r="Q180" i="1" s="1"/>
  <c r="P182" i="1"/>
  <c r="O185" i="1"/>
  <c r="Q185" i="1" s="1"/>
  <c r="P181" i="1"/>
  <c r="P183" i="1"/>
  <c r="O184" i="1"/>
  <c r="Q184" i="1" s="1"/>
  <c r="P184" i="1"/>
  <c r="O124" i="1"/>
  <c r="Q124" i="1" s="1"/>
  <c r="O80" i="1"/>
  <c r="Q80" i="1" s="1"/>
  <c r="O77" i="1"/>
  <c r="Q77" i="1" s="1"/>
  <c r="O78" i="1"/>
  <c r="Q78" i="1" s="1"/>
  <c r="O82" i="1"/>
  <c r="Q82" i="1" s="1"/>
  <c r="P77" i="1"/>
  <c r="P124" i="1"/>
  <c r="P78" i="1"/>
  <c r="P82" i="1"/>
  <c r="P80" i="1"/>
  <c r="O81" i="1"/>
  <c r="Q81" i="1" s="1"/>
  <c r="O79" i="1"/>
  <c r="Q79" i="1" s="1"/>
  <c r="P79" i="1"/>
  <c r="P81" i="1"/>
  <c r="O120" i="1"/>
  <c r="Q120" i="1" s="1"/>
  <c r="O119" i="1"/>
  <c r="Q119" i="1" s="1"/>
  <c r="O118" i="1"/>
  <c r="Q118" i="1" s="1"/>
  <c r="P120" i="1"/>
  <c r="P119" i="1"/>
  <c r="P175" i="1"/>
  <c r="O176" i="1"/>
  <c r="Q176" i="1" s="1"/>
  <c r="P179" i="1"/>
  <c r="P118" i="1"/>
  <c r="P176" i="1"/>
  <c r="O177" i="1"/>
  <c r="Q177" i="1" s="1"/>
  <c r="P177" i="1"/>
  <c r="O178" i="1"/>
  <c r="Q178" i="1" s="1"/>
  <c r="O175" i="1"/>
  <c r="Q175" i="1" s="1"/>
  <c r="P178" i="1"/>
  <c r="O179" i="1"/>
  <c r="Q179" i="1" s="1"/>
  <c r="P17" i="1"/>
  <c r="O17" i="1"/>
  <c r="Q17" i="1" s="1"/>
  <c r="O172" i="1"/>
  <c r="Q172" i="1" s="1"/>
  <c r="P172" i="1"/>
  <c r="O173" i="1"/>
  <c r="Q173" i="1" s="1"/>
  <c r="P173" i="1"/>
  <c r="O171" i="1"/>
  <c r="Q171" i="1" s="1"/>
  <c r="P171" i="1"/>
  <c r="K167" i="1"/>
  <c r="L250" i="1"/>
  <c r="M250" i="1"/>
  <c r="I167" i="1"/>
  <c r="J167" i="1"/>
  <c r="L167" i="1"/>
  <c r="M167" i="1"/>
  <c r="P167" i="1" l="1"/>
  <c r="O167" i="1"/>
  <c r="Q167" i="1" s="1"/>
  <c r="K239" i="1"/>
  <c r="M237" i="1"/>
  <c r="L237" i="1"/>
  <c r="M196" i="1"/>
  <c r="L196" i="1"/>
  <c r="M131" i="1"/>
  <c r="L131" i="1"/>
  <c r="M94" i="1"/>
  <c r="L94" i="1"/>
  <c r="M50" i="1"/>
  <c r="L50" i="1"/>
  <c r="M35" i="1"/>
  <c r="L35" i="1"/>
  <c r="M22" i="1"/>
  <c r="L22" i="1"/>
  <c r="K267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8" i="1"/>
  <c r="K237" i="1"/>
  <c r="K234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141" i="1"/>
  <c r="K140" i="1"/>
  <c r="K139" i="1"/>
  <c r="K138" i="1"/>
  <c r="K137" i="1"/>
  <c r="K136" i="1"/>
  <c r="K135" i="1"/>
  <c r="K134" i="1"/>
  <c r="K133" i="1"/>
  <c r="K132" i="1"/>
  <c r="K131" i="1"/>
  <c r="K99" i="1"/>
  <c r="K98" i="1"/>
  <c r="K97" i="1"/>
  <c r="K96" i="1"/>
  <c r="K95" i="1"/>
  <c r="K94" i="1"/>
  <c r="K86" i="1"/>
  <c r="K72" i="1"/>
  <c r="K71" i="1"/>
  <c r="K70" i="1"/>
  <c r="K69" i="1"/>
  <c r="K68" i="1"/>
  <c r="K67" i="1"/>
  <c r="K66" i="1"/>
  <c r="K61" i="1"/>
  <c r="K60" i="1"/>
  <c r="K58" i="1"/>
  <c r="K57" i="1"/>
  <c r="K56" i="1"/>
  <c r="K55" i="1"/>
  <c r="K54" i="1"/>
  <c r="K53" i="1"/>
  <c r="K52" i="1"/>
  <c r="K51" i="1"/>
  <c r="K50" i="1"/>
  <c r="K47" i="1"/>
  <c r="K46" i="1"/>
  <c r="K45" i="1"/>
  <c r="K44" i="1"/>
  <c r="K41" i="1"/>
  <c r="K39" i="1"/>
  <c r="K38" i="1"/>
  <c r="K37" i="1"/>
  <c r="K36" i="1"/>
  <c r="K35" i="1"/>
  <c r="K28" i="1"/>
  <c r="K27" i="1"/>
  <c r="K26" i="1"/>
  <c r="K24" i="1"/>
  <c r="K23" i="1"/>
  <c r="K22" i="1"/>
  <c r="K18" i="1"/>
  <c r="K16" i="1"/>
  <c r="K14" i="1"/>
  <c r="K13" i="1"/>
  <c r="M12" i="1"/>
  <c r="L12" i="1"/>
  <c r="K12" i="1"/>
  <c r="J12" i="1"/>
  <c r="I12" i="1"/>
  <c r="I117" i="1"/>
  <c r="J117" i="1"/>
  <c r="K117" i="1"/>
  <c r="L117" i="1"/>
  <c r="M117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O117" i="1" l="1"/>
  <c r="Q117" i="1" s="1"/>
  <c r="P117" i="1"/>
  <c r="M231" i="1" l="1"/>
  <c r="L231" i="1"/>
  <c r="J231" i="1"/>
  <c r="I231" i="1"/>
  <c r="M230" i="1"/>
  <c r="L230" i="1"/>
  <c r="J230" i="1"/>
  <c r="I230" i="1"/>
  <c r="M229" i="1"/>
  <c r="L229" i="1"/>
  <c r="J229" i="1"/>
  <c r="I229" i="1"/>
  <c r="M228" i="1"/>
  <c r="L228" i="1"/>
  <c r="J228" i="1"/>
  <c r="I228" i="1"/>
  <c r="M227" i="1"/>
  <c r="L227" i="1"/>
  <c r="J227" i="1"/>
  <c r="I227" i="1"/>
  <c r="M226" i="1"/>
  <c r="L226" i="1"/>
  <c r="J226" i="1"/>
  <c r="I226" i="1"/>
  <c r="M225" i="1"/>
  <c r="L225" i="1"/>
  <c r="J225" i="1"/>
  <c r="I225" i="1"/>
  <c r="M224" i="1"/>
  <c r="L224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M223" i="1"/>
  <c r="L223" i="1"/>
  <c r="O223" i="1" s="1"/>
  <c r="Q223" i="1" s="1"/>
  <c r="M222" i="1"/>
  <c r="L222" i="1"/>
  <c r="M221" i="1"/>
  <c r="L221" i="1"/>
  <c r="O221" i="1" s="1"/>
  <c r="Q221" i="1" s="1"/>
  <c r="M220" i="1"/>
  <c r="L220" i="1"/>
  <c r="M219" i="1"/>
  <c r="L219" i="1"/>
  <c r="M218" i="1"/>
  <c r="L218" i="1"/>
  <c r="I217" i="1"/>
  <c r="J217" i="1"/>
  <c r="L217" i="1"/>
  <c r="M217" i="1"/>
  <c r="H235" i="1"/>
  <c r="G235" i="1"/>
  <c r="J196" i="1"/>
  <c r="I196" i="1"/>
  <c r="N91" i="1"/>
  <c r="H91" i="1"/>
  <c r="G91" i="1"/>
  <c r="M86" i="1"/>
  <c r="L86" i="1"/>
  <c r="J86" i="1"/>
  <c r="I86" i="1"/>
  <c r="M46" i="1"/>
  <c r="L46" i="1"/>
  <c r="J46" i="1"/>
  <c r="I46" i="1"/>
  <c r="I45" i="1"/>
  <c r="I250" i="1"/>
  <c r="J250" i="1"/>
  <c r="I121" i="1"/>
  <c r="J121" i="1"/>
  <c r="K121" i="1"/>
  <c r="L121" i="1"/>
  <c r="M121" i="1"/>
  <c r="M41" i="1"/>
  <c r="L41" i="1"/>
  <c r="I41" i="1"/>
  <c r="J41" i="1"/>
  <c r="I116" i="1"/>
  <c r="J116" i="1"/>
  <c r="K116" i="1"/>
  <c r="L116" i="1"/>
  <c r="M116" i="1"/>
  <c r="K192" i="1"/>
  <c r="I193" i="1"/>
  <c r="J193" i="1"/>
  <c r="K193" i="1"/>
  <c r="L193" i="1"/>
  <c r="M193" i="1"/>
  <c r="I192" i="1"/>
  <c r="J192" i="1"/>
  <c r="L192" i="1"/>
  <c r="M192" i="1"/>
  <c r="I174" i="1"/>
  <c r="J174" i="1"/>
  <c r="K174" i="1"/>
  <c r="L174" i="1"/>
  <c r="M174" i="1"/>
  <c r="I267" i="1"/>
  <c r="J267" i="1"/>
  <c r="L267" i="1"/>
  <c r="M267" i="1"/>
  <c r="I29" i="1"/>
  <c r="J29" i="1"/>
  <c r="L29" i="1"/>
  <c r="M29" i="1"/>
  <c r="M88" i="1"/>
  <c r="L88" i="1"/>
  <c r="K88" i="1"/>
  <c r="J88" i="1"/>
  <c r="I88" i="1"/>
  <c r="O217" i="1" l="1"/>
  <c r="Q217" i="1" s="1"/>
  <c r="P231" i="1"/>
  <c r="O227" i="1"/>
  <c r="Q227" i="1" s="1"/>
  <c r="P228" i="1"/>
  <c r="O231" i="1"/>
  <c r="Q231" i="1" s="1"/>
  <c r="O225" i="1"/>
  <c r="Q225" i="1" s="1"/>
  <c r="O229" i="1"/>
  <c r="Q229" i="1" s="1"/>
  <c r="O224" i="1"/>
  <c r="Q224" i="1" s="1"/>
  <c r="P226" i="1"/>
  <c r="P229" i="1"/>
  <c r="P230" i="1"/>
  <c r="P217" i="1"/>
  <c r="P219" i="1"/>
  <c r="P223" i="1"/>
  <c r="P227" i="1"/>
  <c r="P221" i="1"/>
  <c r="P218" i="1"/>
  <c r="P220" i="1"/>
  <c r="P222" i="1"/>
  <c r="O219" i="1"/>
  <c r="Q219" i="1" s="1"/>
  <c r="P224" i="1"/>
  <c r="P225" i="1"/>
  <c r="O226" i="1"/>
  <c r="Q226" i="1" s="1"/>
  <c r="O218" i="1"/>
  <c r="Q218" i="1" s="1"/>
  <c r="O220" i="1"/>
  <c r="Q220" i="1" s="1"/>
  <c r="O222" i="1"/>
  <c r="Q222" i="1" s="1"/>
  <c r="O228" i="1"/>
  <c r="Q228" i="1" s="1"/>
  <c r="O230" i="1"/>
  <c r="Q230" i="1" s="1"/>
  <c r="N235" i="1"/>
  <c r="O46" i="1"/>
  <c r="Q46" i="1" s="1"/>
  <c r="P196" i="1"/>
  <c r="O196" i="1"/>
  <c r="P46" i="1"/>
  <c r="O86" i="1"/>
  <c r="P86" i="1"/>
  <c r="O250" i="1"/>
  <c r="Q250" i="1" s="1"/>
  <c r="P250" i="1"/>
  <c r="O121" i="1"/>
  <c r="Q121" i="1" s="1"/>
  <c r="P121" i="1"/>
  <c r="O193" i="1"/>
  <c r="Q193" i="1" s="1"/>
  <c r="P174" i="1"/>
  <c r="P116" i="1"/>
  <c r="P41" i="1"/>
  <c r="O41" i="1"/>
  <c r="Q41" i="1" s="1"/>
  <c r="O116" i="1"/>
  <c r="Q116" i="1" s="1"/>
  <c r="P193" i="1"/>
  <c r="O174" i="1"/>
  <c r="Q174" i="1" s="1"/>
  <c r="O192" i="1"/>
  <c r="Q192" i="1" s="1"/>
  <c r="P192" i="1"/>
  <c r="O267" i="1"/>
  <c r="Q267" i="1" s="1"/>
  <c r="O88" i="1"/>
  <c r="Q88" i="1" s="1"/>
  <c r="O29" i="1"/>
  <c r="Q29" i="1" s="1"/>
  <c r="P267" i="1"/>
  <c r="P29" i="1"/>
  <c r="P88" i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B15" i="2"/>
  <c r="B17" i="2" s="1"/>
  <c r="A15" i="2"/>
  <c r="A17" i="2" s="1"/>
  <c r="K13" i="2"/>
  <c r="J13" i="2"/>
  <c r="I13" i="2"/>
  <c r="Q196" i="1" l="1"/>
  <c r="Q86" i="1"/>
  <c r="I262" i="1"/>
  <c r="J262" i="1"/>
  <c r="L262" i="1"/>
  <c r="M262" i="1"/>
  <c r="I261" i="1"/>
  <c r="J261" i="1"/>
  <c r="L261" i="1"/>
  <c r="M261" i="1"/>
  <c r="I260" i="1"/>
  <c r="J260" i="1"/>
  <c r="L260" i="1"/>
  <c r="M260" i="1"/>
  <c r="O260" i="1" l="1"/>
  <c r="Q260" i="1" s="1"/>
  <c r="P261" i="1"/>
  <c r="P262" i="1"/>
  <c r="O262" i="1"/>
  <c r="Q262" i="1" s="1"/>
  <c r="P260" i="1"/>
  <c r="O261" i="1"/>
  <c r="Q261" i="1" s="1"/>
  <c r="M90" i="1"/>
  <c r="L90" i="1"/>
  <c r="K90" i="1"/>
  <c r="J90" i="1"/>
  <c r="I90" i="1"/>
  <c r="I28" i="1"/>
  <c r="J28" i="1"/>
  <c r="L28" i="1"/>
  <c r="M28" i="1"/>
  <c r="K11" i="2"/>
  <c r="J11" i="2"/>
  <c r="I11" i="2"/>
  <c r="H20" i="1"/>
  <c r="O90" i="1" l="1"/>
  <c r="Q90" i="1" s="1"/>
  <c r="O28" i="1"/>
  <c r="Q28" i="1" s="1"/>
  <c r="P90" i="1"/>
  <c r="P28" i="1"/>
  <c r="E36" i="2"/>
  <c r="E39" i="2" s="1"/>
  <c r="I142" i="1" l="1"/>
  <c r="J142" i="1"/>
  <c r="K142" i="1"/>
  <c r="L142" i="1"/>
  <c r="M142" i="1"/>
  <c r="I143" i="1"/>
  <c r="J143" i="1"/>
  <c r="K143" i="1"/>
  <c r="L143" i="1"/>
  <c r="M143" i="1"/>
  <c r="M264" i="1"/>
  <c r="L264" i="1"/>
  <c r="H274" i="1"/>
  <c r="H194" i="1"/>
  <c r="H129" i="1"/>
  <c r="H84" i="1"/>
  <c r="H64" i="1"/>
  <c r="H48" i="1"/>
  <c r="N42" i="1"/>
  <c r="H42" i="1"/>
  <c r="H33" i="1"/>
  <c r="O142" i="1" l="1"/>
  <c r="Q142" i="1" s="1"/>
  <c r="O143" i="1"/>
  <c r="Q143" i="1" s="1"/>
  <c r="P142" i="1"/>
  <c r="P143" i="1"/>
  <c r="I114" i="1"/>
  <c r="J114" i="1"/>
  <c r="K114" i="1"/>
  <c r="L114" i="1"/>
  <c r="M114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14" i="1" l="1"/>
  <c r="Q114" i="1" s="1"/>
  <c r="P114" i="1"/>
  <c r="K36" i="2"/>
  <c r="I36" i="2"/>
  <c r="J36" i="2" l="1"/>
  <c r="M115" i="1" l="1"/>
  <c r="L115" i="1"/>
  <c r="K115" i="1"/>
  <c r="J115" i="1"/>
  <c r="I115" i="1"/>
  <c r="M72" i="1"/>
  <c r="L72" i="1"/>
  <c r="J72" i="1"/>
  <c r="I72" i="1"/>
  <c r="M71" i="1"/>
  <c r="L71" i="1"/>
  <c r="J71" i="1"/>
  <c r="I71" i="1"/>
  <c r="M67" i="1"/>
  <c r="L67" i="1"/>
  <c r="J67" i="1"/>
  <c r="I67" i="1"/>
  <c r="M58" i="1"/>
  <c r="L58" i="1"/>
  <c r="J58" i="1"/>
  <c r="I58" i="1"/>
  <c r="M53" i="1"/>
  <c r="L53" i="1"/>
  <c r="J53" i="1"/>
  <c r="I53" i="1"/>
  <c r="O115" i="1" l="1"/>
  <c r="Q115" i="1" s="1"/>
  <c r="P115" i="1"/>
  <c r="O67" i="1"/>
  <c r="Q67" i="1" s="1"/>
  <c r="O71" i="1"/>
  <c r="Q71" i="1" s="1"/>
  <c r="P72" i="1"/>
  <c r="P67" i="1"/>
  <c r="P71" i="1"/>
  <c r="O53" i="1"/>
  <c r="Q53" i="1" s="1"/>
  <c r="O72" i="1"/>
  <c r="Q72" i="1" s="1"/>
  <c r="O58" i="1"/>
  <c r="Q58" i="1" s="1"/>
  <c r="P58" i="1"/>
  <c r="P53" i="1"/>
  <c r="J17" i="2" l="1"/>
  <c r="I17" i="2"/>
  <c r="K17" i="2"/>
  <c r="I113" i="1" l="1"/>
  <c r="J113" i="1"/>
  <c r="K113" i="1"/>
  <c r="L113" i="1"/>
  <c r="M113" i="1"/>
  <c r="I112" i="1"/>
  <c r="J112" i="1"/>
  <c r="K112" i="1"/>
  <c r="L112" i="1"/>
  <c r="M112" i="1"/>
  <c r="I111" i="1"/>
  <c r="J111" i="1"/>
  <c r="K111" i="1"/>
  <c r="L111" i="1"/>
  <c r="M111" i="1"/>
  <c r="O111" i="1" l="1"/>
  <c r="Q111" i="1" s="1"/>
  <c r="O113" i="1"/>
  <c r="Q113" i="1" s="1"/>
  <c r="O112" i="1"/>
  <c r="Q112" i="1" s="1"/>
  <c r="P111" i="1"/>
  <c r="P113" i="1"/>
  <c r="P112" i="1"/>
  <c r="I4" i="2"/>
  <c r="G33" i="1"/>
  <c r="M32" i="1"/>
  <c r="L32" i="1"/>
  <c r="K32" i="1"/>
  <c r="J32" i="1"/>
  <c r="I32" i="1"/>
  <c r="P32" i="1" l="1"/>
  <c r="O32" i="1"/>
  <c r="Q32" i="1" s="1"/>
  <c r="K29" i="2" l="1"/>
  <c r="K39" i="2" s="1"/>
  <c r="J29" i="2"/>
  <c r="J39" i="2" s="1"/>
  <c r="I29" i="2"/>
  <c r="I39" i="2" s="1"/>
  <c r="I234" i="1" l="1"/>
  <c r="J234" i="1"/>
  <c r="L234" i="1"/>
  <c r="M234" i="1"/>
  <c r="K48" i="1" l="1"/>
  <c r="O234" i="1"/>
  <c r="Q234" i="1" s="1"/>
  <c r="P234" i="1"/>
  <c r="L39" i="1"/>
  <c r="J39" i="1"/>
  <c r="I39" i="1"/>
  <c r="G42" i="1"/>
  <c r="M39" i="1"/>
  <c r="G129" i="1"/>
  <c r="I128" i="1"/>
  <c r="J128" i="1"/>
  <c r="K128" i="1"/>
  <c r="L128" i="1"/>
  <c r="M128" i="1"/>
  <c r="P39" i="1" l="1"/>
  <c r="O39" i="1"/>
  <c r="Q39" i="1" s="1"/>
  <c r="O128" i="1"/>
  <c r="Q128" i="1" s="1"/>
  <c r="P128" i="1"/>
  <c r="K12" i="2" l="1"/>
  <c r="J12" i="2"/>
  <c r="I12" i="2"/>
  <c r="K10" i="2"/>
  <c r="J10" i="2"/>
  <c r="I10" i="2"/>
  <c r="K9" i="2"/>
  <c r="J9" i="2"/>
  <c r="I9" i="2"/>
  <c r="N129" i="1"/>
  <c r="N84" i="1"/>
  <c r="N48" i="1"/>
  <c r="N33" i="1"/>
  <c r="G194" i="1"/>
  <c r="I216" i="1"/>
  <c r="J216" i="1"/>
  <c r="L216" i="1"/>
  <c r="M216" i="1"/>
  <c r="I215" i="1"/>
  <c r="J215" i="1"/>
  <c r="L215" i="1"/>
  <c r="M215" i="1"/>
  <c r="K15" i="2" l="1"/>
  <c r="I15" i="2"/>
  <c r="J15" i="2"/>
  <c r="N20" i="1"/>
  <c r="N274" i="1"/>
  <c r="N64" i="1"/>
  <c r="N194" i="1"/>
  <c r="O215" i="1"/>
  <c r="Q215" i="1" s="1"/>
  <c r="O216" i="1"/>
  <c r="Q216" i="1" s="1"/>
  <c r="P215" i="1"/>
  <c r="P216" i="1"/>
  <c r="K272" i="1"/>
  <c r="K266" i="1"/>
  <c r="K213" i="1"/>
  <c r="K212" i="1"/>
  <c r="K169" i="1"/>
  <c r="K168" i="1"/>
  <c r="K166" i="1"/>
  <c r="K165" i="1"/>
  <c r="K164" i="1"/>
  <c r="K170" i="1"/>
  <c r="K42" i="1" s="1"/>
  <c r="K62" i="1"/>
  <c r="K89" i="1"/>
  <c r="K163" i="1"/>
  <c r="K162" i="1"/>
  <c r="K161" i="1"/>
  <c r="K160" i="1"/>
  <c r="K31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10" i="1"/>
  <c r="K109" i="1"/>
  <c r="K108" i="1"/>
  <c r="K107" i="1"/>
  <c r="K106" i="1"/>
  <c r="K105" i="1"/>
  <c r="K104" i="1"/>
  <c r="K103" i="1"/>
  <c r="K102" i="1"/>
  <c r="K101" i="1"/>
  <c r="K100" i="1"/>
  <c r="K87" i="1"/>
  <c r="K83" i="1"/>
  <c r="K76" i="1"/>
  <c r="K75" i="1"/>
  <c r="K74" i="1"/>
  <c r="K73" i="1"/>
  <c r="K63" i="1"/>
  <c r="K59" i="1"/>
  <c r="K25" i="1"/>
  <c r="K19" i="1"/>
  <c r="K20" i="1" s="1"/>
  <c r="M272" i="1"/>
  <c r="M266" i="1"/>
  <c r="M265" i="1"/>
  <c r="M263" i="1"/>
  <c r="M259" i="1"/>
  <c r="M258" i="1"/>
  <c r="M257" i="1"/>
  <c r="M256" i="1"/>
  <c r="M255" i="1"/>
  <c r="M254" i="1"/>
  <c r="M253" i="1"/>
  <c r="M252" i="1"/>
  <c r="M251" i="1"/>
  <c r="M249" i="1"/>
  <c r="M248" i="1"/>
  <c r="M247" i="1"/>
  <c r="M246" i="1"/>
  <c r="M245" i="1"/>
  <c r="M244" i="1"/>
  <c r="M243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69" i="1"/>
  <c r="M168" i="1"/>
  <c r="M166" i="1"/>
  <c r="M165" i="1"/>
  <c r="M164" i="1"/>
  <c r="M170" i="1"/>
  <c r="M62" i="1"/>
  <c r="M89" i="1"/>
  <c r="M163" i="1"/>
  <c r="M162" i="1"/>
  <c r="M161" i="1"/>
  <c r="M160" i="1"/>
  <c r="M31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1" i="1"/>
  <c r="M140" i="1"/>
  <c r="M139" i="1"/>
  <c r="M138" i="1"/>
  <c r="M137" i="1"/>
  <c r="M136" i="1"/>
  <c r="M135" i="1"/>
  <c r="M134" i="1"/>
  <c r="M133" i="1"/>
  <c r="M132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87" i="1"/>
  <c r="M91" i="1" s="1"/>
  <c r="M83" i="1"/>
  <c r="M76" i="1"/>
  <c r="M75" i="1"/>
  <c r="M74" i="1"/>
  <c r="M73" i="1"/>
  <c r="M70" i="1"/>
  <c r="M69" i="1"/>
  <c r="M68" i="1"/>
  <c r="M66" i="1"/>
  <c r="M63" i="1"/>
  <c r="M61" i="1"/>
  <c r="M60" i="1"/>
  <c r="M59" i="1"/>
  <c r="M57" i="1"/>
  <c r="M56" i="1"/>
  <c r="M55" i="1"/>
  <c r="M54" i="1"/>
  <c r="M52" i="1"/>
  <c r="M51" i="1"/>
  <c r="M47" i="1"/>
  <c r="M45" i="1"/>
  <c r="M44" i="1"/>
  <c r="M38" i="1"/>
  <c r="M37" i="1"/>
  <c r="M36" i="1"/>
  <c r="M27" i="1"/>
  <c r="M26" i="1"/>
  <c r="M25" i="1"/>
  <c r="M24" i="1"/>
  <c r="M23" i="1"/>
  <c r="M19" i="1"/>
  <c r="M18" i="1"/>
  <c r="M16" i="1"/>
  <c r="M14" i="1"/>
  <c r="K91" i="1" l="1"/>
  <c r="K33" i="1"/>
  <c r="K235" i="1"/>
  <c r="M235" i="1"/>
  <c r="M48" i="1"/>
  <c r="M42" i="1"/>
  <c r="M84" i="1"/>
  <c r="M274" i="1"/>
  <c r="K84" i="1"/>
  <c r="K274" i="1"/>
  <c r="K64" i="1"/>
  <c r="M194" i="1"/>
  <c r="K129" i="1"/>
  <c r="K194" i="1"/>
  <c r="M33" i="1"/>
  <c r="M64" i="1"/>
  <c r="M129" i="1"/>
  <c r="L197" i="1"/>
  <c r="L96" i="1"/>
  <c r="L95" i="1"/>
  <c r="L52" i="1"/>
  <c r="L51" i="1"/>
  <c r="L44" i="1"/>
  <c r="L23" i="1"/>
  <c r="L14" i="1"/>
  <c r="M13" i="1"/>
  <c r="M20" i="1" s="1"/>
  <c r="L13" i="1"/>
  <c r="J237" i="1"/>
  <c r="I237" i="1"/>
  <c r="I94" i="1"/>
  <c r="O12" i="1" l="1"/>
  <c r="K4" i="2"/>
  <c r="J4" i="2"/>
  <c r="Q12" i="1" l="1"/>
  <c r="P12" i="1"/>
  <c r="G274" i="1"/>
  <c r="G84" i="1" l="1"/>
  <c r="L99" i="1" l="1"/>
  <c r="J99" i="1"/>
  <c r="I99" i="1"/>
  <c r="L68" i="1"/>
  <c r="J68" i="1"/>
  <c r="I68" i="1"/>
  <c r="L66" i="1"/>
  <c r="J66" i="1"/>
  <c r="I66" i="1"/>
  <c r="O99" i="1" l="1"/>
  <c r="Q99" i="1" s="1"/>
  <c r="P99" i="1"/>
  <c r="O66" i="1"/>
  <c r="O68" i="1"/>
  <c r="Q68" i="1" s="1"/>
  <c r="P68" i="1"/>
  <c r="P66" i="1"/>
  <c r="Q66" i="1" l="1"/>
  <c r="L140" i="1"/>
  <c r="J140" i="1"/>
  <c r="P140" i="1" s="1"/>
  <c r="I140" i="1"/>
  <c r="G20" i="1"/>
  <c r="O140" i="1" l="1"/>
  <c r="Q140" i="1"/>
  <c r="L18" i="1"/>
  <c r="J18" i="1"/>
  <c r="I18" i="1"/>
  <c r="O18" i="1" l="1"/>
  <c r="Q18" i="1"/>
  <c r="P18" i="1"/>
  <c r="L263" i="1"/>
  <c r="J263" i="1"/>
  <c r="I263" i="1"/>
  <c r="O263" i="1" l="1"/>
  <c r="Q263" i="1" s="1"/>
  <c r="P263" i="1"/>
  <c r="L108" i="1" l="1"/>
  <c r="I108" i="1"/>
  <c r="J108" i="1"/>
  <c r="I210" i="1"/>
  <c r="J210" i="1"/>
  <c r="L210" i="1"/>
  <c r="I141" i="1"/>
  <c r="J141" i="1"/>
  <c r="P141" i="1" s="1"/>
  <c r="L141" i="1"/>
  <c r="O210" i="1" l="1"/>
  <c r="Q210" i="1" s="1"/>
  <c r="O141" i="1"/>
  <c r="Q141" i="1" s="1"/>
  <c r="O94" i="1"/>
  <c r="P210" i="1"/>
  <c r="O108" i="1"/>
  <c r="O237" i="1"/>
  <c r="I259" i="1" l="1"/>
  <c r="J259" i="1"/>
  <c r="L259" i="1"/>
  <c r="L213" i="1"/>
  <c r="J213" i="1"/>
  <c r="I213" i="1"/>
  <c r="L83" i="1"/>
  <c r="J83" i="1"/>
  <c r="I83" i="1"/>
  <c r="I76" i="1"/>
  <c r="J76" i="1"/>
  <c r="L76" i="1"/>
  <c r="L166" i="1"/>
  <c r="J166" i="1"/>
  <c r="P166" i="1" s="1"/>
  <c r="I166" i="1"/>
  <c r="O166" i="1" l="1"/>
  <c r="O213" i="1"/>
  <c r="Q213" i="1" s="1"/>
  <c r="O259" i="1"/>
  <c r="Q259" i="1" s="1"/>
  <c r="O76" i="1"/>
  <c r="Q76" i="1" s="1"/>
  <c r="O83" i="1"/>
  <c r="Q83" i="1" s="1"/>
  <c r="P259" i="1"/>
  <c r="P213" i="1"/>
  <c r="P76" i="1"/>
  <c r="P83" i="1"/>
  <c r="I165" i="1"/>
  <c r="J165" i="1"/>
  <c r="P165" i="1" s="1"/>
  <c r="L165" i="1"/>
  <c r="O165" i="1" l="1"/>
  <c r="Q165" i="1" s="1"/>
  <c r="Q166" i="1"/>
  <c r="G64" i="1"/>
  <c r="I63" i="1"/>
  <c r="J63" i="1"/>
  <c r="L63" i="1"/>
  <c r="O63" i="1" l="1"/>
  <c r="Q63" i="1" s="1"/>
  <c r="P63" i="1"/>
  <c r="I170" i="1" l="1"/>
  <c r="J170" i="1"/>
  <c r="P170" i="1" s="1"/>
  <c r="L170" i="1"/>
  <c r="I62" i="1"/>
  <c r="J62" i="1"/>
  <c r="P62" i="1" s="1"/>
  <c r="L62" i="1"/>
  <c r="I89" i="1"/>
  <c r="J89" i="1"/>
  <c r="P89" i="1" s="1"/>
  <c r="L89" i="1"/>
  <c r="O170" i="1" l="1"/>
  <c r="Q170" i="1" s="1"/>
  <c r="O62" i="1"/>
  <c r="Q62" i="1" s="1"/>
  <c r="O89" i="1"/>
  <c r="Q89" i="1" s="1"/>
  <c r="I249" i="1"/>
  <c r="J249" i="1"/>
  <c r="L249" i="1"/>
  <c r="I266" i="1"/>
  <c r="J266" i="1"/>
  <c r="L266" i="1"/>
  <c r="O266" i="1" l="1"/>
  <c r="Q266" i="1" s="1"/>
  <c r="O249" i="1"/>
  <c r="Q249" i="1" s="1"/>
  <c r="P266" i="1"/>
  <c r="P249" i="1"/>
  <c r="I164" i="1"/>
  <c r="J164" i="1"/>
  <c r="P164" i="1" s="1"/>
  <c r="L164" i="1"/>
  <c r="I107" i="1"/>
  <c r="J107" i="1"/>
  <c r="L107" i="1"/>
  <c r="O164" i="1" l="1"/>
  <c r="Q164" i="1" s="1"/>
  <c r="O107" i="1"/>
  <c r="Q107" i="1" s="1"/>
  <c r="P107" i="1"/>
  <c r="I258" i="1" l="1"/>
  <c r="J258" i="1"/>
  <c r="L258" i="1"/>
  <c r="I152" i="1"/>
  <c r="J152" i="1"/>
  <c r="P152" i="1" s="1"/>
  <c r="L152" i="1"/>
  <c r="I139" i="1"/>
  <c r="J139" i="1"/>
  <c r="P139" i="1" s="1"/>
  <c r="L139" i="1"/>
  <c r="O139" i="1" l="1"/>
  <c r="Q139" i="1" s="1"/>
  <c r="O152" i="1"/>
  <c r="Q152" i="1" s="1"/>
  <c r="O258" i="1"/>
  <c r="Q258" i="1" s="1"/>
  <c r="P258" i="1"/>
  <c r="I38" i="1" l="1"/>
  <c r="J38" i="1"/>
  <c r="L38" i="1"/>
  <c r="O38" i="1" l="1"/>
  <c r="Q38" i="1" s="1"/>
  <c r="P38" i="1"/>
  <c r="I87" i="1" l="1"/>
  <c r="I91" i="1" s="1"/>
  <c r="J87" i="1"/>
  <c r="J91" i="1" s="1"/>
  <c r="L87" i="1"/>
  <c r="L91" i="1" s="1"/>
  <c r="I59" i="1"/>
  <c r="J59" i="1"/>
  <c r="L59" i="1"/>
  <c r="O87" i="1" l="1"/>
  <c r="O91" i="1" s="1"/>
  <c r="O59" i="1"/>
  <c r="Q59" i="1" s="1"/>
  <c r="P87" i="1"/>
  <c r="P91" i="1" s="1"/>
  <c r="P59" i="1"/>
  <c r="Q87" i="1" l="1"/>
  <c r="Q91" i="1" s="1"/>
  <c r="I257" i="1"/>
  <c r="J257" i="1"/>
  <c r="L257" i="1"/>
  <c r="I256" i="1"/>
  <c r="J256" i="1"/>
  <c r="L256" i="1"/>
  <c r="L101" i="1"/>
  <c r="I100" i="1"/>
  <c r="J100" i="1"/>
  <c r="L100" i="1"/>
  <c r="I57" i="1"/>
  <c r="J57" i="1"/>
  <c r="L57" i="1"/>
  <c r="J23" i="1"/>
  <c r="I23" i="1"/>
  <c r="O23" i="1" s="1"/>
  <c r="O57" i="1" l="1"/>
  <c r="Q57" i="1" s="1"/>
  <c r="O100" i="1"/>
  <c r="Q100" i="1" s="1"/>
  <c r="O256" i="1"/>
  <c r="Q256" i="1" s="1"/>
  <c r="O257" i="1"/>
  <c r="Q257" i="1" s="1"/>
  <c r="P23" i="1"/>
  <c r="Q23" i="1"/>
  <c r="P256" i="1"/>
  <c r="P257" i="1"/>
  <c r="P100" i="1"/>
  <c r="P57" i="1"/>
  <c r="L25" i="1"/>
  <c r="J25" i="1"/>
  <c r="I25" i="1"/>
  <c r="O25" i="1" l="1"/>
  <c r="Q25" i="1" s="1"/>
  <c r="P25" i="1"/>
  <c r="I169" i="1"/>
  <c r="J169" i="1"/>
  <c r="P169" i="1" s="1"/>
  <c r="L169" i="1"/>
  <c r="O169" i="1" l="1"/>
  <c r="Q169" i="1" s="1"/>
  <c r="L150" i="1" l="1"/>
  <c r="J150" i="1"/>
  <c r="P150" i="1" s="1"/>
  <c r="I150" i="1"/>
  <c r="J101" i="1"/>
  <c r="I101" i="1"/>
  <c r="O101" i="1" s="1"/>
  <c r="O150" i="1" l="1"/>
  <c r="Q150" i="1" s="1"/>
  <c r="Q101" i="1"/>
  <c r="L75" i="1"/>
  <c r="L74" i="1"/>
  <c r="J75" i="1"/>
  <c r="J74" i="1"/>
  <c r="I75" i="1"/>
  <c r="I74" i="1"/>
  <c r="I73" i="1"/>
  <c r="O74" i="1" l="1"/>
  <c r="Q74" i="1" s="1"/>
  <c r="O75" i="1"/>
  <c r="Q75" i="1" s="1"/>
  <c r="P74" i="1"/>
  <c r="P75" i="1"/>
  <c r="L163" i="1"/>
  <c r="J163" i="1"/>
  <c r="P163" i="1" s="1"/>
  <c r="I163" i="1"/>
  <c r="O163" i="1" l="1"/>
  <c r="Q163" i="1" s="1"/>
  <c r="L151" i="1" l="1"/>
  <c r="J151" i="1"/>
  <c r="P151" i="1" s="1"/>
  <c r="I151" i="1"/>
  <c r="Q108" i="1"/>
  <c r="O151" i="1" l="1"/>
  <c r="Q151" i="1" s="1"/>
  <c r="P108" i="1"/>
  <c r="D276" i="1" l="1"/>
  <c r="I61" i="1" l="1"/>
  <c r="J61" i="1"/>
  <c r="L61" i="1"/>
  <c r="O61" i="1" l="1"/>
  <c r="Q61" i="1" s="1"/>
  <c r="P61" i="1"/>
  <c r="L97" i="1" l="1"/>
  <c r="L98" i="1"/>
  <c r="L109" i="1"/>
  <c r="L102" i="1"/>
  <c r="L110" i="1"/>
  <c r="L105" i="1"/>
  <c r="L106" i="1"/>
  <c r="L103" i="1"/>
  <c r="L104" i="1"/>
  <c r="I37" i="1"/>
  <c r="J37" i="1"/>
  <c r="L37" i="1"/>
  <c r="O37" i="1" l="1"/>
  <c r="Q37" i="1" s="1"/>
  <c r="P37" i="1"/>
  <c r="L19" i="1"/>
  <c r="I162" i="1" l="1"/>
  <c r="J162" i="1"/>
  <c r="P162" i="1" s="1"/>
  <c r="L162" i="1"/>
  <c r="I161" i="1"/>
  <c r="J161" i="1"/>
  <c r="P161" i="1" s="1"/>
  <c r="L161" i="1"/>
  <c r="L129" i="1"/>
  <c r="I104" i="1"/>
  <c r="O104" i="1" s="1"/>
  <c r="J104" i="1"/>
  <c r="O161" i="1" l="1"/>
  <c r="Q161" i="1" s="1"/>
  <c r="O162" i="1"/>
  <c r="Q162" i="1" s="1"/>
  <c r="Q104" i="1"/>
  <c r="P104" i="1"/>
  <c r="L31" i="1" l="1"/>
  <c r="L160" i="1"/>
  <c r="J160" i="1"/>
  <c r="P160" i="1" s="1"/>
  <c r="J31" i="1"/>
  <c r="P31" i="1" s="1"/>
  <c r="I31" i="1"/>
  <c r="I160" i="1"/>
  <c r="O31" i="1" l="1"/>
  <c r="Q31" i="1" s="1"/>
  <c r="O160" i="1"/>
  <c r="Q160" i="1" s="1"/>
  <c r="I251" i="1"/>
  <c r="I212" i="1" l="1"/>
  <c r="J212" i="1"/>
  <c r="L212" i="1"/>
  <c r="O212" i="1" l="1"/>
  <c r="Q212" i="1" s="1"/>
  <c r="P212" i="1"/>
  <c r="I149" i="1"/>
  <c r="J149" i="1"/>
  <c r="P149" i="1" s="1"/>
  <c r="L149" i="1"/>
  <c r="I148" i="1"/>
  <c r="J148" i="1"/>
  <c r="P148" i="1" s="1"/>
  <c r="L148" i="1"/>
  <c r="I147" i="1"/>
  <c r="J147" i="1"/>
  <c r="P147" i="1" s="1"/>
  <c r="L147" i="1"/>
  <c r="O149" i="1" l="1"/>
  <c r="Q149" i="1" s="1"/>
  <c r="O148" i="1"/>
  <c r="Q148" i="1" s="1"/>
  <c r="O147" i="1"/>
  <c r="Q147" i="1" s="1"/>
  <c r="L155" i="1" l="1"/>
  <c r="L156" i="1"/>
  <c r="L157" i="1"/>
  <c r="L158" i="1"/>
  <c r="L159" i="1"/>
  <c r="J155" i="1"/>
  <c r="P155" i="1" s="1"/>
  <c r="J156" i="1"/>
  <c r="P156" i="1" s="1"/>
  <c r="J157" i="1"/>
  <c r="P157" i="1" s="1"/>
  <c r="J158" i="1"/>
  <c r="P158" i="1" s="1"/>
  <c r="J159" i="1"/>
  <c r="P159" i="1" s="1"/>
  <c r="I155" i="1"/>
  <c r="I156" i="1"/>
  <c r="I157" i="1"/>
  <c r="I158" i="1"/>
  <c r="I159" i="1"/>
  <c r="I103" i="1"/>
  <c r="O103" i="1" s="1"/>
  <c r="J103" i="1"/>
  <c r="O159" i="1" l="1"/>
  <c r="Q159" i="1" s="1"/>
  <c r="O156" i="1"/>
  <c r="O158" i="1"/>
  <c r="Q158" i="1" s="1"/>
  <c r="O155" i="1"/>
  <c r="Q155" i="1" s="1"/>
  <c r="O157" i="1"/>
  <c r="Q157" i="1" s="1"/>
  <c r="Q103" i="1"/>
  <c r="P103" i="1"/>
  <c r="Q156" i="1" l="1"/>
  <c r="G48" i="1"/>
  <c r="J19" i="1" l="1"/>
  <c r="I19" i="1"/>
  <c r="O19" i="1" s="1"/>
  <c r="P19" i="1" l="1"/>
  <c r="Q19" i="1"/>
  <c r="I290" i="1" l="1"/>
  <c r="I292" i="1" s="1"/>
  <c r="J290" i="1"/>
  <c r="J292" i="1" s="1"/>
  <c r="K290" i="1"/>
  <c r="K292" i="1" s="1"/>
  <c r="L290" i="1"/>
  <c r="L292" i="1" s="1"/>
  <c r="M290" i="1"/>
  <c r="M292" i="1" s="1"/>
  <c r="N290" i="1"/>
  <c r="N292" i="1" s="1"/>
  <c r="O290" i="1"/>
  <c r="O292" i="1" s="1"/>
  <c r="P290" i="1"/>
  <c r="P292" i="1" s="1"/>
  <c r="Q290" i="1"/>
  <c r="Q292" i="1" s="1"/>
  <c r="Q294" i="1" s="1"/>
  <c r="H290" i="1"/>
  <c r="H292" i="1" s="1"/>
  <c r="H294" i="1" s="1"/>
  <c r="G290" i="1" l="1"/>
  <c r="G292" i="1" l="1"/>
  <c r="I252" i="1" l="1"/>
  <c r="J252" i="1"/>
  <c r="L252" i="1"/>
  <c r="O252" i="1" l="1"/>
  <c r="Q252" i="1" s="1"/>
  <c r="P252" i="1"/>
  <c r="I242" i="1" l="1"/>
  <c r="J242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1" i="1"/>
  <c r="J211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1" i="1"/>
  <c r="J235" i="1" l="1"/>
  <c r="L235" i="1"/>
  <c r="O197" i="1"/>
  <c r="I235" i="1"/>
  <c r="O202" i="1"/>
  <c r="O211" i="1"/>
  <c r="O206" i="1"/>
  <c r="O242" i="1"/>
  <c r="H275" i="1"/>
  <c r="O208" i="1"/>
  <c r="O200" i="1"/>
  <c r="O198" i="1"/>
  <c r="O204" i="1"/>
  <c r="O209" i="1"/>
  <c r="O207" i="1"/>
  <c r="O205" i="1"/>
  <c r="O203" i="1"/>
  <c r="O201" i="1"/>
  <c r="O199" i="1"/>
  <c r="L243" i="1"/>
  <c r="L244" i="1"/>
  <c r="L245" i="1"/>
  <c r="L246" i="1"/>
  <c r="L251" i="1"/>
  <c r="O251" i="1" s="1"/>
  <c r="L247" i="1"/>
  <c r="L248" i="1"/>
  <c r="L253" i="1"/>
  <c r="L254" i="1"/>
  <c r="L255" i="1"/>
  <c r="L265" i="1"/>
  <c r="L272" i="1"/>
  <c r="I264" i="1"/>
  <c r="J264" i="1"/>
  <c r="I239" i="1"/>
  <c r="O239" i="1" s="1"/>
  <c r="J239" i="1"/>
  <c r="I241" i="1"/>
  <c r="O241" i="1" s="1"/>
  <c r="J241" i="1"/>
  <c r="I243" i="1"/>
  <c r="J243" i="1"/>
  <c r="I244" i="1"/>
  <c r="J244" i="1"/>
  <c r="I245" i="1"/>
  <c r="J245" i="1"/>
  <c r="I246" i="1"/>
  <c r="J246" i="1"/>
  <c r="I240" i="1"/>
  <c r="J240" i="1"/>
  <c r="J251" i="1"/>
  <c r="I247" i="1"/>
  <c r="J247" i="1"/>
  <c r="I248" i="1"/>
  <c r="J248" i="1"/>
  <c r="I253" i="1"/>
  <c r="J253" i="1"/>
  <c r="I254" i="1"/>
  <c r="J254" i="1"/>
  <c r="I255" i="1"/>
  <c r="J255" i="1"/>
  <c r="I265" i="1"/>
  <c r="J265" i="1"/>
  <c r="I272" i="1"/>
  <c r="J272" i="1"/>
  <c r="J238" i="1"/>
  <c r="I238" i="1"/>
  <c r="I132" i="1"/>
  <c r="J132" i="1"/>
  <c r="P132" i="1" s="1"/>
  <c r="L132" i="1"/>
  <c r="L133" i="1"/>
  <c r="L134" i="1"/>
  <c r="L136" i="1"/>
  <c r="L135" i="1"/>
  <c r="L137" i="1"/>
  <c r="L138" i="1"/>
  <c r="L144" i="1"/>
  <c r="L145" i="1"/>
  <c r="L153" i="1"/>
  <c r="L168" i="1"/>
  <c r="L26" i="1"/>
  <c r="L146" i="1"/>
  <c r="L154" i="1"/>
  <c r="L27" i="1"/>
  <c r="I133" i="1"/>
  <c r="J133" i="1"/>
  <c r="P133" i="1" s="1"/>
  <c r="I134" i="1"/>
  <c r="J134" i="1"/>
  <c r="P134" i="1" s="1"/>
  <c r="I136" i="1"/>
  <c r="J136" i="1"/>
  <c r="P136" i="1" s="1"/>
  <c r="I135" i="1"/>
  <c r="J135" i="1"/>
  <c r="P135" i="1" s="1"/>
  <c r="I137" i="1"/>
  <c r="J137" i="1"/>
  <c r="P137" i="1" s="1"/>
  <c r="I138" i="1"/>
  <c r="J138" i="1"/>
  <c r="P138" i="1" s="1"/>
  <c r="I144" i="1"/>
  <c r="J144" i="1"/>
  <c r="P144" i="1" s="1"/>
  <c r="I145" i="1"/>
  <c r="J145" i="1"/>
  <c r="P145" i="1" s="1"/>
  <c r="I153" i="1"/>
  <c r="J153" i="1"/>
  <c r="P153" i="1" s="1"/>
  <c r="I168" i="1"/>
  <c r="J168" i="1"/>
  <c r="P168" i="1" s="1"/>
  <c r="I26" i="1"/>
  <c r="J26" i="1"/>
  <c r="I146" i="1"/>
  <c r="J146" i="1"/>
  <c r="P146" i="1" s="1"/>
  <c r="I154" i="1"/>
  <c r="J154" i="1"/>
  <c r="P154" i="1" s="1"/>
  <c r="I27" i="1"/>
  <c r="J27" i="1"/>
  <c r="J131" i="1"/>
  <c r="I131" i="1"/>
  <c r="J94" i="1"/>
  <c r="L73" i="1"/>
  <c r="O73" i="1" s="1"/>
  <c r="J106" i="1"/>
  <c r="I106" i="1"/>
  <c r="O106" i="1" s="1"/>
  <c r="J105" i="1"/>
  <c r="I105" i="1"/>
  <c r="O105" i="1" s="1"/>
  <c r="J110" i="1"/>
  <c r="I110" i="1"/>
  <c r="O110" i="1" s="1"/>
  <c r="J102" i="1"/>
  <c r="I102" i="1"/>
  <c r="O102" i="1" s="1"/>
  <c r="J109" i="1"/>
  <c r="I109" i="1"/>
  <c r="O109" i="1" s="1"/>
  <c r="J98" i="1"/>
  <c r="I98" i="1"/>
  <c r="O98" i="1" s="1"/>
  <c r="J97" i="1"/>
  <c r="I97" i="1"/>
  <c r="J96" i="1"/>
  <c r="I96" i="1"/>
  <c r="O96" i="1" s="1"/>
  <c r="J95" i="1"/>
  <c r="I95" i="1"/>
  <c r="I50" i="1"/>
  <c r="J50" i="1"/>
  <c r="L70" i="1"/>
  <c r="L69" i="1"/>
  <c r="J73" i="1"/>
  <c r="J70" i="1"/>
  <c r="I70" i="1"/>
  <c r="J69" i="1"/>
  <c r="I69" i="1"/>
  <c r="L60" i="1"/>
  <c r="L56" i="1"/>
  <c r="L55" i="1"/>
  <c r="L54" i="1"/>
  <c r="L47" i="1"/>
  <c r="L45" i="1"/>
  <c r="J47" i="1"/>
  <c r="I47" i="1"/>
  <c r="J45" i="1"/>
  <c r="J44" i="1"/>
  <c r="I44" i="1"/>
  <c r="J60" i="1"/>
  <c r="I60" i="1"/>
  <c r="J56" i="1"/>
  <c r="I56" i="1"/>
  <c r="J55" i="1"/>
  <c r="I55" i="1"/>
  <c r="J54" i="1"/>
  <c r="I54" i="1"/>
  <c r="J52" i="1"/>
  <c r="I52" i="1"/>
  <c r="O52" i="1" s="1"/>
  <c r="J51" i="1"/>
  <c r="I51" i="1"/>
  <c r="O51" i="1" s="1"/>
  <c r="L36" i="1"/>
  <c r="J36" i="1"/>
  <c r="I36" i="1"/>
  <c r="J35" i="1"/>
  <c r="I35" i="1"/>
  <c r="I22" i="1"/>
  <c r="J22" i="1"/>
  <c r="L24" i="1"/>
  <c r="J24" i="1"/>
  <c r="I24" i="1"/>
  <c r="I13" i="1"/>
  <c r="J13" i="1"/>
  <c r="L16" i="1"/>
  <c r="I16" i="1"/>
  <c r="J16" i="1"/>
  <c r="I14" i="1"/>
  <c r="O14" i="1" s="1"/>
  <c r="J14" i="1"/>
  <c r="O235" i="1" l="1"/>
  <c r="O135" i="1"/>
  <c r="L20" i="1"/>
  <c r="J20" i="1"/>
  <c r="I20" i="1"/>
  <c r="J48" i="1"/>
  <c r="L48" i="1"/>
  <c r="O153" i="1"/>
  <c r="O138" i="1"/>
  <c r="O36" i="1"/>
  <c r="O136" i="1"/>
  <c r="O146" i="1"/>
  <c r="L84" i="1"/>
  <c r="J194" i="1"/>
  <c r="O145" i="1"/>
  <c r="L274" i="1"/>
  <c r="I33" i="1"/>
  <c r="I42" i="1"/>
  <c r="L33" i="1"/>
  <c r="J64" i="1"/>
  <c r="L194" i="1"/>
  <c r="I84" i="1"/>
  <c r="J42" i="1"/>
  <c r="J84" i="1"/>
  <c r="I64" i="1"/>
  <c r="J129" i="1"/>
  <c r="J274" i="1"/>
  <c r="J33" i="1"/>
  <c r="L42" i="1"/>
  <c r="I48" i="1"/>
  <c r="L64" i="1"/>
  <c r="I129" i="1"/>
  <c r="I194" i="1"/>
  <c r="O264" i="1"/>
  <c r="I274" i="1"/>
  <c r="O154" i="1"/>
  <c r="Q154" i="1" s="1"/>
  <c r="O168" i="1"/>
  <c r="O144" i="1"/>
  <c r="O133" i="1"/>
  <c r="O132" i="1"/>
  <c r="O50" i="1"/>
  <c r="O44" i="1"/>
  <c r="O137" i="1"/>
  <c r="O134" i="1"/>
  <c r="O55" i="1"/>
  <c r="O60" i="1"/>
  <c r="O22" i="1"/>
  <c r="O54" i="1"/>
  <c r="O56" i="1"/>
  <c r="O245" i="1"/>
  <c r="O131" i="1"/>
  <c r="O265" i="1"/>
  <c r="O272" i="1"/>
  <c r="O45" i="1"/>
  <c r="O47" i="1"/>
  <c r="O95" i="1"/>
  <c r="O16" i="1"/>
  <c r="O35" i="1"/>
  <c r="O13" i="1"/>
  <c r="O254" i="1"/>
  <c r="O248" i="1"/>
  <c r="O240" i="1"/>
  <c r="O243" i="1"/>
  <c r="O70" i="1"/>
  <c r="O238" i="1"/>
  <c r="O24" i="1"/>
  <c r="P131" i="1"/>
  <c r="P194" i="1" s="1"/>
  <c r="O255" i="1"/>
  <c r="O253" i="1"/>
  <c r="O247" i="1"/>
  <c r="O97" i="1"/>
  <c r="Q97" i="1" s="1"/>
  <c r="O27" i="1"/>
  <c r="Q27" i="1" s="1"/>
  <c r="O26" i="1"/>
  <c r="O69" i="1"/>
  <c r="O246" i="1"/>
  <c r="O244" i="1"/>
  <c r="P50" i="1"/>
  <c r="Q106" i="1"/>
  <c r="P27" i="1"/>
  <c r="O20" i="1" l="1"/>
  <c r="O194" i="1"/>
  <c r="O64" i="1"/>
  <c r="O84" i="1"/>
  <c r="O42" i="1"/>
  <c r="O48" i="1"/>
  <c r="O274" i="1"/>
  <c r="O33" i="1"/>
  <c r="O129" i="1"/>
  <c r="Q131" i="1"/>
  <c r="Q50" i="1"/>
  <c r="A277" i="1" l="1"/>
  <c r="P272" i="1"/>
  <c r="P265" i="1"/>
  <c r="P255" i="1"/>
  <c r="P254" i="1"/>
  <c r="P247" i="1"/>
  <c r="P253" i="1"/>
  <c r="P248" i="1"/>
  <c r="P251" i="1"/>
  <c r="P240" i="1"/>
  <c r="P246" i="1"/>
  <c r="P245" i="1"/>
  <c r="P244" i="1"/>
  <c r="P243" i="1"/>
  <c r="P241" i="1"/>
  <c r="P239" i="1"/>
  <c r="P264" i="1"/>
  <c r="P238" i="1"/>
  <c r="P237" i="1"/>
  <c r="P211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242" i="1"/>
  <c r="P26" i="1"/>
  <c r="P101" i="1"/>
  <c r="P106" i="1"/>
  <c r="P105" i="1"/>
  <c r="P110" i="1"/>
  <c r="P102" i="1"/>
  <c r="P109" i="1"/>
  <c r="P98" i="1"/>
  <c r="P97" i="1"/>
  <c r="P96" i="1"/>
  <c r="P95" i="1"/>
  <c r="P94" i="1"/>
  <c r="P73" i="1"/>
  <c r="P70" i="1"/>
  <c r="P69" i="1"/>
  <c r="P60" i="1"/>
  <c r="P56" i="1"/>
  <c r="P55" i="1"/>
  <c r="P54" i="1"/>
  <c r="P52" i="1"/>
  <c r="P51" i="1"/>
  <c r="P44" i="1"/>
  <c r="P45" i="1"/>
  <c r="P47" i="1"/>
  <c r="P36" i="1"/>
  <c r="P35" i="1"/>
  <c r="P24" i="1"/>
  <c r="P22" i="1"/>
  <c r="P14" i="1"/>
  <c r="P16" i="1"/>
  <c r="P13" i="1"/>
  <c r="P235" i="1" l="1"/>
  <c r="P20" i="1"/>
  <c r="P274" i="1"/>
  <c r="P42" i="1"/>
  <c r="P129" i="1"/>
  <c r="P48" i="1"/>
  <c r="P33" i="1"/>
  <c r="P64" i="1"/>
  <c r="P84" i="1"/>
  <c r="J275" i="1" l="1"/>
  <c r="N275" i="1"/>
  <c r="M275" i="1"/>
  <c r="L275" i="1"/>
  <c r="K275" i="1"/>
  <c r="I275" i="1"/>
  <c r="Q36" i="1" l="1"/>
  <c r="Q238" i="1" l="1"/>
  <c r="Q264" i="1"/>
  <c r="Q239" i="1"/>
  <c r="Q254" i="1"/>
  <c r="Q240" i="1"/>
  <c r="Q253" i="1"/>
  <c r="Q248" i="1"/>
  <c r="Q245" i="1"/>
  <c r="Q244" i="1"/>
  <c r="Q241" i="1"/>
  <c r="Q243" i="1"/>
  <c r="Q246" i="1"/>
  <c r="Q272" i="1"/>
  <c r="Q247" i="1"/>
  <c r="Q255" i="1"/>
  <c r="Q251" i="1"/>
  <c r="Q265" i="1"/>
  <c r="Q242" i="1"/>
  <c r="Q200" i="1"/>
  <c r="Q199" i="1"/>
  <c r="Q197" i="1"/>
  <c r="Q203" i="1"/>
  <c r="Q201" i="1"/>
  <c r="Q202" i="1"/>
  <c r="Q211" i="1"/>
  <c r="Q205" i="1"/>
  <c r="Q209" i="1"/>
  <c r="Q208" i="1"/>
  <c r="Q207" i="1"/>
  <c r="Q204" i="1"/>
  <c r="Q198" i="1"/>
  <c r="Q206" i="1"/>
  <c r="Q135" i="1"/>
  <c r="Q132" i="1"/>
  <c r="Q153" i="1"/>
  <c r="Q138" i="1"/>
  <c r="Q168" i="1"/>
  <c r="Q14" i="1"/>
  <c r="Q137" i="1"/>
  <c r="Q145" i="1"/>
  <c r="Q136" i="1"/>
  <c r="Q26" i="1"/>
  <c r="Q144" i="1"/>
  <c r="Q146" i="1"/>
  <c r="Q95" i="1"/>
  <c r="Q96" i="1"/>
  <c r="Q98" i="1"/>
  <c r="Q110" i="1"/>
  <c r="Q109" i="1"/>
  <c r="Q102" i="1"/>
  <c r="Q105" i="1"/>
  <c r="Q69" i="1"/>
  <c r="Q70" i="1"/>
  <c r="Q73" i="1"/>
  <c r="Q52" i="1"/>
  <c r="Q56" i="1"/>
  <c r="Q55" i="1"/>
  <c r="Q60" i="1"/>
  <c r="Q54" i="1"/>
  <c r="Q47" i="1"/>
  <c r="Q44" i="1"/>
  <c r="Q45" i="1"/>
  <c r="Q24" i="1"/>
  <c r="Q16" i="1"/>
  <c r="Q235" i="1" l="1"/>
  <c r="Q48" i="1"/>
  <c r="Q84" i="1"/>
  <c r="Q51" i="1"/>
  <c r="Q64" i="1" s="1"/>
  <c r="Q35" i="1"/>
  <c r="Q42" i="1" s="1"/>
  <c r="Q22" i="1"/>
  <c r="Q33" i="1" s="1"/>
  <c r="Q133" i="1"/>
  <c r="Q94" i="1"/>
  <c r="Q129" i="1" s="1"/>
  <c r="Q13" i="1"/>
  <c r="Q20" i="1" s="1"/>
  <c r="Q134" i="1"/>
  <c r="Q237" i="1"/>
  <c r="Q274" i="1" s="1"/>
  <c r="P275" i="1"/>
  <c r="Q194" i="1" l="1"/>
  <c r="O275" i="1"/>
  <c r="Q275" i="1" l="1"/>
  <c r="G275" i="1" l="1"/>
  <c r="G295" i="1" s="1"/>
</calcChain>
</file>

<file path=xl/sharedStrings.xml><?xml version="1.0" encoding="utf-8"?>
<sst xmlns="http://schemas.openxmlformats.org/spreadsheetml/2006/main" count="1293" uniqueCount="413">
  <si>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</si>
  <si>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</si>
  <si>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</si>
  <si>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</si>
  <si>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</si>
  <si>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</si>
  <si>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</si>
  <si>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</si>
  <si>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</si>
  <si>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</si>
  <si>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</si>
  <si>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</si>
  <si>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</si>
  <si>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</si>
  <si>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</si>
  <si>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</si>
  <si>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</si>
  <si>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</si>
  <si>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</si>
  <si>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</si>
  <si>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</si>
  <si>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</si>
  <si>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</si>
  <si>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</si>
  <si>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</si>
  <si>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</si>
  <si>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</si>
  <si>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</si>
  <si>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</si>
  <si>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</si>
  <si>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</si>
  <si>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</si>
  <si>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</si>
  <si>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</si>
  <si>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</si>
  <si>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</si>
  <si>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</si>
  <si>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</si>
  <si>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</si>
  <si>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</si>
  <si>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</si>
  <si>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</si>
  <si>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</si>
  <si>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</si>
  <si>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</si>
  <si>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</si>
  <si>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</si>
  <si>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</si>
  <si>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</si>
  <si>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</si>
  <si>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</si>
  <si>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</si>
  <si>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</si>
  <si>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</si>
  <si>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</si>
  <si>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</si>
  <si>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</si>
  <si>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</si>
  <si>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</si>
  <si>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</si>
  <si>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</si>
  <si>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</si>
  <si>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</si>
  <si>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</si>
  <si>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</si>
  <si>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</si>
  <si>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</si>
  <si>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</si>
  <si>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</si>
  <si>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</si>
  <si>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</si>
  <si>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</si>
  <si>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</si>
  <si>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</si>
  <si>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</si>
  <si>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</si>
  <si>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</si>
  <si>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</si>
  <si>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</si>
  <si>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</si>
  <si>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</si>
  <si>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</si>
  <si>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</si>
  <si>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</si>
  <si>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</si>
  <si>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</si>
  <si>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</si>
  <si>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</si>
  <si>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MONITOR DE SERVICIOS</t>
  </si>
  <si>
    <t>DHARIANA ELIZABETH ALECON QUEZADA</t>
  </si>
  <si>
    <t>RINA HUBER REYES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</si>
  <si>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</si>
  <si>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</si>
  <si>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</si>
  <si>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</si>
  <si>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</si>
  <si>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</si>
  <si>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</si>
  <si>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</si>
  <si>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</si>
  <si>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</si>
  <si>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</si>
  <si>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</si>
  <si>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</si>
  <si>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</si>
  <si>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</si>
  <si>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</si>
  <si>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</si>
  <si>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</si>
  <si>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</si>
  <si>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</si>
  <si>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</si>
  <si>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</si>
  <si>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</si>
  <si>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</si>
  <si>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</si>
  <si>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</si>
  <si>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</si>
  <si>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</si>
  <si>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</si>
  <si>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</si>
  <si>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</si>
  <si>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</si>
  <si>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</si>
  <si>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</si>
  <si>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</si>
  <si>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</si>
  <si>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</si>
  <si>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</si>
  <si>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</si>
  <si>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</si>
  <si>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</si>
  <si>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</si>
  <si>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</si>
  <si>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</si>
  <si>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</si>
  <si>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</si>
  <si>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</si>
  <si>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KENIA ALTAGRACIA DIAZ ALMONTE</t>
  </si>
  <si>
    <t>SUB-TOTAL</t>
  </si>
  <si>
    <t>RAMON SIMEON HERNANDEZ SANTANA</t>
  </si>
  <si>
    <t>ANALISTA DE INCIDENTES DE SISTEMAS</t>
  </si>
  <si>
    <t>GISSELL JAZMIN MARTINEZ PANTALEON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</si>
  <si>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</si>
  <si>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</si>
  <si>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</si>
  <si>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</si>
  <si>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</si>
  <si>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 xml:space="preserve">Función </t>
  </si>
  <si>
    <t>PABLO ANDRES DE LA CRUZ</t>
  </si>
  <si>
    <t>ADMINISTRADOR (A) DE BASE DE DATOS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</si>
  <si>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</si>
  <si>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</si>
  <si>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</si>
  <si>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</si>
  <si>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</si>
  <si>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</si>
  <si>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</si>
  <si>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</si>
  <si>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</si>
  <si>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</si>
  <si>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</si>
  <si>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</si>
  <si>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</si>
  <si>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</si>
  <si>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</si>
  <si>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</si>
  <si>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</si>
  <si>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</si>
  <si>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</si>
  <si>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</si>
  <si>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</si>
  <si>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</si>
  <si>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</si>
  <si>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</si>
  <si>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</si>
  <si>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</si>
  <si>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</si>
  <si>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</si>
  <si>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</si>
  <si>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</si>
  <si>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</si>
  <si>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</si>
  <si>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</si>
  <si>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</si>
  <si>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</si>
  <si>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</si>
  <si>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</si>
  <si>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</si>
  <si>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</si>
  <si>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</si>
  <si>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</si>
  <si>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</si>
  <si>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</si>
  <si>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</si>
  <si>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</si>
  <si>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</si>
  <si>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</si>
  <si>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</si>
  <si>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</si>
  <si>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</si>
  <si>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</si>
  <si>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</si>
  <si>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</si>
  <si>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</si>
  <si>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</si>
  <si>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</si>
  <si>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</si>
  <si>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</si>
  <si>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</si>
  <si>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</si>
  <si>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</si>
  <si>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</si>
  <si>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</si>
  <si>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</si>
  <si>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</si>
  <si>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</si>
  <si>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</si>
  <si>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</si>
  <si>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</si>
  <si>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</si>
  <si>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</si>
  <si>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</si>
  <si>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</si>
  <si>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</si>
  <si>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 xml:space="preserve">AUXILIAR DE SERVICIOS GUBERNAMENTALES </t>
  </si>
  <si>
    <t>RECEPCIONISTA</t>
  </si>
  <si>
    <t>FISCALIZADOR (A) INTERNO</t>
  </si>
  <si>
    <t>ANALISTA DE CALIDAD EN LA GESTION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</si>
  <si>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</si>
  <si>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</si>
  <si>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</si>
  <si>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</si>
  <si>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</si>
  <si>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</si>
  <si>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</si>
  <si>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</si>
  <si>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</si>
  <si>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</si>
  <si>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</si>
  <si>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</si>
  <si>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</si>
  <si>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</si>
  <si>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</si>
  <si>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</si>
  <si>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</si>
  <si>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</si>
  <si>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</si>
  <si>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</si>
  <si>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</si>
  <si>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</si>
  <si>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</si>
  <si>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</si>
  <si>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</si>
  <si>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</si>
  <si>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</si>
  <si>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</si>
  <si>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</si>
  <si>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</si>
  <si>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</si>
  <si>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</si>
  <si>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</si>
  <si>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</si>
  <si>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</si>
  <si>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</si>
  <si>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</si>
  <si>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</si>
  <si>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</si>
  <si>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</si>
  <si>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</si>
  <si>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</si>
  <si>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</si>
  <si>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</si>
  <si>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</si>
  <si>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</si>
  <si>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</si>
  <si>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</si>
  <si>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</si>
  <si>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</si>
  <si>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</si>
  <si>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</si>
  <si>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</si>
  <si>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</si>
  <si>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</si>
  <si>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</si>
  <si>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</si>
  <si>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ANALISTA DE RECURSOS HUMANOS</t>
  </si>
  <si>
    <t>ROSANNA MARIA MATOS CRISOSTOMO</t>
  </si>
  <si>
    <t>DIGITALIZADOR</t>
  </si>
  <si>
    <t>Enc. Depto. Contabilidad del SUIR</t>
  </si>
  <si>
    <t>Abogado (a)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</si>
  <si>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</si>
  <si>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</si>
  <si>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</si>
  <si>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</si>
  <si>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</si>
  <si>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</si>
  <si>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</si>
  <si>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</si>
  <si>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</si>
  <si>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</si>
  <si>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</si>
  <si>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</si>
  <si>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</si>
  <si>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</si>
  <si>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</si>
  <si>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</si>
  <si>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</si>
  <si>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</si>
  <si>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</si>
  <si>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</si>
  <si>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</si>
  <si>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</si>
  <si>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</si>
  <si>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</si>
  <si>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</si>
  <si>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</si>
  <si>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</si>
  <si>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</si>
  <si>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Gestor de Redes Sociales </t>
  </si>
  <si>
    <t>LIDEYSIS ALTAGRACIA ALIX BELTRAN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</si>
  <si>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</si>
  <si>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</si>
  <si>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</si>
  <si>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</si>
  <si>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</si>
  <si>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</si>
  <si>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</si>
  <si>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</si>
  <si>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</si>
  <si>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</si>
  <si>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</si>
  <si>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</si>
  <si>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</si>
  <si>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</si>
  <si>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</si>
  <si>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</si>
  <si>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</si>
  <si>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</si>
  <si>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</si>
  <si>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</si>
  <si>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</si>
  <si>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</si>
  <si>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</si>
  <si>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</si>
  <si>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</si>
  <si>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</si>
  <si>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</si>
  <si>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</si>
  <si>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</si>
  <si>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</si>
  <si>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</si>
  <si>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NELSON MAYOBANEX SOLER MENDEZ</t>
  </si>
  <si>
    <t>ISABEL RAMIREZ MARTE</t>
  </si>
  <si>
    <t xml:space="preserve">   (4*) Deducción directa declaración TSS del SUIRPLUS por registro de dependientes adicionales al SDSS. RD$1,1,577.45 por cada dependiente adicional registrado.</t>
  </si>
  <si>
    <t>MARINO EZEQUIEL ROSARIO FLORENTINO</t>
  </si>
  <si>
    <t>YAMEL LEONOR PANIAGUA GRULLON</t>
  </si>
  <si>
    <t>COORDINADORA DE SERVICIOS</t>
  </si>
  <si>
    <t>ANALISTA DE CAPACITACIÓN Y DESARROLLO</t>
  </si>
  <si>
    <t>DIANA CHRISMELY MATIAS JAQUEZ</t>
  </si>
  <si>
    <t>ADA YASMEIDY BURGOS SANTOS</t>
  </si>
  <si>
    <t>CARLOS ELIACIM REYES MATOS</t>
  </si>
  <si>
    <t>OSORIS CONCEPCION BACILIO MARTINEZ</t>
  </si>
  <si>
    <t>JUANA NATIVIDAD QUEZADA ROSARIO</t>
  </si>
  <si>
    <t>RICHARDT BERIHUETE BELLO</t>
  </si>
  <si>
    <t>JHONNY JESUS REYES</t>
  </si>
  <si>
    <t>BRITANNY ODETTE MARTE BRAVO</t>
  </si>
  <si>
    <t>DAVID PAULINO</t>
  </si>
  <si>
    <t>FRANCISCO JAVIER CASTRO LORA</t>
  </si>
  <si>
    <t>NALDA YALINA LIZARDO ZORRILLA</t>
  </si>
  <si>
    <t>ASESOR (A)</t>
  </si>
  <si>
    <t>YANEIRY ANDREA BAEZ BONIFACIO</t>
  </si>
  <si>
    <t>AUXILIAR ADMINISTRATIVO (A)</t>
  </si>
  <si>
    <t>ANTONIO MORENO MORENO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</si>
  <si>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</si>
  <si>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</si>
  <si>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</si>
  <si>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</si>
  <si>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</si>
  <si>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</si>
  <si>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ANGELO FAMILIA SANCHEZ</t>
  </si>
  <si>
    <t>JOHANNA MASSIEL RIVAS PAULINO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</si>
  <si>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</si>
  <si>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</si>
  <si>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</si>
  <si>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</si>
  <si>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</si>
  <si>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SORANYI DAMIAN RAMIREZ DE RODRIGUEZ</t>
  </si>
  <si>
    <t xml:space="preserve">SAMIRA PICHARDO GUZMAN </t>
  </si>
  <si>
    <t>MARIA DEL CARMEN CABRAL CABRERA</t>
  </si>
  <si>
    <t>ASESOR (A) DE CUMPLIMIENTO DE NORMAS</t>
  </si>
  <si>
    <t>SCHERYL ALCÁNTARA MARTÍNEZ</t>
  </si>
  <si>
    <t>IVAN EDUARDO ROJAS HENRIQUEZ</t>
  </si>
  <si>
    <t>ALEX HAROLL DISHMEY PEREZ</t>
  </si>
  <si>
    <t>ARIANNI MORENO BELTRE</t>
  </si>
  <si>
    <t>SAUL ARISMENDI PEREZ JIMENEZ</t>
  </si>
  <si>
    <t>JUAN RAMON PEREZ OSORIA</t>
  </si>
  <si>
    <t>KATHY ESMERALDA FUENTES PERALTA</t>
  </si>
  <si>
    <t>GUSTAVO EMILIO RAMIREZ VIDAL</t>
  </si>
  <si>
    <t>JOSUE PERALTA REYES</t>
  </si>
  <si>
    <t>LUZ ALTAGRACIA SOSA CUEVAS</t>
  </si>
  <si>
    <t>SAMIL DANIEL CASTILLO VARGAS</t>
  </si>
  <si>
    <t>SOPORTE TECNICO INFORMATICO</t>
  </si>
  <si>
    <t>JEISSON ELIAS CABELO ROSARIO</t>
  </si>
  <si>
    <t>FELISANDER MELO PASCUAL</t>
  </si>
  <si>
    <t>CAMILA SANTIAGO SANCHEZ</t>
  </si>
  <si>
    <t>ANGEL LINARDO VALENZUELA SILVESTRE</t>
  </si>
  <si>
    <t>Correspondiente al mes de septiembre del año 2023</t>
  </si>
  <si>
    <t>YISEL MARIA SUERO DE JESUS</t>
  </si>
  <si>
    <t>ANA LUCIA FURCAL CORDERO</t>
  </si>
  <si>
    <t>MICHAEL JAVIER DE LA ROSA GARCIA</t>
  </si>
  <si>
    <t>ANDRY MARIA GOMEZ SOLIS</t>
  </si>
  <si>
    <t>MABEL MILEDY GARCIA BELTRE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</si>
</sst>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6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top" wrapText="1" readingOrder="1"/>
    </xf>
    <xf numFmtId="0" fontId="18" fillId="0" borderId="6" xfId="0" applyFont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Border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165" fontId="18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 readingOrder="1"/>
    </xf>
    <xf numFmtId="165" fontId="19" fillId="0" borderId="17" xfId="0" applyNumberFormat="1" applyFont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readingOrder="1"/>
    </xf>
    <xf numFmtId="0" fontId="13" fillId="0" borderId="6" xfId="0" applyFont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 wrapText="1"/>
    </xf>
    <xf numFmtId="165" fontId="19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right" vertical="top" wrapText="1" readingOrder="1"/>
    </xf>
    <xf numFmtId="4" fontId="16" fillId="0" borderId="24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wrapText="1"/>
    </xf>
    <xf numFmtId="0" fontId="13" fillId="0" borderId="6" xfId="0" applyFont="1" applyBorder="1" applyAlignment="1">
      <alignment vertical="center" readingOrder="1"/>
    </xf>
    <xf numFmtId="165" fontId="18" fillId="0" borderId="6" xfId="0" applyNumberFormat="1" applyFont="1" applyBorder="1" applyAlignment="1">
      <alignment horizontal="right" readingOrder="1"/>
    </xf>
    <xf numFmtId="4" fontId="13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64" fontId="13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 vertical="top" wrapText="1" readingOrder="1"/>
    </xf>
    <xf numFmtId="4" fontId="13" fillId="0" borderId="11" xfId="0" applyNumberFormat="1" applyFont="1" applyBorder="1" applyAlignment="1">
      <alignment horizontal="right" readingOrder="1"/>
    </xf>
    <xf numFmtId="165" fontId="19" fillId="0" borderId="7" xfId="0" applyNumberFormat="1" applyFont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center" vertical="top" wrapText="1" readingOrder="1"/>
    </xf>
    <xf numFmtId="164" fontId="13" fillId="0" borderId="39" xfId="4" applyFont="1" applyFill="1" applyBorder="1" applyAlignment="1">
      <alignment horizontal="left"/>
    </xf>
    <xf numFmtId="165" fontId="15" fillId="0" borderId="39" xfId="0" applyNumberFormat="1" applyFont="1" applyBorder="1" applyAlignment="1">
      <alignment horizontal="right" vertical="top" wrapText="1" readingOrder="1"/>
    </xf>
    <xf numFmtId="164" fontId="13" fillId="0" borderId="39" xfId="4" applyFont="1" applyFill="1" applyBorder="1" applyAlignment="1">
      <alignment horizontal="right" vertical="top" wrapText="1"/>
    </xf>
    <xf numFmtId="165" fontId="18" fillId="0" borderId="39" xfId="0" applyNumberFormat="1" applyFont="1" applyBorder="1" applyAlignment="1">
      <alignment horizontal="right" vertical="top" wrapText="1"/>
    </xf>
    <xf numFmtId="164" fontId="13" fillId="0" borderId="39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right" vertical="top" wrapText="1" readingOrder="1"/>
    </xf>
    <xf numFmtId="4" fontId="13" fillId="0" borderId="3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4" fontId="13" fillId="0" borderId="0" xfId="4" applyFont="1" applyFill="1" applyBorder="1" applyAlignment="1">
      <alignment horizontal="left"/>
    </xf>
    <xf numFmtId="165" fontId="15" fillId="0" borderId="0" xfId="0" applyNumberFormat="1" applyFont="1" applyAlignment="1">
      <alignment horizontal="right" vertical="top" wrapText="1" readingOrder="1"/>
    </xf>
    <xf numFmtId="164" fontId="13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 vertical="top" wrapText="1" readingOrder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16" fillId="0" borderId="30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810639</xdr:colOff>
      <xdr:row>2</xdr:row>
      <xdr:rowOff>344523</xdr:rowOff>
    </xdr:from>
    <xdr:to>
      <xdr:col>16</xdr:col>
      <xdr:colOff>2216167</xdr:colOff>
      <xdr:row>5</xdr:row>
      <xdr:rowOff>94699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5FF4551C-E0A1-4F43-8409-8E7084BC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72767" y="1094363"/>
          <a:ext cx="3067336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669"/>
  <sheetViews>
    <sheetView tabSelected="1" view="pageBreakPreview" topLeftCell="A248" zoomScale="47" zoomScaleNormal="70" zoomScaleSheetLayoutView="47" workbookViewId="0">
      <selection activeCell="E260" sqref="E260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11" customWidth="1"/>
    <col min="9" max="9" width="23.85546875" style="12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9" customWidth="1"/>
    <col min="16" max="16" width="25" style="83" customWidth="1"/>
    <col min="17" max="17" width="35" style="83" customWidth="1"/>
    <col min="18" max="18" width="25.42578125" style="2" bestFit="1" customWidth="1"/>
    <col min="19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32.2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5"/>
      <c r="K3" s="64"/>
      <c r="L3" s="64"/>
      <c r="M3" s="64"/>
      <c r="N3" s="64"/>
      <c r="O3" s="64"/>
      <c r="P3" s="64"/>
      <c r="Q3" s="64"/>
    </row>
    <row r="4" spans="1:17" ht="71.25" customHeight="1" x14ac:dyDescent="0.2">
      <c r="A4" s="194" t="s">
        <v>270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ht="57" customHeight="1" x14ac:dyDescent="0.2">
      <c r="A5" s="195" t="s">
        <v>271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</row>
    <row r="6" spans="1:17" ht="15.75" x14ac:dyDescent="0.2">
      <c r="A6" s="17"/>
      <c r="B6" s="17"/>
      <c r="C6" s="17"/>
      <c r="D6" s="17"/>
      <c r="E6" s="17"/>
      <c r="F6" s="17"/>
      <c r="G6" s="66"/>
      <c r="H6" s="67"/>
      <c r="I6" s="68"/>
      <c r="J6" s="17"/>
      <c r="K6" s="17"/>
      <c r="L6" s="17"/>
      <c r="M6" s="17"/>
      <c r="N6" s="17"/>
      <c r="O6" s="17"/>
      <c r="P6" s="17"/>
      <c r="Q6" s="17"/>
    </row>
    <row r="7" spans="1:17" ht="43.5" customHeight="1" thickBot="1" x14ac:dyDescent="0.25">
      <c r="A7" s="200" t="s">
        <v>407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</row>
    <row r="8" spans="1:17" ht="54" customHeight="1" thickBot="1" x14ac:dyDescent="0.25">
      <c r="A8" s="186" t="s">
        <v>17</v>
      </c>
      <c r="B8" s="184" t="s">
        <v>14</v>
      </c>
      <c r="C8" s="184" t="s">
        <v>267</v>
      </c>
      <c r="D8" s="184" t="s">
        <v>19</v>
      </c>
      <c r="E8" s="184" t="s">
        <v>148</v>
      </c>
      <c r="F8" s="184" t="s">
        <v>18</v>
      </c>
      <c r="G8" s="188" t="s">
        <v>15</v>
      </c>
      <c r="H8" s="190" t="s">
        <v>10</v>
      </c>
      <c r="I8" s="204" t="s">
        <v>8</v>
      </c>
      <c r="J8" s="204"/>
      <c r="K8" s="205"/>
      <c r="L8" s="205"/>
      <c r="M8" s="205"/>
      <c r="N8" s="205"/>
      <c r="O8" s="206" t="s">
        <v>1</v>
      </c>
      <c r="P8" s="207"/>
      <c r="Q8" s="182" t="s">
        <v>16</v>
      </c>
    </row>
    <row r="9" spans="1:17" ht="63.75" customHeight="1" x14ac:dyDescent="0.2">
      <c r="A9" s="187"/>
      <c r="B9" s="185"/>
      <c r="C9" s="185"/>
      <c r="D9" s="185"/>
      <c r="E9" s="185"/>
      <c r="F9" s="185"/>
      <c r="G9" s="189"/>
      <c r="H9" s="191"/>
      <c r="I9" s="203" t="s">
        <v>12</v>
      </c>
      <c r="J9" s="203"/>
      <c r="K9" s="197" t="s">
        <v>9</v>
      </c>
      <c r="L9" s="180" t="s">
        <v>13</v>
      </c>
      <c r="M9" s="181"/>
      <c r="N9" s="188" t="s">
        <v>11</v>
      </c>
      <c r="O9" s="183" t="s">
        <v>3</v>
      </c>
      <c r="P9" s="182" t="s">
        <v>0</v>
      </c>
      <c r="Q9" s="182"/>
    </row>
    <row r="10" spans="1:17" ht="76.5" customHeight="1" thickBot="1" x14ac:dyDescent="0.25">
      <c r="A10" s="187"/>
      <c r="B10" s="185"/>
      <c r="C10" s="193"/>
      <c r="D10" s="193"/>
      <c r="E10" s="193"/>
      <c r="F10" s="193"/>
      <c r="G10" s="189"/>
      <c r="H10" s="192"/>
      <c r="I10" s="120" t="s">
        <v>4</v>
      </c>
      <c r="J10" s="121" t="s">
        <v>5</v>
      </c>
      <c r="K10" s="198"/>
      <c r="L10" s="122" t="s">
        <v>6</v>
      </c>
      <c r="M10" s="123" t="s">
        <v>7</v>
      </c>
      <c r="N10" s="196"/>
      <c r="O10" s="183"/>
      <c r="P10" s="182"/>
      <c r="Q10" s="182"/>
    </row>
    <row r="11" spans="1:17" s="4" customFormat="1" ht="31.5" customHeight="1" x14ac:dyDescent="0.2">
      <c r="A11" s="175" t="s">
        <v>21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ht="36.75" customHeight="1" x14ac:dyDescent="0.35">
      <c r="A12" s="38">
        <v>1</v>
      </c>
      <c r="B12" s="19" t="s">
        <v>34</v>
      </c>
      <c r="C12" s="19" t="s">
        <v>268</v>
      </c>
      <c r="D12" s="19" t="s">
        <v>21</v>
      </c>
      <c r="E12" s="19" t="s">
        <v>35</v>
      </c>
      <c r="F12" s="20" t="s">
        <v>29</v>
      </c>
      <c r="G12" s="21">
        <v>400000</v>
      </c>
      <c r="H12" s="26">
        <v>84477.78</v>
      </c>
      <c r="I12" s="23">
        <f>374040*2.87%</f>
        <v>10734.948</v>
      </c>
      <c r="J12" s="33">
        <f>374040*7.1%</f>
        <v>26556.839999999997</v>
      </c>
      <c r="K12" s="87">
        <f>74808*1.1%</f>
        <v>822.88800000000003</v>
      </c>
      <c r="L12" s="33">
        <f>187020*3.04%</f>
        <v>5685.4080000000004</v>
      </c>
      <c r="M12" s="33">
        <f>187020*7.09%</f>
        <v>13259.718000000001</v>
      </c>
      <c r="N12" s="33">
        <v>0</v>
      </c>
      <c r="O12" s="27">
        <f t="shared" ref="O12:O19" si="0">H12+I12+L12+N12</f>
        <v>100898.136</v>
      </c>
      <c r="P12" s="27">
        <f t="shared" ref="P12:P19" si="1">J12+K12+M12</f>
        <v>40639.445999999996</v>
      </c>
      <c r="Q12" s="27">
        <f t="shared" ref="Q12:Q19" si="2">G12-O12</f>
        <v>299101.864</v>
      </c>
    </row>
    <row r="13" spans="1:17" ht="34.5" customHeight="1" x14ac:dyDescent="0.35">
      <c r="A13" s="38">
        <v>2</v>
      </c>
      <c r="B13" s="19" t="s">
        <v>36</v>
      </c>
      <c r="C13" s="19" t="s">
        <v>269</v>
      </c>
      <c r="D13" s="19" t="s">
        <v>21</v>
      </c>
      <c r="E13" s="19" t="s">
        <v>37</v>
      </c>
      <c r="F13" s="20" t="s">
        <v>32</v>
      </c>
      <c r="G13" s="21">
        <v>160000</v>
      </c>
      <c r="H13" s="22">
        <v>25420.21</v>
      </c>
      <c r="I13" s="23">
        <f>G13*2.87/100</f>
        <v>4592</v>
      </c>
      <c r="J13" s="24">
        <f>G13*7.1/100</f>
        <v>11360</v>
      </c>
      <c r="K13" s="87">
        <f t="shared" ref="K13:K18" si="3">74808*1.1%</f>
        <v>822.88800000000003</v>
      </c>
      <c r="L13" s="25">
        <f>+G13*3.04%</f>
        <v>4864</v>
      </c>
      <c r="M13" s="33">
        <f>+G13*7.09%</f>
        <v>11344</v>
      </c>
      <c r="N13" s="26">
        <f>1597.31*2</f>
        <v>3194.62</v>
      </c>
      <c r="O13" s="27">
        <f t="shared" si="0"/>
        <v>38070.83</v>
      </c>
      <c r="P13" s="27">
        <f t="shared" si="1"/>
        <v>23526.887999999999</v>
      </c>
      <c r="Q13" s="27">
        <f t="shared" si="2"/>
        <v>121929.17</v>
      </c>
    </row>
    <row r="14" spans="1:17" ht="48" customHeight="1" x14ac:dyDescent="0.35">
      <c r="A14" s="38">
        <v>3</v>
      </c>
      <c r="B14" s="19" t="s">
        <v>86</v>
      </c>
      <c r="C14" s="19" t="s">
        <v>269</v>
      </c>
      <c r="D14" s="19" t="s">
        <v>21</v>
      </c>
      <c r="E14" s="19" t="s">
        <v>252</v>
      </c>
      <c r="F14" s="20" t="s">
        <v>29</v>
      </c>
      <c r="G14" s="21">
        <v>160000</v>
      </c>
      <c r="H14" s="22">
        <v>25420.21</v>
      </c>
      <c r="I14" s="23">
        <f>G14*2.87/100</f>
        <v>4592</v>
      </c>
      <c r="J14" s="24">
        <f>G14*7.1/100</f>
        <v>11360</v>
      </c>
      <c r="K14" s="87">
        <f t="shared" si="3"/>
        <v>822.88800000000003</v>
      </c>
      <c r="L14" s="25">
        <f>+G14*3.04%</f>
        <v>4864</v>
      </c>
      <c r="M14" s="33">
        <f t="shared" ref="M14:M19" si="4">+G14*7.09%</f>
        <v>11344</v>
      </c>
      <c r="N14" s="26">
        <f>1597.31*2</f>
        <v>3194.62</v>
      </c>
      <c r="O14" s="27">
        <f>H14+I14+L14+N14</f>
        <v>38070.83</v>
      </c>
      <c r="P14" s="27">
        <f>J14+K14+M14</f>
        <v>23526.887999999999</v>
      </c>
      <c r="Q14" s="27">
        <f>G14-O14</f>
        <v>121929.17</v>
      </c>
    </row>
    <row r="15" spans="1:17" ht="48" customHeight="1" x14ac:dyDescent="0.35">
      <c r="A15" s="38">
        <v>4</v>
      </c>
      <c r="B15" s="19" t="s">
        <v>389</v>
      </c>
      <c r="C15" s="19" t="s">
        <v>269</v>
      </c>
      <c r="D15" s="19" t="s">
        <v>21</v>
      </c>
      <c r="E15" s="19" t="s">
        <v>390</v>
      </c>
      <c r="F15" s="20" t="s">
        <v>40</v>
      </c>
      <c r="G15" s="21">
        <v>150000</v>
      </c>
      <c r="H15" s="22">
        <v>23866.62</v>
      </c>
      <c r="I15" s="23">
        <f>G15*2.87/100</f>
        <v>4305</v>
      </c>
      <c r="J15" s="24">
        <f>G15*7.1/100</f>
        <v>10650</v>
      </c>
      <c r="K15" s="87">
        <f t="shared" si="3"/>
        <v>822.88800000000003</v>
      </c>
      <c r="L15" s="25">
        <f>+G15*3.04%</f>
        <v>4560</v>
      </c>
      <c r="M15" s="33">
        <f t="shared" ref="M15" si="5">+G15*7.09%</f>
        <v>10635</v>
      </c>
      <c r="N15" s="26">
        <v>0</v>
      </c>
      <c r="O15" s="27">
        <f>H15+I15+L15+N15</f>
        <v>32731.62</v>
      </c>
      <c r="P15" s="27">
        <f>J15+K15+M15</f>
        <v>22107.887999999999</v>
      </c>
      <c r="Q15" s="27">
        <f>G15-O15</f>
        <v>117268.38</v>
      </c>
    </row>
    <row r="16" spans="1:17" ht="40.5" customHeight="1" x14ac:dyDescent="0.35">
      <c r="A16" s="38">
        <v>5</v>
      </c>
      <c r="B16" s="19" t="s">
        <v>38</v>
      </c>
      <c r="C16" s="19" t="s">
        <v>269</v>
      </c>
      <c r="D16" s="19" t="s">
        <v>21</v>
      </c>
      <c r="E16" s="19" t="s">
        <v>39</v>
      </c>
      <c r="F16" s="88" t="s">
        <v>40</v>
      </c>
      <c r="G16" s="21">
        <v>90000</v>
      </c>
      <c r="H16" s="89">
        <v>9753.1200000000008</v>
      </c>
      <c r="I16" s="23">
        <f>G16*2.87/100</f>
        <v>2583</v>
      </c>
      <c r="J16" s="24">
        <f>G16*7.1/100</f>
        <v>6390</v>
      </c>
      <c r="K16" s="87">
        <f t="shared" si="3"/>
        <v>822.88800000000003</v>
      </c>
      <c r="L16" s="25">
        <f>G16*3.04/100</f>
        <v>2736</v>
      </c>
      <c r="M16" s="33">
        <f t="shared" si="4"/>
        <v>6381</v>
      </c>
      <c r="N16" s="51">
        <v>0</v>
      </c>
      <c r="O16" s="27">
        <f t="shared" si="0"/>
        <v>15072.12</v>
      </c>
      <c r="P16" s="27">
        <f t="shared" si="1"/>
        <v>13593.887999999999</v>
      </c>
      <c r="Q16" s="27">
        <f t="shared" si="2"/>
        <v>74927.88</v>
      </c>
    </row>
    <row r="17" spans="1:17" ht="40.5" customHeight="1" x14ac:dyDescent="0.35">
      <c r="A17" s="38">
        <v>6</v>
      </c>
      <c r="B17" s="19" t="s">
        <v>363</v>
      </c>
      <c r="C17" s="19" t="s">
        <v>269</v>
      </c>
      <c r="D17" s="19" t="s">
        <v>21</v>
      </c>
      <c r="E17" s="19" t="s">
        <v>39</v>
      </c>
      <c r="F17" s="88" t="s">
        <v>40</v>
      </c>
      <c r="G17" s="21">
        <v>90000</v>
      </c>
      <c r="H17" s="89">
        <v>9753.1200000000008</v>
      </c>
      <c r="I17" s="23">
        <f>G17*2.87/100</f>
        <v>2583</v>
      </c>
      <c r="J17" s="24">
        <f>G17*7.1/100</f>
        <v>6390</v>
      </c>
      <c r="K17" s="87">
        <f t="shared" si="3"/>
        <v>822.88800000000003</v>
      </c>
      <c r="L17" s="25">
        <f>G17*3.04/100</f>
        <v>2736</v>
      </c>
      <c r="M17" s="33">
        <f t="shared" ref="M17" si="6">+G17*7.09%</f>
        <v>6381</v>
      </c>
      <c r="N17" s="51">
        <v>0</v>
      </c>
      <c r="O17" s="27">
        <f t="shared" ref="O17" si="7">H17+I17+L17+N17</f>
        <v>15072.12</v>
      </c>
      <c r="P17" s="27">
        <f t="shared" ref="P17" si="8">J17+K17+M17</f>
        <v>13593.887999999999</v>
      </c>
      <c r="Q17" s="27">
        <f t="shared" ref="Q17" si="9">G17-O17</f>
        <v>74927.88</v>
      </c>
    </row>
    <row r="18" spans="1:17" ht="21" x14ac:dyDescent="0.35">
      <c r="A18" s="38">
        <v>7</v>
      </c>
      <c r="B18" s="19" t="s">
        <v>261</v>
      </c>
      <c r="C18" s="19" t="s">
        <v>269</v>
      </c>
      <c r="D18" s="19" t="s">
        <v>21</v>
      </c>
      <c r="E18" s="19" t="s">
        <v>227</v>
      </c>
      <c r="F18" s="90" t="s">
        <v>32</v>
      </c>
      <c r="G18" s="91">
        <v>90000</v>
      </c>
      <c r="H18" s="92">
        <v>9753.1200000000008</v>
      </c>
      <c r="I18" s="53">
        <f t="shared" ref="I18" si="10">G18*2.87/100</f>
        <v>2583</v>
      </c>
      <c r="J18" s="53">
        <f t="shared" ref="J18" si="11">G18*7.1/100</f>
        <v>6390</v>
      </c>
      <c r="K18" s="87">
        <f t="shared" si="3"/>
        <v>822.88800000000003</v>
      </c>
      <c r="L18" s="53">
        <f t="shared" ref="L18" si="12">G18*3.04/100</f>
        <v>2736</v>
      </c>
      <c r="M18" s="33">
        <f t="shared" si="4"/>
        <v>6381</v>
      </c>
      <c r="N18" s="93">
        <v>0</v>
      </c>
      <c r="O18" s="86">
        <f>+H18+I18+L18</f>
        <v>15072.12</v>
      </c>
      <c r="P18" s="53">
        <f>+J18+K18+M18</f>
        <v>13593.887999999999</v>
      </c>
      <c r="Q18" s="27">
        <f>+G18-H18-I18-L18-N18</f>
        <v>74927.88</v>
      </c>
    </row>
    <row r="19" spans="1:17" ht="21" x14ac:dyDescent="0.35">
      <c r="A19" s="38">
        <v>8</v>
      </c>
      <c r="B19" s="19" t="s">
        <v>47</v>
      </c>
      <c r="C19" s="19" t="s">
        <v>269</v>
      </c>
      <c r="D19" s="19" t="s">
        <v>21</v>
      </c>
      <c r="E19" s="19" t="s">
        <v>317</v>
      </c>
      <c r="F19" s="20" t="s">
        <v>316</v>
      </c>
      <c r="G19" s="28">
        <v>45000</v>
      </c>
      <c r="H19" s="22">
        <v>0</v>
      </c>
      <c r="I19" s="23">
        <f>G19*2.87/100</f>
        <v>1291.5</v>
      </c>
      <c r="J19" s="24">
        <f>G19*7.1/100</f>
        <v>3195</v>
      </c>
      <c r="K19" s="25">
        <f>+G19*1.1%</f>
        <v>495.00000000000006</v>
      </c>
      <c r="L19" s="25">
        <f>G19*3.04/100</f>
        <v>1368</v>
      </c>
      <c r="M19" s="33">
        <f t="shared" si="4"/>
        <v>3190.5</v>
      </c>
      <c r="N19" s="26">
        <v>1597.31</v>
      </c>
      <c r="O19" s="27">
        <f t="shared" si="0"/>
        <v>4256.8099999999995</v>
      </c>
      <c r="P19" s="27">
        <f t="shared" si="1"/>
        <v>6880.5</v>
      </c>
      <c r="Q19" s="27">
        <f t="shared" si="2"/>
        <v>40743.19</v>
      </c>
    </row>
    <row r="20" spans="1:17" ht="21" x14ac:dyDescent="0.2">
      <c r="A20" s="169" t="s">
        <v>256</v>
      </c>
      <c r="B20" s="169"/>
      <c r="C20" s="169"/>
      <c r="D20" s="169"/>
      <c r="E20" s="169"/>
      <c r="F20" s="94"/>
      <c r="G20" s="72">
        <f t="shared" ref="G20:Q20" si="13">SUM(G12:G19)</f>
        <v>1185000</v>
      </c>
      <c r="H20" s="72">
        <f t="shared" si="13"/>
        <v>188444.17999999996</v>
      </c>
      <c r="I20" s="72">
        <f t="shared" si="13"/>
        <v>33264.448000000004</v>
      </c>
      <c r="J20" s="72">
        <f t="shared" si="13"/>
        <v>82291.839999999997</v>
      </c>
      <c r="K20" s="72">
        <f t="shared" si="13"/>
        <v>6255.2160000000003</v>
      </c>
      <c r="L20" s="72">
        <f t="shared" si="13"/>
        <v>29549.407999999999</v>
      </c>
      <c r="M20" s="72">
        <f t="shared" si="13"/>
        <v>68916.217999999993</v>
      </c>
      <c r="N20" s="72">
        <f t="shared" si="13"/>
        <v>7986.5499999999993</v>
      </c>
      <c r="O20" s="72">
        <f t="shared" si="13"/>
        <v>259244.58600000001</v>
      </c>
      <c r="P20" s="72">
        <f t="shared" si="13"/>
        <v>157463.274</v>
      </c>
      <c r="Q20" s="72">
        <f t="shared" si="13"/>
        <v>925755.41400000011</v>
      </c>
    </row>
    <row r="21" spans="1:17" ht="31.5" x14ac:dyDescent="0.2">
      <c r="A21" s="199" t="s">
        <v>22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</row>
    <row r="22" spans="1:17" ht="33" customHeight="1" x14ac:dyDescent="0.35">
      <c r="A22" s="38">
        <v>9</v>
      </c>
      <c r="B22" s="19" t="s">
        <v>30</v>
      </c>
      <c r="C22" s="19" t="s">
        <v>269</v>
      </c>
      <c r="D22" s="19" t="s">
        <v>22</v>
      </c>
      <c r="E22" s="19" t="s">
        <v>31</v>
      </c>
      <c r="F22" s="20" t="s">
        <v>29</v>
      </c>
      <c r="G22" s="30">
        <v>210000</v>
      </c>
      <c r="H22" s="22">
        <v>33255.440000000002</v>
      </c>
      <c r="I22" s="23">
        <f t="shared" ref="I22:I29" si="14">G22*2.87/100</f>
        <v>6027</v>
      </c>
      <c r="J22" s="24">
        <f t="shared" ref="J22:J29" si="15">G22*7.1/100</f>
        <v>14910</v>
      </c>
      <c r="K22" s="87">
        <f t="shared" ref="K22:K24" si="16">74808*1.1%</f>
        <v>822.88800000000003</v>
      </c>
      <c r="L22" s="33">
        <f>187020*3.04%</f>
        <v>5685.4080000000004</v>
      </c>
      <c r="M22" s="33">
        <f>187020*7.09%</f>
        <v>13259.718000000001</v>
      </c>
      <c r="N22" s="51">
        <v>1597.31</v>
      </c>
      <c r="O22" s="27">
        <f t="shared" ref="O22:O27" si="17">H22+I22+L22+N22</f>
        <v>46565.158000000003</v>
      </c>
      <c r="P22" s="27">
        <f t="shared" ref="P22:P27" si="18">J22+K22+M22</f>
        <v>28992.606</v>
      </c>
      <c r="Q22" s="27">
        <f t="shared" ref="Q22:Q27" si="19">G22-O22</f>
        <v>163434.842</v>
      </c>
    </row>
    <row r="23" spans="1:17" ht="42.75" customHeight="1" x14ac:dyDescent="0.35">
      <c r="A23" s="38">
        <v>10</v>
      </c>
      <c r="B23" s="19" t="s">
        <v>189</v>
      </c>
      <c r="C23" s="19" t="s">
        <v>269</v>
      </c>
      <c r="D23" s="19" t="s">
        <v>22</v>
      </c>
      <c r="E23" s="19" t="s">
        <v>190</v>
      </c>
      <c r="F23" s="20" t="s">
        <v>32</v>
      </c>
      <c r="G23" s="30">
        <v>160000</v>
      </c>
      <c r="H23" s="22">
        <v>25819.54</v>
      </c>
      <c r="I23" s="23">
        <f t="shared" si="14"/>
        <v>4592</v>
      </c>
      <c r="J23" s="24">
        <f t="shared" si="15"/>
        <v>11360</v>
      </c>
      <c r="K23" s="87">
        <f t="shared" si="16"/>
        <v>822.88800000000003</v>
      </c>
      <c r="L23" s="33">
        <f>+G23*3.04%</f>
        <v>4864</v>
      </c>
      <c r="M23" s="33">
        <f t="shared" ref="M23:M29" si="20">+G23*7.09%</f>
        <v>11344</v>
      </c>
      <c r="N23" s="51">
        <v>1597.31</v>
      </c>
      <c r="O23" s="27">
        <f t="shared" si="17"/>
        <v>36872.85</v>
      </c>
      <c r="P23" s="27">
        <f t="shared" si="18"/>
        <v>23526.887999999999</v>
      </c>
      <c r="Q23" s="27">
        <f t="shared" si="19"/>
        <v>123127.15</v>
      </c>
    </row>
    <row r="24" spans="1:17" ht="42.75" customHeight="1" x14ac:dyDescent="0.35">
      <c r="A24" s="38">
        <v>11</v>
      </c>
      <c r="B24" s="19" t="s">
        <v>33</v>
      </c>
      <c r="C24" s="19" t="s">
        <v>269</v>
      </c>
      <c r="D24" s="19" t="s">
        <v>22</v>
      </c>
      <c r="E24" s="19" t="s">
        <v>254</v>
      </c>
      <c r="F24" s="20" t="s">
        <v>29</v>
      </c>
      <c r="G24" s="30">
        <v>160000</v>
      </c>
      <c r="H24" s="22">
        <v>25819.54</v>
      </c>
      <c r="I24" s="23">
        <f t="shared" si="14"/>
        <v>4592</v>
      </c>
      <c r="J24" s="24">
        <f t="shared" si="15"/>
        <v>11360</v>
      </c>
      <c r="K24" s="87">
        <f t="shared" si="16"/>
        <v>822.88800000000003</v>
      </c>
      <c r="L24" s="33">
        <f t="shared" ref="L24:L29" si="21">G24*3.04/100</f>
        <v>4864</v>
      </c>
      <c r="M24" s="33">
        <f t="shared" si="20"/>
        <v>11344</v>
      </c>
      <c r="N24" s="51">
        <v>1597.31</v>
      </c>
      <c r="O24" s="27">
        <f t="shared" si="17"/>
        <v>36872.85</v>
      </c>
      <c r="P24" s="27">
        <f t="shared" si="18"/>
        <v>23526.887999999999</v>
      </c>
      <c r="Q24" s="27">
        <f t="shared" si="19"/>
        <v>123127.15</v>
      </c>
    </row>
    <row r="25" spans="1:17" ht="42.75" customHeight="1" x14ac:dyDescent="0.35">
      <c r="A25" s="38">
        <v>12</v>
      </c>
      <c r="B25" s="19" t="s">
        <v>163</v>
      </c>
      <c r="C25" s="19" t="s">
        <v>269</v>
      </c>
      <c r="D25" s="19" t="s">
        <v>22</v>
      </c>
      <c r="E25" s="19" t="s">
        <v>188</v>
      </c>
      <c r="F25" s="20" t="s">
        <v>29</v>
      </c>
      <c r="G25" s="30">
        <v>60000</v>
      </c>
      <c r="H25" s="22">
        <v>3486.68</v>
      </c>
      <c r="I25" s="23">
        <f t="shared" si="14"/>
        <v>1722</v>
      </c>
      <c r="J25" s="24">
        <f t="shared" si="15"/>
        <v>4260</v>
      </c>
      <c r="K25" s="25">
        <f t="shared" ref="K25" si="22">+G25*1.1%</f>
        <v>660.00000000000011</v>
      </c>
      <c r="L25" s="33">
        <f t="shared" si="21"/>
        <v>1824</v>
      </c>
      <c r="M25" s="33">
        <f t="shared" si="20"/>
        <v>4254</v>
      </c>
      <c r="N25" s="51">
        <v>0</v>
      </c>
      <c r="O25" s="27">
        <f t="shared" si="17"/>
        <v>7032.68</v>
      </c>
      <c r="P25" s="27">
        <f t="shared" si="18"/>
        <v>9174</v>
      </c>
      <c r="Q25" s="27">
        <f t="shared" si="19"/>
        <v>52967.32</v>
      </c>
    </row>
    <row r="26" spans="1:17" ht="42.75" customHeight="1" x14ac:dyDescent="0.35">
      <c r="A26" s="38">
        <v>13</v>
      </c>
      <c r="B26" s="19" t="s">
        <v>287</v>
      </c>
      <c r="C26" s="19" t="s">
        <v>269</v>
      </c>
      <c r="D26" s="19" t="s">
        <v>22</v>
      </c>
      <c r="E26" s="19" t="s">
        <v>286</v>
      </c>
      <c r="F26" s="20" t="s">
        <v>32</v>
      </c>
      <c r="G26" s="30">
        <v>90000</v>
      </c>
      <c r="H26" s="22">
        <v>9353.7900000000009</v>
      </c>
      <c r="I26" s="23">
        <f t="shared" si="14"/>
        <v>2583</v>
      </c>
      <c r="J26" s="24">
        <f t="shared" si="15"/>
        <v>6390</v>
      </c>
      <c r="K26" s="87">
        <f t="shared" ref="K26:K28" si="23">74808*1.1%</f>
        <v>822.88800000000003</v>
      </c>
      <c r="L26" s="33">
        <f t="shared" si="21"/>
        <v>2736</v>
      </c>
      <c r="M26" s="33">
        <f t="shared" si="20"/>
        <v>6381</v>
      </c>
      <c r="N26" s="51">
        <v>1597.31</v>
      </c>
      <c r="O26" s="27">
        <f t="shared" si="17"/>
        <v>16270.1</v>
      </c>
      <c r="P26" s="27">
        <f t="shared" si="18"/>
        <v>13593.887999999999</v>
      </c>
      <c r="Q26" s="27">
        <f t="shared" si="19"/>
        <v>73729.899999999994</v>
      </c>
    </row>
    <row r="27" spans="1:17" ht="42.75" customHeight="1" x14ac:dyDescent="0.35">
      <c r="A27" s="38">
        <v>14</v>
      </c>
      <c r="B27" s="19" t="s">
        <v>274</v>
      </c>
      <c r="C27" s="19" t="s">
        <v>269</v>
      </c>
      <c r="D27" s="19" t="s">
        <v>22</v>
      </c>
      <c r="E27" s="19" t="s">
        <v>275</v>
      </c>
      <c r="F27" s="20" t="s">
        <v>32</v>
      </c>
      <c r="G27" s="30">
        <v>90000</v>
      </c>
      <c r="H27" s="22">
        <v>9753.1200000000008</v>
      </c>
      <c r="I27" s="23">
        <f t="shared" si="14"/>
        <v>2583</v>
      </c>
      <c r="J27" s="24">
        <f t="shared" si="15"/>
        <v>6390</v>
      </c>
      <c r="K27" s="87">
        <f t="shared" si="23"/>
        <v>822.88800000000003</v>
      </c>
      <c r="L27" s="33">
        <f t="shared" si="21"/>
        <v>2736</v>
      </c>
      <c r="M27" s="33">
        <f t="shared" si="20"/>
        <v>6381</v>
      </c>
      <c r="N27" s="51"/>
      <c r="O27" s="27">
        <f t="shared" si="17"/>
        <v>15072.12</v>
      </c>
      <c r="P27" s="27">
        <f t="shared" si="18"/>
        <v>13593.887999999999</v>
      </c>
      <c r="Q27" s="27">
        <f t="shared" si="19"/>
        <v>74927.88</v>
      </c>
    </row>
    <row r="28" spans="1:17" ht="42.75" customHeight="1" x14ac:dyDescent="0.35">
      <c r="A28" s="38">
        <v>15</v>
      </c>
      <c r="B28" s="19" t="s">
        <v>307</v>
      </c>
      <c r="C28" s="19" t="s">
        <v>269</v>
      </c>
      <c r="D28" s="19" t="s">
        <v>22</v>
      </c>
      <c r="E28" s="19" t="s">
        <v>308</v>
      </c>
      <c r="F28" s="20" t="s">
        <v>32</v>
      </c>
      <c r="G28" s="30">
        <v>90000</v>
      </c>
      <c r="H28" s="22">
        <v>9353.7900000000009</v>
      </c>
      <c r="I28" s="23">
        <f t="shared" si="14"/>
        <v>2583</v>
      </c>
      <c r="J28" s="24">
        <f t="shared" si="15"/>
        <v>6390</v>
      </c>
      <c r="K28" s="87">
        <f t="shared" si="23"/>
        <v>822.88800000000003</v>
      </c>
      <c r="L28" s="33">
        <f t="shared" si="21"/>
        <v>2736</v>
      </c>
      <c r="M28" s="33">
        <f t="shared" si="20"/>
        <v>6381</v>
      </c>
      <c r="N28" s="51">
        <v>1597.31</v>
      </c>
      <c r="O28" s="27">
        <f t="shared" ref="O28" si="24">H28+I28+L28+N28</f>
        <v>16270.1</v>
      </c>
      <c r="P28" s="27">
        <f t="shared" ref="P28" si="25">J28+K28+M28</f>
        <v>13593.887999999999</v>
      </c>
      <c r="Q28" s="27">
        <f t="shared" ref="Q28" si="26">G28-O28</f>
        <v>73729.899999999994</v>
      </c>
    </row>
    <row r="29" spans="1:17" ht="42.75" customHeight="1" x14ac:dyDescent="0.35">
      <c r="A29" s="38">
        <v>16</v>
      </c>
      <c r="B29" s="19" t="s">
        <v>320</v>
      </c>
      <c r="C29" s="19" t="s">
        <v>269</v>
      </c>
      <c r="D29" s="19" t="s">
        <v>22</v>
      </c>
      <c r="E29" s="19" t="s">
        <v>358</v>
      </c>
      <c r="F29" s="20" t="s">
        <v>32</v>
      </c>
      <c r="G29" s="30">
        <v>21000</v>
      </c>
      <c r="H29" s="22"/>
      <c r="I29" s="23">
        <f t="shared" si="14"/>
        <v>602.70000000000005</v>
      </c>
      <c r="J29" s="24">
        <f t="shared" si="15"/>
        <v>1491</v>
      </c>
      <c r="K29" s="87">
        <f>+G29*1.1%</f>
        <v>231.00000000000003</v>
      </c>
      <c r="L29" s="33">
        <f t="shared" si="21"/>
        <v>638.4</v>
      </c>
      <c r="M29" s="33">
        <f t="shared" si="20"/>
        <v>1488.9</v>
      </c>
      <c r="N29" s="51">
        <v>0</v>
      </c>
      <c r="O29" s="27">
        <f t="shared" ref="O29" si="27">H29+I29+L29+N29</f>
        <v>1241.0999999999999</v>
      </c>
      <c r="P29" s="27">
        <f t="shared" ref="P29" si="28">J29+K29+M29</f>
        <v>3210.9</v>
      </c>
      <c r="Q29" s="27">
        <f t="shared" ref="Q29" si="29">G29-O29</f>
        <v>19758.900000000001</v>
      </c>
    </row>
    <row r="30" spans="1:17" ht="42.75" customHeight="1" x14ac:dyDescent="0.35">
      <c r="A30" s="38">
        <v>17</v>
      </c>
      <c r="B30" s="19" t="s">
        <v>391</v>
      </c>
      <c r="C30" s="19" t="s">
        <v>269</v>
      </c>
      <c r="D30" s="19" t="s">
        <v>22</v>
      </c>
      <c r="E30" s="19" t="s">
        <v>188</v>
      </c>
      <c r="F30" s="20" t="s">
        <v>32</v>
      </c>
      <c r="G30" s="30">
        <v>60000</v>
      </c>
      <c r="H30" s="22">
        <v>3486.68</v>
      </c>
      <c r="I30" s="23">
        <f t="shared" ref="I30" si="30">G30*2.87/100</f>
        <v>1722</v>
      </c>
      <c r="J30" s="24">
        <f t="shared" ref="J30" si="31">G30*7.1/100</f>
        <v>4260</v>
      </c>
      <c r="K30" s="87">
        <f>+G30*1.1%</f>
        <v>660.00000000000011</v>
      </c>
      <c r="L30" s="33">
        <f t="shared" ref="L30" si="32">G30*3.04/100</f>
        <v>1824</v>
      </c>
      <c r="M30" s="33">
        <f t="shared" ref="M30" si="33">+G30*7.09%</f>
        <v>4254</v>
      </c>
      <c r="N30" s="51">
        <v>0</v>
      </c>
      <c r="O30" s="27">
        <f t="shared" ref="O30" si="34">H30+I30+L30+N30</f>
        <v>7032.68</v>
      </c>
      <c r="P30" s="27">
        <f t="shared" ref="P30" si="35">J30+K30+M30</f>
        <v>9174</v>
      </c>
      <c r="Q30" s="27">
        <f t="shared" ref="Q30" si="36">G30-O30</f>
        <v>52967.32</v>
      </c>
    </row>
    <row r="31" spans="1:17" ht="30" customHeight="1" x14ac:dyDescent="0.35">
      <c r="A31" s="38">
        <v>18</v>
      </c>
      <c r="B31" s="34" t="s">
        <v>171</v>
      </c>
      <c r="C31" s="34" t="s">
        <v>269</v>
      </c>
      <c r="D31" s="19" t="s">
        <v>22</v>
      </c>
      <c r="E31" s="52" t="s">
        <v>230</v>
      </c>
      <c r="F31" s="38" t="s">
        <v>316</v>
      </c>
      <c r="G31" s="30">
        <v>43000</v>
      </c>
      <c r="H31" s="27">
        <v>0</v>
      </c>
      <c r="I31" s="23">
        <f>G31*2.87/100</f>
        <v>1234.0999999999999</v>
      </c>
      <c r="J31" s="24">
        <f>G31*7.1/100</f>
        <v>3053</v>
      </c>
      <c r="K31" s="25">
        <f>+G31*1.1%</f>
        <v>473.00000000000006</v>
      </c>
      <c r="L31" s="25">
        <f>G31*3.04/100</f>
        <v>1307.2</v>
      </c>
      <c r="M31" s="33">
        <f>+G31*7.09%</f>
        <v>3048.7000000000003</v>
      </c>
      <c r="N31" s="51">
        <v>1597.31</v>
      </c>
      <c r="O31" s="27">
        <f>H31+I31+L31+N31</f>
        <v>4138.6100000000006</v>
      </c>
      <c r="P31" s="27">
        <f>J31+K31+M31</f>
        <v>6574.7000000000007</v>
      </c>
      <c r="Q31" s="27">
        <f>G31-O31</f>
        <v>38861.39</v>
      </c>
    </row>
    <row r="32" spans="1:17" ht="42.75" customHeight="1" x14ac:dyDescent="0.35">
      <c r="A32" s="38">
        <v>19</v>
      </c>
      <c r="B32" s="19" t="s">
        <v>328</v>
      </c>
      <c r="C32" s="19" t="s">
        <v>269</v>
      </c>
      <c r="D32" s="19" t="s">
        <v>22</v>
      </c>
      <c r="E32" s="19" t="s">
        <v>230</v>
      </c>
      <c r="F32" s="20" t="s">
        <v>316</v>
      </c>
      <c r="G32" s="30">
        <v>43000</v>
      </c>
      <c r="H32" s="22">
        <v>0</v>
      </c>
      <c r="I32" s="23">
        <f t="shared" ref="I32" si="37">G32*2.87/100</f>
        <v>1234.0999999999999</v>
      </c>
      <c r="J32" s="24">
        <f t="shared" ref="J32" si="38">G32*7.1/100</f>
        <v>3053</v>
      </c>
      <c r="K32" s="25">
        <f t="shared" ref="K32" si="39">+G32*1.1%</f>
        <v>473.00000000000006</v>
      </c>
      <c r="L32" s="33">
        <f t="shared" ref="L32" si="40">G32*3.04/100</f>
        <v>1307.2</v>
      </c>
      <c r="M32" s="33">
        <f t="shared" ref="M32" si="41">+G32*7.09%</f>
        <v>3048.7000000000003</v>
      </c>
      <c r="N32" s="51">
        <v>1597.31</v>
      </c>
      <c r="O32" s="27">
        <f t="shared" ref="O32" si="42">H32+I32+L32+N32</f>
        <v>4138.6100000000006</v>
      </c>
      <c r="P32" s="27">
        <f t="shared" ref="P32" si="43">J32+K32+M32</f>
        <v>6574.7000000000007</v>
      </c>
      <c r="Q32" s="27">
        <f t="shared" ref="Q32" si="44">G32-O32</f>
        <v>38861.39</v>
      </c>
    </row>
    <row r="33" spans="1:17" ht="28.5" customHeight="1" x14ac:dyDescent="0.2">
      <c r="A33" s="169" t="s">
        <v>139</v>
      </c>
      <c r="B33" s="169"/>
      <c r="C33" s="169"/>
      <c r="D33" s="169"/>
      <c r="E33" s="169"/>
      <c r="F33" s="20"/>
      <c r="G33" s="73">
        <f>SUM(G22:G32)</f>
        <v>1027000</v>
      </c>
      <c r="H33" s="73">
        <f t="shared" ref="H33:Q33" si="45">SUM(H22:H32)</f>
        <v>120328.57999999999</v>
      </c>
      <c r="I33" s="73">
        <f t="shared" si="45"/>
        <v>29474.899999999998</v>
      </c>
      <c r="J33" s="73">
        <f t="shared" si="45"/>
        <v>72917</v>
      </c>
      <c r="K33" s="73">
        <f t="shared" si="45"/>
        <v>7434.3280000000004</v>
      </c>
      <c r="L33" s="73">
        <f t="shared" si="45"/>
        <v>30522.208000000002</v>
      </c>
      <c r="M33" s="73">
        <f t="shared" si="45"/>
        <v>71185.017999999996</v>
      </c>
      <c r="N33" s="73">
        <f t="shared" si="45"/>
        <v>11181.169999999998</v>
      </c>
      <c r="O33" s="73">
        <f t="shared" si="45"/>
        <v>191506.85800000001</v>
      </c>
      <c r="P33" s="73">
        <f t="shared" si="45"/>
        <v>151536.34600000002</v>
      </c>
      <c r="Q33" s="73">
        <f t="shared" si="45"/>
        <v>835493.14199999999</v>
      </c>
    </row>
    <row r="34" spans="1:17" ht="36" customHeight="1" x14ac:dyDescent="0.2">
      <c r="A34" s="170" t="s">
        <v>218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</row>
    <row r="35" spans="1:17" ht="24.75" customHeight="1" x14ac:dyDescent="0.35">
      <c r="A35" s="38">
        <v>20</v>
      </c>
      <c r="B35" s="19" t="s">
        <v>28</v>
      </c>
      <c r="C35" s="19" t="s">
        <v>269</v>
      </c>
      <c r="D35" s="19" t="s">
        <v>218</v>
      </c>
      <c r="E35" s="19" t="s">
        <v>143</v>
      </c>
      <c r="F35" s="20" t="s">
        <v>29</v>
      </c>
      <c r="G35" s="30">
        <v>210000</v>
      </c>
      <c r="H35" s="22">
        <v>38154.769999999997</v>
      </c>
      <c r="I35" s="23">
        <f t="shared" ref="I35:I38" si="46">G35*2.87/100</f>
        <v>6027</v>
      </c>
      <c r="J35" s="24">
        <f t="shared" ref="J35:J38" si="47">G35*7.1/100</f>
        <v>14910</v>
      </c>
      <c r="K35" s="87">
        <f t="shared" ref="K35:K41" si="48">74808*1.1%</f>
        <v>822.88800000000003</v>
      </c>
      <c r="L35" s="33">
        <f>187020*3.04%</f>
        <v>5685.4080000000004</v>
      </c>
      <c r="M35" s="33">
        <f>187020*7.09%</f>
        <v>13259.718000000001</v>
      </c>
      <c r="N35" s="33">
        <v>0</v>
      </c>
      <c r="O35" s="27">
        <f t="shared" ref="O35:O38" si="49">H35+I35+L35+N35</f>
        <v>49867.178</v>
      </c>
      <c r="P35" s="27">
        <f t="shared" ref="P35:P38" si="50">J35+K35+M35</f>
        <v>28992.606</v>
      </c>
      <c r="Q35" s="27">
        <f t="shared" ref="Q35:Q38" si="51">G35-O35</f>
        <v>160132.82199999999</v>
      </c>
    </row>
    <row r="36" spans="1:17" ht="24.75" customHeight="1" x14ac:dyDescent="0.35">
      <c r="A36" s="38">
        <v>21</v>
      </c>
      <c r="B36" s="19" t="s">
        <v>362</v>
      </c>
      <c r="C36" s="19" t="s">
        <v>269</v>
      </c>
      <c r="D36" s="19" t="s">
        <v>218</v>
      </c>
      <c r="E36" s="19" t="s">
        <v>228</v>
      </c>
      <c r="F36" s="20" t="s">
        <v>29</v>
      </c>
      <c r="G36" s="30">
        <v>90000</v>
      </c>
      <c r="H36" s="22">
        <v>9753.1200000000008</v>
      </c>
      <c r="I36" s="23">
        <f t="shared" si="46"/>
        <v>2583</v>
      </c>
      <c r="J36" s="24">
        <f t="shared" si="47"/>
        <v>6390</v>
      </c>
      <c r="K36" s="87">
        <f t="shared" si="48"/>
        <v>822.88800000000003</v>
      </c>
      <c r="L36" s="33">
        <f t="shared" ref="L36:L38" si="52">G36*3.04/100</f>
        <v>2736</v>
      </c>
      <c r="M36" s="33">
        <f t="shared" ref="M36:M38" si="53">+G36*7.09%</f>
        <v>6381</v>
      </c>
      <c r="N36" s="33">
        <v>0</v>
      </c>
      <c r="O36" s="27">
        <f t="shared" si="49"/>
        <v>15072.12</v>
      </c>
      <c r="P36" s="27">
        <f t="shared" si="50"/>
        <v>13593.887999999999</v>
      </c>
      <c r="Q36" s="27">
        <f t="shared" si="51"/>
        <v>74927.88</v>
      </c>
    </row>
    <row r="37" spans="1:17" ht="24.75" customHeight="1" x14ac:dyDescent="0.35">
      <c r="A37" s="38">
        <v>22</v>
      </c>
      <c r="B37" s="19" t="s">
        <v>176</v>
      </c>
      <c r="C37" s="19" t="s">
        <v>268</v>
      </c>
      <c r="D37" s="19" t="s">
        <v>218</v>
      </c>
      <c r="E37" s="19" t="s">
        <v>228</v>
      </c>
      <c r="F37" s="20" t="s">
        <v>32</v>
      </c>
      <c r="G37" s="30">
        <v>90000</v>
      </c>
      <c r="H37" s="22">
        <v>9353.7900000000009</v>
      </c>
      <c r="I37" s="23">
        <f t="shared" si="46"/>
        <v>2583</v>
      </c>
      <c r="J37" s="24">
        <f t="shared" si="47"/>
        <v>6390</v>
      </c>
      <c r="K37" s="87">
        <f t="shared" si="48"/>
        <v>822.88800000000003</v>
      </c>
      <c r="L37" s="33">
        <f t="shared" si="52"/>
        <v>2736</v>
      </c>
      <c r="M37" s="33">
        <f t="shared" si="53"/>
        <v>6381</v>
      </c>
      <c r="N37" s="51">
        <v>1597.31</v>
      </c>
      <c r="O37" s="27">
        <f t="shared" si="49"/>
        <v>16270.1</v>
      </c>
      <c r="P37" s="27">
        <f t="shared" si="50"/>
        <v>13593.887999999999</v>
      </c>
      <c r="Q37" s="27">
        <f t="shared" si="51"/>
        <v>73729.899999999994</v>
      </c>
    </row>
    <row r="38" spans="1:17" ht="24.75" customHeight="1" x14ac:dyDescent="0.35">
      <c r="A38" s="38">
        <v>23</v>
      </c>
      <c r="B38" s="19" t="s">
        <v>201</v>
      </c>
      <c r="C38" s="19" t="s">
        <v>269</v>
      </c>
      <c r="D38" s="19" t="s">
        <v>218</v>
      </c>
      <c r="E38" s="19" t="s">
        <v>206</v>
      </c>
      <c r="F38" s="20" t="s">
        <v>32</v>
      </c>
      <c r="G38" s="30">
        <v>90000</v>
      </c>
      <c r="H38" s="22">
        <v>9753.1200000000008</v>
      </c>
      <c r="I38" s="23">
        <f t="shared" si="46"/>
        <v>2583</v>
      </c>
      <c r="J38" s="24">
        <f t="shared" si="47"/>
        <v>6390</v>
      </c>
      <c r="K38" s="87">
        <f t="shared" si="48"/>
        <v>822.88800000000003</v>
      </c>
      <c r="L38" s="33">
        <f t="shared" si="52"/>
        <v>2736</v>
      </c>
      <c r="M38" s="33">
        <f t="shared" si="53"/>
        <v>6381</v>
      </c>
      <c r="N38" s="33">
        <v>0</v>
      </c>
      <c r="O38" s="27">
        <f t="shared" si="49"/>
        <v>15072.12</v>
      </c>
      <c r="P38" s="27">
        <f t="shared" si="50"/>
        <v>13593.887999999999</v>
      </c>
      <c r="Q38" s="27">
        <f t="shared" si="51"/>
        <v>74927.88</v>
      </c>
    </row>
    <row r="39" spans="1:17" ht="28.5" customHeight="1" x14ac:dyDescent="0.35">
      <c r="A39" s="38">
        <v>24</v>
      </c>
      <c r="B39" s="19" t="s">
        <v>277</v>
      </c>
      <c r="C39" s="19" t="s">
        <v>269</v>
      </c>
      <c r="D39" s="19" t="s">
        <v>218</v>
      </c>
      <c r="E39" s="19" t="s">
        <v>297</v>
      </c>
      <c r="F39" s="20" t="s">
        <v>32</v>
      </c>
      <c r="G39" s="30">
        <v>160000</v>
      </c>
      <c r="H39" s="22">
        <v>26218.87</v>
      </c>
      <c r="I39" s="23">
        <f t="shared" ref="I39:I41" si="54">G39*2.87/100</f>
        <v>4592</v>
      </c>
      <c r="J39" s="24">
        <f t="shared" ref="J39:J41" si="55">G39*7.1/100</f>
        <v>11360</v>
      </c>
      <c r="K39" s="87">
        <f t="shared" si="48"/>
        <v>822.88800000000003</v>
      </c>
      <c r="L39" s="33">
        <f>+G39*3.04%</f>
        <v>4864</v>
      </c>
      <c r="M39" s="33">
        <f>+G39*7.09%</f>
        <v>11344</v>
      </c>
      <c r="N39" s="33">
        <v>0</v>
      </c>
      <c r="O39" s="27">
        <f>H39+I39+L39+N39</f>
        <v>35674.869999999995</v>
      </c>
      <c r="P39" s="27">
        <f>J39+K39+M39</f>
        <v>23526.887999999999</v>
      </c>
      <c r="Q39" s="27">
        <f>G39-O39</f>
        <v>124325.13</v>
      </c>
    </row>
    <row r="40" spans="1:17" ht="28.5" customHeight="1" x14ac:dyDescent="0.35">
      <c r="A40" s="38">
        <v>25</v>
      </c>
      <c r="B40" s="19" t="s">
        <v>397</v>
      </c>
      <c r="C40" s="19" t="s">
        <v>269</v>
      </c>
      <c r="D40" s="19" t="s">
        <v>218</v>
      </c>
      <c r="E40" s="19" t="s">
        <v>372</v>
      </c>
      <c r="F40" s="20" t="s">
        <v>316</v>
      </c>
      <c r="G40" s="30">
        <v>19000</v>
      </c>
      <c r="H40" s="22"/>
      <c r="I40" s="23">
        <f t="shared" si="54"/>
        <v>545.29999999999995</v>
      </c>
      <c r="J40" s="24">
        <f t="shared" si="55"/>
        <v>1349</v>
      </c>
      <c r="K40" s="87">
        <f>+G40*1.1%</f>
        <v>209.00000000000003</v>
      </c>
      <c r="L40" s="33">
        <f>+G40*3.04%</f>
        <v>577.6</v>
      </c>
      <c r="M40" s="33">
        <f>+G40*7.09%</f>
        <v>1347.1000000000001</v>
      </c>
      <c r="N40" s="33">
        <v>0</v>
      </c>
      <c r="O40" s="27">
        <f>H40+I40+L40+N40</f>
        <v>1122.9000000000001</v>
      </c>
      <c r="P40" s="27">
        <f>J40+K40+M40</f>
        <v>2905.1000000000004</v>
      </c>
      <c r="Q40" s="27">
        <f>G40-O40</f>
        <v>17877.099999999999</v>
      </c>
    </row>
    <row r="41" spans="1:17" ht="28.5" customHeight="1" x14ac:dyDescent="0.35">
      <c r="A41" s="38">
        <v>26</v>
      </c>
      <c r="B41" s="19" t="s">
        <v>326</v>
      </c>
      <c r="C41" s="19" t="s">
        <v>269</v>
      </c>
      <c r="D41" s="19" t="s">
        <v>218</v>
      </c>
      <c r="E41" s="19" t="s">
        <v>206</v>
      </c>
      <c r="F41" s="20" t="s">
        <v>32</v>
      </c>
      <c r="G41" s="30">
        <v>90000</v>
      </c>
      <c r="H41" s="22">
        <v>9753.1200000000008</v>
      </c>
      <c r="I41" s="23">
        <f t="shared" si="54"/>
        <v>2583</v>
      </c>
      <c r="J41" s="24">
        <f t="shared" si="55"/>
        <v>6390</v>
      </c>
      <c r="K41" s="87">
        <f t="shared" si="48"/>
        <v>822.88800000000003</v>
      </c>
      <c r="L41" s="33">
        <f t="shared" ref="L41" si="56">G41*3.04/100</f>
        <v>2736</v>
      </c>
      <c r="M41" s="33">
        <f t="shared" ref="M41" si="57">+G41*7.09%</f>
        <v>6381</v>
      </c>
      <c r="N41" s="33">
        <v>0</v>
      </c>
      <c r="O41" s="27">
        <f>H41+I41+L41+N41</f>
        <v>15072.12</v>
      </c>
      <c r="P41" s="27">
        <f t="shared" ref="P41" si="58">J41+K41+M41</f>
        <v>13593.887999999999</v>
      </c>
      <c r="Q41" s="27">
        <f t="shared" ref="Q41" si="59">G41-O41</f>
        <v>74927.88</v>
      </c>
    </row>
    <row r="42" spans="1:17" ht="24.75" customHeight="1" x14ac:dyDescent="0.2">
      <c r="A42" s="169" t="s">
        <v>139</v>
      </c>
      <c r="B42" s="169"/>
      <c r="C42" s="169"/>
      <c r="D42" s="169"/>
      <c r="E42" s="169"/>
      <c r="F42" s="20"/>
      <c r="G42" s="74">
        <f t="shared" ref="G42:Q42" si="60">SUM(G35:G41)</f>
        <v>749000</v>
      </c>
      <c r="H42" s="74">
        <f t="shared" si="60"/>
        <v>102986.79</v>
      </c>
      <c r="I42" s="74">
        <f t="shared" si="60"/>
        <v>21496.3</v>
      </c>
      <c r="J42" s="74">
        <f t="shared" si="60"/>
        <v>53179</v>
      </c>
      <c r="K42" s="74">
        <f t="shared" si="60"/>
        <v>5146.3280000000004</v>
      </c>
      <c r="L42" s="74">
        <f t="shared" si="60"/>
        <v>22071.007999999998</v>
      </c>
      <c r="M42" s="74">
        <f t="shared" si="60"/>
        <v>51474.817999999999</v>
      </c>
      <c r="N42" s="74">
        <f t="shared" si="60"/>
        <v>1597.31</v>
      </c>
      <c r="O42" s="74">
        <f t="shared" si="60"/>
        <v>148151.40799999997</v>
      </c>
      <c r="P42" s="74">
        <f t="shared" si="60"/>
        <v>109800.14600000001</v>
      </c>
      <c r="Q42" s="74">
        <f t="shared" si="60"/>
        <v>600848.59199999995</v>
      </c>
    </row>
    <row r="43" spans="1:17" ht="36" customHeight="1" x14ac:dyDescent="0.2">
      <c r="A43" s="170" t="s">
        <v>23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2"/>
    </row>
    <row r="44" spans="1:17" s="63" customFormat="1" ht="41.25" customHeight="1" x14ac:dyDescent="0.35">
      <c r="A44" s="95">
        <v>27</v>
      </c>
      <c r="B44" s="19" t="s">
        <v>95</v>
      </c>
      <c r="C44" s="19" t="s">
        <v>269</v>
      </c>
      <c r="D44" s="19" t="s">
        <v>23</v>
      </c>
      <c r="E44" s="19" t="s">
        <v>146</v>
      </c>
      <c r="F44" s="20" t="s">
        <v>32</v>
      </c>
      <c r="G44" s="48">
        <v>160000</v>
      </c>
      <c r="H44" s="22">
        <v>25819.54</v>
      </c>
      <c r="I44" s="23">
        <f>G44*2.87/100</f>
        <v>4592</v>
      </c>
      <c r="J44" s="24">
        <f>G44*7.1/100</f>
        <v>11360</v>
      </c>
      <c r="K44" s="87">
        <f t="shared" ref="K44:K47" si="61">74808*1.1%</f>
        <v>822.88800000000003</v>
      </c>
      <c r="L44" s="96">
        <f>+G44*3.04%</f>
        <v>4864</v>
      </c>
      <c r="M44" s="33">
        <f t="shared" ref="M44:M47" si="62">+G44*7.09%</f>
        <v>11344</v>
      </c>
      <c r="N44" s="51">
        <v>1597.31</v>
      </c>
      <c r="O44" s="75">
        <f t="shared" ref="O44:O47" si="63">H44+I44+L44+N44</f>
        <v>36872.85</v>
      </c>
      <c r="P44" s="75">
        <f>+J44+K44+M44</f>
        <v>23526.887999999999</v>
      </c>
      <c r="Q44" s="75">
        <f>G44-O44</f>
        <v>123127.15</v>
      </c>
    </row>
    <row r="45" spans="1:17" s="63" customFormat="1" ht="41.25" customHeight="1" x14ac:dyDescent="0.35">
      <c r="A45" s="95">
        <v>28</v>
      </c>
      <c r="B45" s="19" t="s">
        <v>96</v>
      </c>
      <c r="C45" s="19" t="s">
        <v>269</v>
      </c>
      <c r="D45" s="19" t="s">
        <v>23</v>
      </c>
      <c r="E45" s="19" t="s">
        <v>93</v>
      </c>
      <c r="F45" s="20" t="s">
        <v>32</v>
      </c>
      <c r="G45" s="48">
        <v>90000</v>
      </c>
      <c r="H45" s="22">
        <v>8954.4599999999991</v>
      </c>
      <c r="I45" s="23">
        <f>G45*2.87/100</f>
        <v>2583</v>
      </c>
      <c r="J45" s="24">
        <f>G45*7.1/100</f>
        <v>6390</v>
      </c>
      <c r="K45" s="87">
        <f t="shared" si="61"/>
        <v>822.88800000000003</v>
      </c>
      <c r="L45" s="96">
        <f>G45*3.04/100</f>
        <v>2736</v>
      </c>
      <c r="M45" s="33">
        <f t="shared" si="62"/>
        <v>6381</v>
      </c>
      <c r="N45" s="51">
        <f>1597.31*2</f>
        <v>3194.62</v>
      </c>
      <c r="O45" s="75">
        <f t="shared" si="63"/>
        <v>17468.079999999998</v>
      </c>
      <c r="P45" s="75">
        <f>+J45+K45+M45</f>
        <v>13593.887999999999</v>
      </c>
      <c r="Q45" s="75">
        <f>G45-O45</f>
        <v>72531.92</v>
      </c>
    </row>
    <row r="46" spans="1:17" s="63" customFormat="1" ht="41.25" customHeight="1" x14ac:dyDescent="0.35">
      <c r="A46" s="95">
        <v>29</v>
      </c>
      <c r="B46" s="19" t="s">
        <v>332</v>
      </c>
      <c r="C46" s="19" t="s">
        <v>269</v>
      </c>
      <c r="D46" s="19" t="s">
        <v>23</v>
      </c>
      <c r="E46" s="19" t="s">
        <v>93</v>
      </c>
      <c r="F46" s="20" t="s">
        <v>32</v>
      </c>
      <c r="G46" s="48">
        <v>90000</v>
      </c>
      <c r="H46" s="22">
        <v>8954.4599999999991</v>
      </c>
      <c r="I46" s="23">
        <f>G46*2.87/100</f>
        <v>2583</v>
      </c>
      <c r="J46" s="24">
        <f>G46*7.1/100</f>
        <v>6390</v>
      </c>
      <c r="K46" s="87">
        <f t="shared" si="61"/>
        <v>822.88800000000003</v>
      </c>
      <c r="L46" s="96">
        <f>G46*3.04/100</f>
        <v>2736</v>
      </c>
      <c r="M46" s="33">
        <f t="shared" ref="M46" si="64">+G46*7.09%</f>
        <v>6381</v>
      </c>
      <c r="N46" s="51">
        <f t="shared" ref="N46:N47" si="65">1597.31*2</f>
        <v>3194.62</v>
      </c>
      <c r="O46" s="75">
        <f t="shared" ref="O46" si="66">H46+I46+L46+N46</f>
        <v>17468.079999999998</v>
      </c>
      <c r="P46" s="75">
        <f>+J46+K46+M46</f>
        <v>13593.887999999999</v>
      </c>
      <c r="Q46" s="75">
        <f>G46-O46</f>
        <v>72531.92</v>
      </c>
    </row>
    <row r="47" spans="1:17" s="63" customFormat="1" ht="41.25" customHeight="1" x14ac:dyDescent="0.35">
      <c r="A47" s="95">
        <v>30</v>
      </c>
      <c r="B47" s="19" t="s">
        <v>94</v>
      </c>
      <c r="C47" s="19" t="s">
        <v>268</v>
      </c>
      <c r="D47" s="19" t="s">
        <v>23</v>
      </c>
      <c r="E47" s="19" t="s">
        <v>93</v>
      </c>
      <c r="F47" s="20" t="s">
        <v>32</v>
      </c>
      <c r="G47" s="48">
        <v>90000</v>
      </c>
      <c r="H47" s="22">
        <v>8954.4599999999991</v>
      </c>
      <c r="I47" s="23">
        <f>G47*2.87/100</f>
        <v>2583</v>
      </c>
      <c r="J47" s="24">
        <f>G47*7.1/100</f>
        <v>6390</v>
      </c>
      <c r="K47" s="87">
        <f t="shared" si="61"/>
        <v>822.88800000000003</v>
      </c>
      <c r="L47" s="96">
        <f>G47*3.04/100</f>
        <v>2736</v>
      </c>
      <c r="M47" s="33">
        <f t="shared" si="62"/>
        <v>6381</v>
      </c>
      <c r="N47" s="51">
        <f t="shared" si="65"/>
        <v>3194.62</v>
      </c>
      <c r="O47" s="75">
        <f t="shared" si="63"/>
        <v>17468.079999999998</v>
      </c>
      <c r="P47" s="75">
        <f>+J47+K47+M47</f>
        <v>13593.887999999999</v>
      </c>
      <c r="Q47" s="75">
        <f>G47-O47</f>
        <v>72531.92</v>
      </c>
    </row>
    <row r="48" spans="1:17" ht="26.25" customHeight="1" x14ac:dyDescent="0.2">
      <c r="A48" s="169" t="s">
        <v>139</v>
      </c>
      <c r="B48" s="169"/>
      <c r="C48" s="169"/>
      <c r="D48" s="169"/>
      <c r="E48" s="169"/>
      <c r="F48" s="20"/>
      <c r="G48" s="73">
        <f t="shared" ref="G48:Q48" si="67">SUM(G44:G47)</f>
        <v>430000</v>
      </c>
      <c r="H48" s="73">
        <f t="shared" si="67"/>
        <v>52682.92</v>
      </c>
      <c r="I48" s="73">
        <f t="shared" si="67"/>
        <v>12341</v>
      </c>
      <c r="J48" s="73">
        <f t="shared" si="67"/>
        <v>30530</v>
      </c>
      <c r="K48" s="73">
        <f t="shared" si="67"/>
        <v>3291.5520000000001</v>
      </c>
      <c r="L48" s="73">
        <f t="shared" si="67"/>
        <v>13072</v>
      </c>
      <c r="M48" s="73">
        <f t="shared" si="67"/>
        <v>30487</v>
      </c>
      <c r="N48" s="73">
        <f t="shared" si="67"/>
        <v>11181.17</v>
      </c>
      <c r="O48" s="73">
        <f t="shared" si="67"/>
        <v>89277.09</v>
      </c>
      <c r="P48" s="73">
        <f t="shared" si="67"/>
        <v>64308.551999999996</v>
      </c>
      <c r="Q48" s="73">
        <f t="shared" si="67"/>
        <v>340722.91</v>
      </c>
    </row>
    <row r="49" spans="1:17" ht="34.5" customHeight="1" x14ac:dyDescent="0.2">
      <c r="A49" s="170" t="s">
        <v>24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2"/>
    </row>
    <row r="50" spans="1:17" ht="21.75" customHeight="1" x14ac:dyDescent="0.35">
      <c r="A50" s="38">
        <v>31</v>
      </c>
      <c r="B50" s="19" t="s">
        <v>65</v>
      </c>
      <c r="C50" s="19" t="s">
        <v>268</v>
      </c>
      <c r="D50" s="19" t="s">
        <v>24</v>
      </c>
      <c r="E50" s="19" t="s">
        <v>66</v>
      </c>
      <c r="F50" s="20" t="s">
        <v>29</v>
      </c>
      <c r="G50" s="36">
        <v>210000</v>
      </c>
      <c r="H50" s="31">
        <v>38154.769999999997</v>
      </c>
      <c r="I50" s="23">
        <f>G50*2.87/100</f>
        <v>6027</v>
      </c>
      <c r="J50" s="24">
        <f>G50*7.1/100</f>
        <v>14910</v>
      </c>
      <c r="K50" s="87">
        <f t="shared" ref="K50:K58" si="68">74808*1.1%</f>
        <v>822.88800000000003</v>
      </c>
      <c r="L50" s="33">
        <f>187020*3.04%</f>
        <v>5685.4080000000004</v>
      </c>
      <c r="M50" s="33">
        <f>187020*7.09%</f>
        <v>13259.718000000001</v>
      </c>
      <c r="N50" s="31">
        <v>0</v>
      </c>
      <c r="O50" s="27">
        <f t="shared" ref="O50:O63" si="69">H50+I50+L50+N50</f>
        <v>49867.178</v>
      </c>
      <c r="P50" s="27">
        <f>+J50+K50+M50</f>
        <v>28992.606</v>
      </c>
      <c r="Q50" s="27">
        <f>G50-O50</f>
        <v>160132.82199999999</v>
      </c>
    </row>
    <row r="51" spans="1:17" ht="21.75" customHeight="1" x14ac:dyDescent="0.35">
      <c r="A51" s="38">
        <v>32</v>
      </c>
      <c r="B51" s="19" t="s">
        <v>67</v>
      </c>
      <c r="C51" s="19" t="s">
        <v>269</v>
      </c>
      <c r="D51" s="19" t="s">
        <v>24</v>
      </c>
      <c r="E51" s="19" t="s">
        <v>68</v>
      </c>
      <c r="F51" s="20" t="s">
        <v>32</v>
      </c>
      <c r="G51" s="36">
        <v>160000</v>
      </c>
      <c r="H51" s="31">
        <v>26218.87</v>
      </c>
      <c r="I51" s="23">
        <f t="shared" ref="I51:I63" si="70">G51*2.87/100</f>
        <v>4592</v>
      </c>
      <c r="J51" s="24">
        <f t="shared" ref="J51:J63" si="71">G51*7.1/100</f>
        <v>11360</v>
      </c>
      <c r="K51" s="87">
        <f t="shared" si="68"/>
        <v>822.88800000000003</v>
      </c>
      <c r="L51" s="33">
        <f>+G51*3.04%</f>
        <v>4864</v>
      </c>
      <c r="M51" s="33">
        <f t="shared" ref="M51:M63" si="72">+G51*7.09%</f>
        <v>11344</v>
      </c>
      <c r="N51" s="31">
        <v>0</v>
      </c>
      <c r="O51" s="27">
        <f t="shared" si="69"/>
        <v>35674.869999999995</v>
      </c>
      <c r="P51" s="27">
        <f t="shared" ref="P51:P61" si="73">J51+K51+M51</f>
        <v>23526.887999999999</v>
      </c>
      <c r="Q51" s="27">
        <f t="shared" ref="Q51:Q63" si="74">G51-O51</f>
        <v>124325.13</v>
      </c>
    </row>
    <row r="52" spans="1:17" ht="21.75" customHeight="1" x14ac:dyDescent="0.35">
      <c r="A52" s="38">
        <v>33</v>
      </c>
      <c r="B52" s="19" t="s">
        <v>69</v>
      </c>
      <c r="C52" s="19" t="s">
        <v>269</v>
      </c>
      <c r="D52" s="19" t="s">
        <v>24</v>
      </c>
      <c r="E52" s="19" t="s">
        <v>70</v>
      </c>
      <c r="F52" s="20" t="s">
        <v>29</v>
      </c>
      <c r="G52" s="36">
        <v>160000</v>
      </c>
      <c r="H52" s="31">
        <v>26218.87</v>
      </c>
      <c r="I52" s="23">
        <f t="shared" si="70"/>
        <v>4592</v>
      </c>
      <c r="J52" s="24">
        <f t="shared" si="71"/>
        <v>11360</v>
      </c>
      <c r="K52" s="87">
        <f t="shared" si="68"/>
        <v>822.88800000000003</v>
      </c>
      <c r="L52" s="33">
        <f>+G52*3.04%</f>
        <v>4864</v>
      </c>
      <c r="M52" s="33">
        <f t="shared" si="72"/>
        <v>11344</v>
      </c>
      <c r="N52" s="31">
        <v>0</v>
      </c>
      <c r="O52" s="27">
        <f t="shared" si="69"/>
        <v>35674.869999999995</v>
      </c>
      <c r="P52" s="27">
        <f t="shared" si="73"/>
        <v>23526.887999999999</v>
      </c>
      <c r="Q52" s="27">
        <f t="shared" si="74"/>
        <v>124325.13</v>
      </c>
    </row>
    <row r="53" spans="1:17" ht="21" x14ac:dyDescent="0.35">
      <c r="A53" s="38">
        <v>34</v>
      </c>
      <c r="B53" s="19" t="s">
        <v>301</v>
      </c>
      <c r="C53" s="19" t="s">
        <v>269</v>
      </c>
      <c r="D53" s="19" t="s">
        <v>24</v>
      </c>
      <c r="E53" s="19" t="s">
        <v>289</v>
      </c>
      <c r="F53" s="20" t="s">
        <v>32</v>
      </c>
      <c r="G53" s="36">
        <v>160000</v>
      </c>
      <c r="H53" s="31">
        <v>25819.54</v>
      </c>
      <c r="I53" s="23">
        <f t="shared" ref="I53" si="75">G53*2.87/100</f>
        <v>4592</v>
      </c>
      <c r="J53" s="24">
        <f t="shared" ref="J53" si="76">G53*7.1/100</f>
        <v>11360</v>
      </c>
      <c r="K53" s="87">
        <f t="shared" si="68"/>
        <v>822.88800000000003</v>
      </c>
      <c r="L53" s="33">
        <f t="shared" ref="L53" si="77">+G53*3.04%</f>
        <v>4864</v>
      </c>
      <c r="M53" s="33">
        <f t="shared" ref="M53" si="78">+G53*7.09%</f>
        <v>11344</v>
      </c>
      <c r="N53" s="31">
        <v>1597.31</v>
      </c>
      <c r="O53" s="27">
        <f t="shared" ref="O53" si="79">H53+I53+L53+N53</f>
        <v>36872.85</v>
      </c>
      <c r="P53" s="27">
        <f t="shared" ref="P53" si="80">J53+K53+M53</f>
        <v>23526.887999999999</v>
      </c>
      <c r="Q53" s="27">
        <f t="shared" ref="Q53" si="81">G53-O53</f>
        <v>123127.15</v>
      </c>
    </row>
    <row r="54" spans="1:17" ht="21.75" customHeight="1" x14ac:dyDescent="0.35">
      <c r="A54" s="38">
        <v>35</v>
      </c>
      <c r="B54" s="19" t="s">
        <v>76</v>
      </c>
      <c r="C54" s="19" t="s">
        <v>269</v>
      </c>
      <c r="D54" s="19" t="s">
        <v>24</v>
      </c>
      <c r="E54" s="19" t="s">
        <v>71</v>
      </c>
      <c r="F54" s="20" t="s">
        <v>32</v>
      </c>
      <c r="G54" s="36">
        <v>90000</v>
      </c>
      <c r="H54" s="31">
        <v>8954.4599999999991</v>
      </c>
      <c r="I54" s="23">
        <f t="shared" si="70"/>
        <v>2583</v>
      </c>
      <c r="J54" s="24">
        <f t="shared" si="71"/>
        <v>6390</v>
      </c>
      <c r="K54" s="87">
        <f t="shared" si="68"/>
        <v>822.88800000000003</v>
      </c>
      <c r="L54" s="33">
        <f t="shared" ref="L54:L63" si="82">G54*3.04/100</f>
        <v>2736</v>
      </c>
      <c r="M54" s="33">
        <f t="shared" si="72"/>
        <v>6381</v>
      </c>
      <c r="N54" s="31">
        <f>1597.31*2</f>
        <v>3194.62</v>
      </c>
      <c r="O54" s="27">
        <f t="shared" si="69"/>
        <v>17468.079999999998</v>
      </c>
      <c r="P54" s="27">
        <f t="shared" si="73"/>
        <v>13593.887999999999</v>
      </c>
      <c r="Q54" s="27">
        <f t="shared" si="74"/>
        <v>72531.92</v>
      </c>
    </row>
    <row r="55" spans="1:17" ht="21.75" customHeight="1" x14ac:dyDescent="0.35">
      <c r="A55" s="38">
        <v>36</v>
      </c>
      <c r="B55" s="19" t="s">
        <v>74</v>
      </c>
      <c r="C55" s="19" t="s">
        <v>269</v>
      </c>
      <c r="D55" s="19" t="s">
        <v>24</v>
      </c>
      <c r="E55" s="19" t="s">
        <v>71</v>
      </c>
      <c r="F55" s="20" t="s">
        <v>32</v>
      </c>
      <c r="G55" s="36">
        <v>90000</v>
      </c>
      <c r="H55" s="31">
        <v>9753.1200000000008</v>
      </c>
      <c r="I55" s="23">
        <f t="shared" si="70"/>
        <v>2583</v>
      </c>
      <c r="J55" s="24">
        <f t="shared" si="71"/>
        <v>6390</v>
      </c>
      <c r="K55" s="87">
        <f t="shared" si="68"/>
        <v>822.88800000000003</v>
      </c>
      <c r="L55" s="33">
        <f t="shared" si="82"/>
        <v>2736</v>
      </c>
      <c r="M55" s="33">
        <f t="shared" si="72"/>
        <v>6381</v>
      </c>
      <c r="N55" s="31">
        <v>0</v>
      </c>
      <c r="O55" s="27">
        <f t="shared" si="69"/>
        <v>15072.12</v>
      </c>
      <c r="P55" s="27">
        <f t="shared" si="73"/>
        <v>13593.887999999999</v>
      </c>
      <c r="Q55" s="27">
        <f t="shared" si="74"/>
        <v>74927.88</v>
      </c>
    </row>
    <row r="56" spans="1:17" ht="21.75" customHeight="1" x14ac:dyDescent="0.35">
      <c r="A56" s="38">
        <v>37</v>
      </c>
      <c r="B56" s="19" t="s">
        <v>72</v>
      </c>
      <c r="C56" s="19" t="s">
        <v>269</v>
      </c>
      <c r="D56" s="19" t="s">
        <v>24</v>
      </c>
      <c r="E56" s="19" t="s">
        <v>73</v>
      </c>
      <c r="F56" s="20" t="s">
        <v>29</v>
      </c>
      <c r="G56" s="36">
        <v>90000</v>
      </c>
      <c r="H56" s="31">
        <v>9753.1200000000008</v>
      </c>
      <c r="I56" s="23">
        <f t="shared" si="70"/>
        <v>2583</v>
      </c>
      <c r="J56" s="24">
        <f t="shared" si="71"/>
        <v>6390</v>
      </c>
      <c r="K56" s="87">
        <f t="shared" si="68"/>
        <v>822.88800000000003</v>
      </c>
      <c r="L56" s="33">
        <f t="shared" si="82"/>
        <v>2736</v>
      </c>
      <c r="M56" s="33">
        <f t="shared" si="72"/>
        <v>6381</v>
      </c>
      <c r="N56" s="31">
        <v>0</v>
      </c>
      <c r="O56" s="27">
        <f t="shared" si="69"/>
        <v>15072.12</v>
      </c>
      <c r="P56" s="27">
        <f t="shared" si="73"/>
        <v>13593.887999999999</v>
      </c>
      <c r="Q56" s="27">
        <f t="shared" si="74"/>
        <v>74927.88</v>
      </c>
    </row>
    <row r="57" spans="1:17" ht="21.75" customHeight="1" x14ac:dyDescent="0.35">
      <c r="A57" s="38">
        <v>38</v>
      </c>
      <c r="B57" s="19" t="s">
        <v>191</v>
      </c>
      <c r="C57" s="19" t="s">
        <v>269</v>
      </c>
      <c r="D57" s="19" t="s">
        <v>24</v>
      </c>
      <c r="E57" s="19" t="s">
        <v>229</v>
      </c>
      <c r="F57" s="20" t="s">
        <v>32</v>
      </c>
      <c r="G57" s="36">
        <v>90000</v>
      </c>
      <c r="H57" s="31">
        <v>9353.7900000000009</v>
      </c>
      <c r="I57" s="23">
        <f t="shared" si="70"/>
        <v>2583</v>
      </c>
      <c r="J57" s="24">
        <f t="shared" si="71"/>
        <v>6390</v>
      </c>
      <c r="K57" s="87">
        <f t="shared" si="68"/>
        <v>822.88800000000003</v>
      </c>
      <c r="L57" s="33">
        <f t="shared" si="82"/>
        <v>2736</v>
      </c>
      <c r="M57" s="33">
        <f t="shared" si="72"/>
        <v>6381</v>
      </c>
      <c r="N57" s="31">
        <v>1597.31</v>
      </c>
      <c r="O57" s="27">
        <f t="shared" si="69"/>
        <v>16270.1</v>
      </c>
      <c r="P57" s="27">
        <f>J57+K57+M57</f>
        <v>13593.887999999999</v>
      </c>
      <c r="Q57" s="27">
        <f>G57-O57</f>
        <v>73729.899999999994</v>
      </c>
    </row>
    <row r="58" spans="1:17" ht="21" x14ac:dyDescent="0.35">
      <c r="A58" s="38">
        <v>39</v>
      </c>
      <c r="B58" s="19" t="s">
        <v>302</v>
      </c>
      <c r="C58" s="19" t="s">
        <v>269</v>
      </c>
      <c r="D58" s="19" t="s">
        <v>24</v>
      </c>
      <c r="E58" s="19" t="s">
        <v>71</v>
      </c>
      <c r="F58" s="20" t="s">
        <v>32</v>
      </c>
      <c r="G58" s="36">
        <v>90000</v>
      </c>
      <c r="H58" s="31">
        <v>8954.4599999999991</v>
      </c>
      <c r="I58" s="23">
        <f t="shared" ref="I58" si="83">G58*2.87/100</f>
        <v>2583</v>
      </c>
      <c r="J58" s="24">
        <f t="shared" ref="J58" si="84">G58*7.1/100</f>
        <v>6390</v>
      </c>
      <c r="K58" s="87">
        <f t="shared" si="68"/>
        <v>822.88800000000003</v>
      </c>
      <c r="L58" s="33">
        <f t="shared" ref="L58" si="85">G58*3.04/100</f>
        <v>2736</v>
      </c>
      <c r="M58" s="33">
        <f t="shared" ref="M58" si="86">+G58*7.09%</f>
        <v>6381</v>
      </c>
      <c r="N58" s="31">
        <f>1597.31*2</f>
        <v>3194.62</v>
      </c>
      <c r="O58" s="27">
        <f t="shared" ref="O58" si="87">H58+I58+L58+N58</f>
        <v>17468.079999999998</v>
      </c>
      <c r="P58" s="27">
        <f>J58+K58+M58</f>
        <v>13593.887999999999</v>
      </c>
      <c r="Q58" s="27">
        <f>G58-O58</f>
        <v>72531.92</v>
      </c>
    </row>
    <row r="59" spans="1:17" ht="21.75" customHeight="1" x14ac:dyDescent="0.35">
      <c r="A59" s="38">
        <v>40</v>
      </c>
      <c r="B59" s="19" t="s">
        <v>197</v>
      </c>
      <c r="C59" s="19" t="s">
        <v>269</v>
      </c>
      <c r="D59" s="19" t="s">
        <v>24</v>
      </c>
      <c r="E59" s="19" t="s">
        <v>230</v>
      </c>
      <c r="F59" s="20" t="s">
        <v>316</v>
      </c>
      <c r="G59" s="36">
        <v>43000</v>
      </c>
      <c r="H59" s="31">
        <v>0</v>
      </c>
      <c r="I59" s="23">
        <f t="shared" si="70"/>
        <v>1234.0999999999999</v>
      </c>
      <c r="J59" s="24">
        <f t="shared" si="71"/>
        <v>3053</v>
      </c>
      <c r="K59" s="25">
        <f>+G59*1.1%</f>
        <v>473.00000000000006</v>
      </c>
      <c r="L59" s="33">
        <f t="shared" si="82"/>
        <v>1307.2</v>
      </c>
      <c r="M59" s="33">
        <f t="shared" si="72"/>
        <v>3048.7000000000003</v>
      </c>
      <c r="N59" s="31">
        <v>0</v>
      </c>
      <c r="O59" s="27">
        <f t="shared" si="69"/>
        <v>2541.3000000000002</v>
      </c>
      <c r="P59" s="27">
        <f>J59+K59+M59</f>
        <v>6574.7000000000007</v>
      </c>
      <c r="Q59" s="27">
        <f>G59-O59</f>
        <v>40458.699999999997</v>
      </c>
    </row>
    <row r="60" spans="1:17" ht="21.75" customHeight="1" x14ac:dyDescent="0.35">
      <c r="A60" s="38">
        <v>41</v>
      </c>
      <c r="B60" s="19" t="s">
        <v>75</v>
      </c>
      <c r="C60" s="19" t="s">
        <v>268</v>
      </c>
      <c r="D60" s="19" t="s">
        <v>24</v>
      </c>
      <c r="E60" s="19" t="s">
        <v>147</v>
      </c>
      <c r="F60" s="20" t="s">
        <v>29</v>
      </c>
      <c r="G60" s="36">
        <v>85000</v>
      </c>
      <c r="H60" s="31">
        <v>8576.99</v>
      </c>
      <c r="I60" s="23">
        <f t="shared" si="70"/>
        <v>2439.5</v>
      </c>
      <c r="J60" s="24">
        <f t="shared" si="71"/>
        <v>6035</v>
      </c>
      <c r="K60" s="87">
        <f t="shared" ref="K60:K61" si="88">74808*1.1%</f>
        <v>822.88800000000003</v>
      </c>
      <c r="L60" s="33">
        <f t="shared" si="82"/>
        <v>2584</v>
      </c>
      <c r="M60" s="33">
        <f t="shared" si="72"/>
        <v>6026.5</v>
      </c>
      <c r="N60" s="31">
        <v>0</v>
      </c>
      <c r="O60" s="27">
        <f t="shared" si="69"/>
        <v>13600.49</v>
      </c>
      <c r="P60" s="27">
        <f t="shared" si="73"/>
        <v>12884.387999999999</v>
      </c>
      <c r="Q60" s="27">
        <f t="shared" si="74"/>
        <v>71399.509999999995</v>
      </c>
    </row>
    <row r="61" spans="1:17" ht="21.75" customHeight="1" x14ac:dyDescent="0.35">
      <c r="A61" s="38">
        <v>42</v>
      </c>
      <c r="B61" s="19" t="s">
        <v>178</v>
      </c>
      <c r="C61" s="19" t="s">
        <v>269</v>
      </c>
      <c r="D61" s="19" t="s">
        <v>24</v>
      </c>
      <c r="E61" s="19" t="s">
        <v>179</v>
      </c>
      <c r="F61" s="20" t="s">
        <v>32</v>
      </c>
      <c r="G61" s="36">
        <v>90000</v>
      </c>
      <c r="H61" s="31">
        <v>9753.1200000000008</v>
      </c>
      <c r="I61" s="23">
        <f t="shared" si="70"/>
        <v>2583</v>
      </c>
      <c r="J61" s="24">
        <f t="shared" si="71"/>
        <v>6390</v>
      </c>
      <c r="K61" s="87">
        <f t="shared" si="88"/>
        <v>822.88800000000003</v>
      </c>
      <c r="L61" s="33">
        <f t="shared" si="82"/>
        <v>2736</v>
      </c>
      <c r="M61" s="33">
        <f t="shared" si="72"/>
        <v>6381</v>
      </c>
      <c r="N61" s="31">
        <v>0</v>
      </c>
      <c r="O61" s="27">
        <f t="shared" si="69"/>
        <v>15072.12</v>
      </c>
      <c r="P61" s="27">
        <f t="shared" si="73"/>
        <v>13593.887999999999</v>
      </c>
      <c r="Q61" s="27">
        <f t="shared" si="74"/>
        <v>74927.88</v>
      </c>
    </row>
    <row r="62" spans="1:17" ht="30" customHeight="1" x14ac:dyDescent="0.35">
      <c r="A62" s="38">
        <v>43</v>
      </c>
      <c r="B62" s="34" t="s">
        <v>220</v>
      </c>
      <c r="C62" s="34" t="s">
        <v>269</v>
      </c>
      <c r="D62" s="19" t="s">
        <v>24</v>
      </c>
      <c r="E62" s="19" t="s">
        <v>230</v>
      </c>
      <c r="F62" s="38" t="s">
        <v>316</v>
      </c>
      <c r="G62" s="30">
        <v>43000</v>
      </c>
      <c r="H62" s="27">
        <v>0</v>
      </c>
      <c r="I62" s="23">
        <f>G62*2.87/100</f>
        <v>1234.0999999999999</v>
      </c>
      <c r="J62" s="24">
        <f>G62*7.1/100</f>
        <v>3053</v>
      </c>
      <c r="K62" s="25">
        <f>+G62*1.1%</f>
        <v>473.00000000000006</v>
      </c>
      <c r="L62" s="25">
        <f>G62*3.04/100</f>
        <v>1307.2</v>
      </c>
      <c r="M62" s="33">
        <f>+G62*7.09%</f>
        <v>3048.7000000000003</v>
      </c>
      <c r="N62" s="31">
        <v>0</v>
      </c>
      <c r="O62" s="27">
        <f>H62+I62+L62+N62</f>
        <v>2541.3000000000002</v>
      </c>
      <c r="P62" s="27">
        <f>J62+K62+M62</f>
        <v>6574.7000000000007</v>
      </c>
      <c r="Q62" s="27">
        <f>G62-O62</f>
        <v>40458.699999999997</v>
      </c>
    </row>
    <row r="63" spans="1:17" ht="21.75" customHeight="1" x14ac:dyDescent="0.35">
      <c r="A63" s="38">
        <v>44</v>
      </c>
      <c r="B63" s="19" t="s">
        <v>223</v>
      </c>
      <c r="C63" s="19" t="s">
        <v>268</v>
      </c>
      <c r="D63" s="19" t="s">
        <v>24</v>
      </c>
      <c r="E63" s="19" t="s">
        <v>230</v>
      </c>
      <c r="F63" s="20" t="s">
        <v>316</v>
      </c>
      <c r="G63" s="36">
        <v>43000</v>
      </c>
      <c r="H63" s="31">
        <v>0</v>
      </c>
      <c r="I63" s="23">
        <f t="shared" si="70"/>
        <v>1234.0999999999999</v>
      </c>
      <c r="J63" s="24">
        <f t="shared" si="71"/>
        <v>3053</v>
      </c>
      <c r="K63" s="25">
        <f>+G63*1.1%</f>
        <v>473.00000000000006</v>
      </c>
      <c r="L63" s="33">
        <f t="shared" si="82"/>
        <v>1307.2</v>
      </c>
      <c r="M63" s="33">
        <f t="shared" si="72"/>
        <v>3048.7000000000003</v>
      </c>
      <c r="N63" s="31">
        <v>0</v>
      </c>
      <c r="O63" s="27">
        <f t="shared" si="69"/>
        <v>2541.3000000000002</v>
      </c>
      <c r="P63" s="27">
        <f>J63+K63+M63</f>
        <v>6574.7000000000007</v>
      </c>
      <c r="Q63" s="27">
        <f t="shared" si="74"/>
        <v>40458.699999999997</v>
      </c>
    </row>
    <row r="64" spans="1:17" ht="24.75" customHeight="1" x14ac:dyDescent="0.2">
      <c r="A64" s="169" t="s">
        <v>139</v>
      </c>
      <c r="B64" s="169"/>
      <c r="C64" s="169"/>
      <c r="D64" s="169"/>
      <c r="E64" s="169"/>
      <c r="F64" s="20"/>
      <c r="G64" s="77">
        <f t="shared" ref="G64:Q64" si="89">SUM(G50:G63)</f>
        <v>1444000</v>
      </c>
      <c r="H64" s="77">
        <f t="shared" si="89"/>
        <v>181511.10999999996</v>
      </c>
      <c r="I64" s="77">
        <f t="shared" si="89"/>
        <v>41442.799999999996</v>
      </c>
      <c r="J64" s="77">
        <f t="shared" si="89"/>
        <v>102524</v>
      </c>
      <c r="K64" s="77">
        <f t="shared" si="89"/>
        <v>10470.768000000002</v>
      </c>
      <c r="L64" s="77">
        <f t="shared" si="89"/>
        <v>43199.007999999987</v>
      </c>
      <c r="M64" s="77">
        <f t="shared" si="89"/>
        <v>100750.31799999998</v>
      </c>
      <c r="N64" s="77">
        <f t="shared" si="89"/>
        <v>9583.86</v>
      </c>
      <c r="O64" s="77">
        <f t="shared" si="89"/>
        <v>275736.77799999993</v>
      </c>
      <c r="P64" s="77">
        <f t="shared" si="89"/>
        <v>213745.08600000007</v>
      </c>
      <c r="Q64" s="77">
        <f t="shared" si="89"/>
        <v>1168263.2220000001</v>
      </c>
    </row>
    <row r="65" spans="1:17" ht="30.75" customHeight="1" x14ac:dyDescent="0.2">
      <c r="A65" s="170" t="s">
        <v>25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</row>
    <row r="66" spans="1:17" ht="22.5" customHeight="1" x14ac:dyDescent="0.35">
      <c r="A66" s="38">
        <v>45</v>
      </c>
      <c r="B66" s="19" t="s">
        <v>41</v>
      </c>
      <c r="C66" s="19" t="s">
        <v>269</v>
      </c>
      <c r="D66" s="19" t="s">
        <v>25</v>
      </c>
      <c r="E66" s="19" t="s">
        <v>42</v>
      </c>
      <c r="F66" s="20" t="s">
        <v>29</v>
      </c>
      <c r="G66" s="30">
        <v>140000</v>
      </c>
      <c r="H66" s="22">
        <v>21514.37</v>
      </c>
      <c r="I66" s="23">
        <f t="shared" ref="I66:I68" si="90">G66*2.87/100</f>
        <v>4018</v>
      </c>
      <c r="J66" s="24">
        <f t="shared" ref="J66:J68" si="91">G66*7.1/100</f>
        <v>9940</v>
      </c>
      <c r="K66" s="87">
        <f t="shared" ref="K66:K72" si="92">74808*1.1%</f>
        <v>822.88800000000003</v>
      </c>
      <c r="L66" s="25">
        <f t="shared" ref="L66:L68" si="93">G66*3.04/100</f>
        <v>4256</v>
      </c>
      <c r="M66" s="33">
        <f>+G66*7.09%</f>
        <v>9926</v>
      </c>
      <c r="N66" s="31">
        <v>0</v>
      </c>
      <c r="O66" s="27">
        <f t="shared" ref="O66:O68" si="94">H66+I66+L66+N66</f>
        <v>29788.37</v>
      </c>
      <c r="P66" s="27">
        <f t="shared" ref="P66:P68" si="95">J66+K66+M66</f>
        <v>20688.887999999999</v>
      </c>
      <c r="Q66" s="27">
        <f t="shared" ref="Q66:Q68" si="96">G66-O66</f>
        <v>110211.63</v>
      </c>
    </row>
    <row r="67" spans="1:17" ht="22.5" customHeight="1" x14ac:dyDescent="0.35">
      <c r="A67" s="38">
        <v>46</v>
      </c>
      <c r="B67" s="19" t="s">
        <v>303</v>
      </c>
      <c r="C67" s="19" t="s">
        <v>268</v>
      </c>
      <c r="D67" s="19" t="s">
        <v>25</v>
      </c>
      <c r="E67" s="19" t="s">
        <v>304</v>
      </c>
      <c r="F67" s="20" t="s">
        <v>32</v>
      </c>
      <c r="G67" s="30">
        <v>160000</v>
      </c>
      <c r="H67" s="22">
        <v>25420.21</v>
      </c>
      <c r="I67" s="23">
        <f t="shared" ref="I67" si="97">G67*2.87/100</f>
        <v>4592</v>
      </c>
      <c r="J67" s="24">
        <f t="shared" ref="J67" si="98">G67*7.1/100</f>
        <v>11360</v>
      </c>
      <c r="K67" s="87">
        <f t="shared" si="92"/>
        <v>822.88800000000003</v>
      </c>
      <c r="L67" s="25">
        <f t="shared" ref="L67" si="99">G67*3.04/100</f>
        <v>4864</v>
      </c>
      <c r="M67" s="33">
        <f t="shared" ref="M67" si="100">+G67*7.09%</f>
        <v>11344</v>
      </c>
      <c r="N67" s="31">
        <f>1597.31*2</f>
        <v>3194.62</v>
      </c>
      <c r="O67" s="27">
        <f t="shared" ref="O67" si="101">H67+I67+L67+N67</f>
        <v>38070.83</v>
      </c>
      <c r="P67" s="27">
        <f t="shared" ref="P67" si="102">J67+K67+M67</f>
        <v>23526.887999999999</v>
      </c>
      <c r="Q67" s="27">
        <f t="shared" ref="Q67" si="103">G67-O67</f>
        <v>121929.17</v>
      </c>
    </row>
    <row r="68" spans="1:17" ht="22.5" customHeight="1" x14ac:dyDescent="0.35">
      <c r="A68" s="38">
        <v>47</v>
      </c>
      <c r="B68" s="19" t="s">
        <v>48</v>
      </c>
      <c r="C68" s="19" t="s">
        <v>269</v>
      </c>
      <c r="D68" s="19" t="s">
        <v>25</v>
      </c>
      <c r="E68" s="19" t="s">
        <v>232</v>
      </c>
      <c r="F68" s="20" t="s">
        <v>29</v>
      </c>
      <c r="G68" s="30">
        <v>85000</v>
      </c>
      <c r="H68" s="22">
        <v>8177.67</v>
      </c>
      <c r="I68" s="23">
        <f t="shared" si="90"/>
        <v>2439.5</v>
      </c>
      <c r="J68" s="24">
        <f t="shared" si="91"/>
        <v>6035</v>
      </c>
      <c r="K68" s="87">
        <f t="shared" si="92"/>
        <v>822.88800000000003</v>
      </c>
      <c r="L68" s="25">
        <f t="shared" si="93"/>
        <v>2584</v>
      </c>
      <c r="M68" s="33">
        <f>+G68*7.09%</f>
        <v>6026.5</v>
      </c>
      <c r="N68" s="31">
        <v>1597.31</v>
      </c>
      <c r="O68" s="27">
        <f t="shared" si="94"/>
        <v>14798.48</v>
      </c>
      <c r="P68" s="27">
        <f t="shared" si="95"/>
        <v>12884.387999999999</v>
      </c>
      <c r="Q68" s="27">
        <f t="shared" si="96"/>
        <v>70201.52</v>
      </c>
    </row>
    <row r="69" spans="1:17" ht="22.5" customHeight="1" x14ac:dyDescent="0.35">
      <c r="A69" s="38">
        <v>48</v>
      </c>
      <c r="B69" s="19" t="s">
        <v>43</v>
      </c>
      <c r="C69" s="19" t="s">
        <v>269</v>
      </c>
      <c r="D69" s="19" t="s">
        <v>25</v>
      </c>
      <c r="E69" s="19" t="s">
        <v>231</v>
      </c>
      <c r="F69" s="20" t="s">
        <v>32</v>
      </c>
      <c r="G69" s="30">
        <v>90000</v>
      </c>
      <c r="H69" s="22">
        <v>9753.1200000000008</v>
      </c>
      <c r="I69" s="23">
        <f>G69*2.87/100</f>
        <v>2583</v>
      </c>
      <c r="J69" s="24">
        <f>G69*7.1/100</f>
        <v>6390</v>
      </c>
      <c r="K69" s="87">
        <f t="shared" si="92"/>
        <v>822.88800000000003</v>
      </c>
      <c r="L69" s="25">
        <f>G69*3.04/100</f>
        <v>2736</v>
      </c>
      <c r="M69" s="33">
        <f>+G69*7.09%</f>
        <v>6381</v>
      </c>
      <c r="N69" s="31">
        <v>0</v>
      </c>
      <c r="O69" s="27">
        <f>H69+I69+L69+N69</f>
        <v>15072.12</v>
      </c>
      <c r="P69" s="27">
        <f>J69+K69+M69</f>
        <v>13593.887999999999</v>
      </c>
      <c r="Q69" s="27">
        <f>G69-O69</f>
        <v>74927.88</v>
      </c>
    </row>
    <row r="70" spans="1:17" ht="22.5" customHeight="1" x14ac:dyDescent="0.35">
      <c r="A70" s="38">
        <v>49</v>
      </c>
      <c r="B70" s="19" t="s">
        <v>44</v>
      </c>
      <c r="C70" s="19" t="s">
        <v>269</v>
      </c>
      <c r="D70" s="19" t="s">
        <v>25</v>
      </c>
      <c r="E70" s="19" t="s">
        <v>233</v>
      </c>
      <c r="F70" s="20" t="s">
        <v>29</v>
      </c>
      <c r="G70" s="30">
        <v>90000</v>
      </c>
      <c r="H70" s="31">
        <v>9353.7900000000009</v>
      </c>
      <c r="I70" s="23">
        <f>G70*2.87/100</f>
        <v>2583</v>
      </c>
      <c r="J70" s="24">
        <f>G70*7.1/100</f>
        <v>6390</v>
      </c>
      <c r="K70" s="87">
        <f t="shared" si="92"/>
        <v>822.88800000000003</v>
      </c>
      <c r="L70" s="25">
        <f>G70*3.04/100</f>
        <v>2736</v>
      </c>
      <c r="M70" s="33">
        <f>+G70*7.09%</f>
        <v>6381</v>
      </c>
      <c r="N70" s="31">
        <v>1597.31</v>
      </c>
      <c r="O70" s="27">
        <f>H70+I70+L70+N70</f>
        <v>16270.1</v>
      </c>
      <c r="P70" s="27">
        <f>J70+K70+M70</f>
        <v>13593.887999999999</v>
      </c>
      <c r="Q70" s="27">
        <f>G70-O70</f>
        <v>73729.899999999994</v>
      </c>
    </row>
    <row r="71" spans="1:17" ht="22.5" customHeight="1" x14ac:dyDescent="0.35">
      <c r="A71" s="38">
        <v>50</v>
      </c>
      <c r="B71" s="19" t="s">
        <v>352</v>
      </c>
      <c r="C71" s="19" t="s">
        <v>268</v>
      </c>
      <c r="D71" s="19" t="s">
        <v>25</v>
      </c>
      <c r="E71" s="19" t="s">
        <v>290</v>
      </c>
      <c r="F71" s="20" t="s">
        <v>32</v>
      </c>
      <c r="G71" s="30">
        <v>90000</v>
      </c>
      <c r="H71" s="22">
        <v>9753.1200000000008</v>
      </c>
      <c r="I71" s="23">
        <f t="shared" ref="I71" si="104">G71*2.87/100</f>
        <v>2583</v>
      </c>
      <c r="J71" s="24">
        <f t="shared" ref="J71" si="105">G71*7.1/100</f>
        <v>6390</v>
      </c>
      <c r="K71" s="87">
        <f t="shared" si="92"/>
        <v>822.88800000000003</v>
      </c>
      <c r="L71" s="25">
        <f t="shared" ref="L71" si="106">G71*3.04/100</f>
        <v>2736</v>
      </c>
      <c r="M71" s="33">
        <f t="shared" ref="M71" si="107">+G71*7.09%</f>
        <v>6381</v>
      </c>
      <c r="N71" s="31">
        <v>0</v>
      </c>
      <c r="O71" s="27">
        <f>H71+I71+L71+N71</f>
        <v>15072.12</v>
      </c>
      <c r="P71" s="27">
        <f>J71+K71+M71</f>
        <v>13593.887999999999</v>
      </c>
      <c r="Q71" s="27">
        <f>G71-O71</f>
        <v>74927.88</v>
      </c>
    </row>
    <row r="72" spans="1:17" ht="22.5" customHeight="1" x14ac:dyDescent="0.35">
      <c r="A72" s="38">
        <v>51</v>
      </c>
      <c r="B72" s="19" t="s">
        <v>353</v>
      </c>
      <c r="C72" s="19" t="s">
        <v>269</v>
      </c>
      <c r="D72" s="19" t="s">
        <v>25</v>
      </c>
      <c r="E72" s="19" t="s">
        <v>290</v>
      </c>
      <c r="F72" s="20" t="s">
        <v>32</v>
      </c>
      <c r="G72" s="30">
        <v>90000</v>
      </c>
      <c r="H72" s="31">
        <v>9353.7900000000009</v>
      </c>
      <c r="I72" s="23">
        <f t="shared" ref="I72" si="108">G72*2.87/100</f>
        <v>2583</v>
      </c>
      <c r="J72" s="24">
        <f t="shared" ref="J72" si="109">G72*7.1/100</f>
        <v>6390</v>
      </c>
      <c r="K72" s="87">
        <f t="shared" si="92"/>
        <v>822.88800000000003</v>
      </c>
      <c r="L72" s="25">
        <f t="shared" ref="L72" si="110">G72*3.04/100</f>
        <v>2736</v>
      </c>
      <c r="M72" s="33">
        <f t="shared" ref="M72" si="111">+G72*7.09%</f>
        <v>6381</v>
      </c>
      <c r="N72" s="31">
        <v>1597.31</v>
      </c>
      <c r="O72" s="27">
        <f t="shared" ref="O72" si="112">H72+I72+L72+N72</f>
        <v>16270.1</v>
      </c>
      <c r="P72" s="27">
        <f t="shared" ref="P72" si="113">J72+K72+M72</f>
        <v>13593.887999999999</v>
      </c>
      <c r="Q72" s="27">
        <f t="shared" ref="Q72" si="114">G72-O72</f>
        <v>73729.899999999994</v>
      </c>
    </row>
    <row r="73" spans="1:17" ht="22.5" customHeight="1" x14ac:dyDescent="0.35">
      <c r="A73" s="38">
        <v>52</v>
      </c>
      <c r="B73" s="19" t="s">
        <v>45</v>
      </c>
      <c r="C73" s="19" t="s">
        <v>269</v>
      </c>
      <c r="D73" s="19" t="s">
        <v>25</v>
      </c>
      <c r="E73" s="19" t="s">
        <v>46</v>
      </c>
      <c r="F73" s="20" t="s">
        <v>29</v>
      </c>
      <c r="G73" s="30">
        <v>60000</v>
      </c>
      <c r="H73" s="22">
        <v>3486.68</v>
      </c>
      <c r="I73" s="23">
        <f t="shared" ref="I73:I83" si="115">G73*2.87/100</f>
        <v>1722</v>
      </c>
      <c r="J73" s="24">
        <f t="shared" ref="J73:J83" si="116">G73*7.1/100</f>
        <v>4260</v>
      </c>
      <c r="K73" s="25">
        <f t="shared" ref="K73:K83" si="117">+G73*1.1%</f>
        <v>660.00000000000011</v>
      </c>
      <c r="L73" s="25">
        <f t="shared" ref="L73:L83" si="118">G73*3.04/100</f>
        <v>1824</v>
      </c>
      <c r="M73" s="33">
        <f t="shared" ref="M73:M83" si="119">+G73*7.09%</f>
        <v>4254</v>
      </c>
      <c r="N73" s="31">
        <v>0</v>
      </c>
      <c r="O73" s="27">
        <f t="shared" ref="O73:O83" si="120">H73+I73+L73+N73</f>
        <v>7032.68</v>
      </c>
      <c r="P73" s="27">
        <f t="shared" ref="P73:P83" si="121">J73+K73+M73</f>
        <v>9174</v>
      </c>
      <c r="Q73" s="27">
        <f t="shared" ref="Q73:Q78" si="122">G73-O73</f>
        <v>52967.32</v>
      </c>
    </row>
    <row r="74" spans="1:17" ht="22.5" customHeight="1" x14ac:dyDescent="0.35">
      <c r="A74" s="38">
        <v>53</v>
      </c>
      <c r="B74" s="19" t="s">
        <v>183</v>
      </c>
      <c r="C74" s="19" t="s">
        <v>269</v>
      </c>
      <c r="D74" s="19" t="s">
        <v>25</v>
      </c>
      <c r="E74" s="19" t="s">
        <v>46</v>
      </c>
      <c r="F74" s="20" t="s">
        <v>32</v>
      </c>
      <c r="G74" s="30">
        <v>60000</v>
      </c>
      <c r="H74" s="22">
        <v>3486.68</v>
      </c>
      <c r="I74" s="23">
        <f t="shared" si="115"/>
        <v>1722</v>
      </c>
      <c r="J74" s="24">
        <f t="shared" si="116"/>
        <v>4260</v>
      </c>
      <c r="K74" s="25">
        <f t="shared" si="117"/>
        <v>660.00000000000011</v>
      </c>
      <c r="L74" s="25">
        <f t="shared" si="118"/>
        <v>1824</v>
      </c>
      <c r="M74" s="33">
        <f t="shared" si="119"/>
        <v>4254</v>
      </c>
      <c r="N74" s="31">
        <v>0</v>
      </c>
      <c r="O74" s="27">
        <f t="shared" si="120"/>
        <v>7032.68</v>
      </c>
      <c r="P74" s="27">
        <f t="shared" si="121"/>
        <v>9174</v>
      </c>
      <c r="Q74" s="27">
        <f t="shared" si="122"/>
        <v>52967.32</v>
      </c>
    </row>
    <row r="75" spans="1:17" ht="22.5" customHeight="1" x14ac:dyDescent="0.35">
      <c r="A75" s="38">
        <v>54</v>
      </c>
      <c r="B75" s="19" t="s">
        <v>184</v>
      </c>
      <c r="C75" s="19" t="s">
        <v>269</v>
      </c>
      <c r="D75" s="19" t="s">
        <v>25</v>
      </c>
      <c r="E75" s="19" t="s">
        <v>234</v>
      </c>
      <c r="F75" s="20" t="s">
        <v>32</v>
      </c>
      <c r="G75" s="30">
        <v>60000</v>
      </c>
      <c r="H75" s="22">
        <v>3167.21</v>
      </c>
      <c r="I75" s="23">
        <f t="shared" si="115"/>
        <v>1722</v>
      </c>
      <c r="J75" s="24">
        <f t="shared" si="116"/>
        <v>4260</v>
      </c>
      <c r="K75" s="25">
        <f t="shared" si="117"/>
        <v>660.00000000000011</v>
      </c>
      <c r="L75" s="25">
        <f t="shared" si="118"/>
        <v>1824</v>
      </c>
      <c r="M75" s="33">
        <f t="shared" si="119"/>
        <v>4254</v>
      </c>
      <c r="N75" s="31">
        <v>1597.31</v>
      </c>
      <c r="O75" s="27">
        <f t="shared" si="120"/>
        <v>8310.52</v>
      </c>
      <c r="P75" s="27">
        <f t="shared" si="121"/>
        <v>9174</v>
      </c>
      <c r="Q75" s="27">
        <f t="shared" si="122"/>
        <v>51689.479999999996</v>
      </c>
    </row>
    <row r="76" spans="1:17" ht="22.5" customHeight="1" x14ac:dyDescent="0.35">
      <c r="A76" s="38">
        <v>55</v>
      </c>
      <c r="B76" s="19" t="s">
        <v>235</v>
      </c>
      <c r="C76" s="19" t="s">
        <v>269</v>
      </c>
      <c r="D76" s="19" t="s">
        <v>25</v>
      </c>
      <c r="E76" s="19" t="s">
        <v>46</v>
      </c>
      <c r="F76" s="20" t="s">
        <v>32</v>
      </c>
      <c r="G76" s="30">
        <v>60000</v>
      </c>
      <c r="H76" s="22">
        <v>3167.21</v>
      </c>
      <c r="I76" s="23">
        <f t="shared" si="115"/>
        <v>1722</v>
      </c>
      <c r="J76" s="24">
        <f t="shared" si="116"/>
        <v>4260</v>
      </c>
      <c r="K76" s="25">
        <f t="shared" si="117"/>
        <v>660.00000000000011</v>
      </c>
      <c r="L76" s="25">
        <f t="shared" si="118"/>
        <v>1824</v>
      </c>
      <c r="M76" s="33">
        <f t="shared" si="119"/>
        <v>4254</v>
      </c>
      <c r="N76" s="31">
        <v>1597.31</v>
      </c>
      <c r="O76" s="27">
        <f t="shared" si="120"/>
        <v>8310.52</v>
      </c>
      <c r="P76" s="27">
        <f t="shared" si="121"/>
        <v>9174</v>
      </c>
      <c r="Q76" s="27">
        <f t="shared" si="122"/>
        <v>51689.479999999996</v>
      </c>
    </row>
    <row r="77" spans="1:17" ht="22.5" customHeight="1" x14ac:dyDescent="0.35">
      <c r="A77" s="38">
        <v>56</v>
      </c>
      <c r="B77" s="19" t="s">
        <v>374</v>
      </c>
      <c r="C77" s="19" t="s">
        <v>268</v>
      </c>
      <c r="D77" s="19" t="s">
        <v>25</v>
      </c>
      <c r="E77" s="19" t="s">
        <v>234</v>
      </c>
      <c r="F77" s="20" t="s">
        <v>32</v>
      </c>
      <c r="G77" s="30">
        <v>60000</v>
      </c>
      <c r="H77" s="22">
        <v>3486.68</v>
      </c>
      <c r="I77" s="23">
        <f t="shared" si="115"/>
        <v>1722</v>
      </c>
      <c r="J77" s="24">
        <f t="shared" si="116"/>
        <v>4260</v>
      </c>
      <c r="K77" s="25">
        <f t="shared" si="117"/>
        <v>660.00000000000011</v>
      </c>
      <c r="L77" s="25">
        <f t="shared" si="118"/>
        <v>1824</v>
      </c>
      <c r="M77" s="33">
        <f t="shared" si="119"/>
        <v>4254</v>
      </c>
      <c r="N77" s="31">
        <v>0</v>
      </c>
      <c r="O77" s="27">
        <f t="shared" ref="O77" si="123">H77+I77+L77+N77</f>
        <v>7032.68</v>
      </c>
      <c r="P77" s="27">
        <f t="shared" ref="P77" si="124">J77+K77+M77</f>
        <v>9174</v>
      </c>
      <c r="Q77" s="27">
        <f t="shared" si="122"/>
        <v>52967.32</v>
      </c>
    </row>
    <row r="78" spans="1:17" ht="22.5" customHeight="1" x14ac:dyDescent="0.35">
      <c r="A78" s="38">
        <v>57</v>
      </c>
      <c r="B78" s="19" t="s">
        <v>375</v>
      </c>
      <c r="C78" s="19" t="s">
        <v>269</v>
      </c>
      <c r="D78" s="19" t="s">
        <v>25</v>
      </c>
      <c r="E78" s="19" t="s">
        <v>46</v>
      </c>
      <c r="F78" s="20" t="s">
        <v>32</v>
      </c>
      <c r="G78" s="30">
        <v>60000</v>
      </c>
      <c r="H78" s="22">
        <v>3486.68</v>
      </c>
      <c r="I78" s="23">
        <f t="shared" si="115"/>
        <v>1722</v>
      </c>
      <c r="J78" s="24">
        <f t="shared" si="116"/>
        <v>4260</v>
      </c>
      <c r="K78" s="25">
        <f t="shared" si="117"/>
        <v>660.00000000000011</v>
      </c>
      <c r="L78" s="25">
        <f t="shared" si="118"/>
        <v>1824</v>
      </c>
      <c r="M78" s="33">
        <f t="shared" si="119"/>
        <v>4254</v>
      </c>
      <c r="N78" s="31">
        <v>0</v>
      </c>
      <c r="O78" s="27">
        <f t="shared" ref="O78" si="125">H78+I78+L78+N78</f>
        <v>7032.68</v>
      </c>
      <c r="P78" s="27">
        <f t="shared" ref="P78" si="126">J78+K78+M78</f>
        <v>9174</v>
      </c>
      <c r="Q78" s="27">
        <f t="shared" si="122"/>
        <v>52967.32</v>
      </c>
    </row>
    <row r="79" spans="1:17" ht="22.5" customHeight="1" x14ac:dyDescent="0.35">
      <c r="A79" s="38">
        <v>58</v>
      </c>
      <c r="B79" s="19" t="s">
        <v>376</v>
      </c>
      <c r="C79" s="19" t="s">
        <v>269</v>
      </c>
      <c r="D79" s="19" t="s">
        <v>25</v>
      </c>
      <c r="E79" s="19" t="s">
        <v>46</v>
      </c>
      <c r="F79" s="20" t="s">
        <v>32</v>
      </c>
      <c r="G79" s="30">
        <v>60000</v>
      </c>
      <c r="H79" s="22">
        <v>3486.68</v>
      </c>
      <c r="I79" s="23">
        <f t="shared" ref="I79:I82" si="127">G79*2.87/100</f>
        <v>1722</v>
      </c>
      <c r="J79" s="24">
        <f t="shared" ref="J79:J82" si="128">G79*7.1/100</f>
        <v>4260</v>
      </c>
      <c r="K79" s="25">
        <f t="shared" ref="K79:K82" si="129">+G79*1.1%</f>
        <v>660.00000000000011</v>
      </c>
      <c r="L79" s="25">
        <f t="shared" ref="L79:L82" si="130">G79*3.04/100</f>
        <v>1824</v>
      </c>
      <c r="M79" s="33">
        <f t="shared" ref="M79:M82" si="131">+G79*7.09%</f>
        <v>4254</v>
      </c>
      <c r="N79" s="31">
        <v>0</v>
      </c>
      <c r="O79" s="27">
        <f t="shared" ref="O79:O82" si="132">H79+I79+L79+N79</f>
        <v>7032.68</v>
      </c>
      <c r="P79" s="27">
        <f t="shared" ref="P79:P82" si="133">J79+K79+M79</f>
        <v>9174</v>
      </c>
      <c r="Q79" s="27">
        <f t="shared" ref="Q79:Q82" si="134">G79-O79</f>
        <v>52967.32</v>
      </c>
    </row>
    <row r="80" spans="1:17" ht="22.5" customHeight="1" x14ac:dyDescent="0.35">
      <c r="A80" s="38">
        <v>59</v>
      </c>
      <c r="B80" s="19" t="s">
        <v>377</v>
      </c>
      <c r="C80" s="19" t="s">
        <v>268</v>
      </c>
      <c r="D80" s="19" t="s">
        <v>25</v>
      </c>
      <c r="E80" s="19" t="s">
        <v>46</v>
      </c>
      <c r="F80" s="20" t="s">
        <v>32</v>
      </c>
      <c r="G80" s="30">
        <v>60000</v>
      </c>
      <c r="H80" s="22">
        <v>3486.68</v>
      </c>
      <c r="I80" s="23">
        <f t="shared" si="127"/>
        <v>1722</v>
      </c>
      <c r="J80" s="24">
        <f t="shared" si="128"/>
        <v>4260</v>
      </c>
      <c r="K80" s="25">
        <f t="shared" si="129"/>
        <v>660.00000000000011</v>
      </c>
      <c r="L80" s="25">
        <f t="shared" si="130"/>
        <v>1824</v>
      </c>
      <c r="M80" s="33">
        <f t="shared" si="131"/>
        <v>4254</v>
      </c>
      <c r="N80" s="31">
        <v>0</v>
      </c>
      <c r="O80" s="27">
        <f t="shared" si="132"/>
        <v>7032.68</v>
      </c>
      <c r="P80" s="27">
        <f t="shared" si="133"/>
        <v>9174</v>
      </c>
      <c r="Q80" s="27">
        <f t="shared" si="134"/>
        <v>52967.32</v>
      </c>
    </row>
    <row r="81" spans="1:1021 1025:5118 5122:9215 9219:13312 13316:16384" ht="22.5" customHeight="1" x14ac:dyDescent="0.35">
      <c r="A81" s="38">
        <v>60</v>
      </c>
      <c r="B81" s="19" t="s">
        <v>378</v>
      </c>
      <c r="C81" s="19" t="s">
        <v>269</v>
      </c>
      <c r="D81" s="19" t="s">
        <v>25</v>
      </c>
      <c r="E81" s="19" t="s">
        <v>234</v>
      </c>
      <c r="F81" s="20" t="s">
        <v>32</v>
      </c>
      <c r="G81" s="30">
        <v>60000</v>
      </c>
      <c r="H81" s="22">
        <v>3486.68</v>
      </c>
      <c r="I81" s="23">
        <f t="shared" si="127"/>
        <v>1722</v>
      </c>
      <c r="J81" s="24">
        <f t="shared" si="128"/>
        <v>4260</v>
      </c>
      <c r="K81" s="25">
        <f t="shared" si="129"/>
        <v>660.00000000000011</v>
      </c>
      <c r="L81" s="25">
        <f t="shared" si="130"/>
        <v>1824</v>
      </c>
      <c r="M81" s="33">
        <f t="shared" si="131"/>
        <v>4254</v>
      </c>
      <c r="N81" s="31">
        <v>0</v>
      </c>
      <c r="O81" s="27">
        <f t="shared" si="132"/>
        <v>7032.68</v>
      </c>
      <c r="P81" s="27">
        <f t="shared" si="133"/>
        <v>9174</v>
      </c>
      <c r="Q81" s="27">
        <f t="shared" si="134"/>
        <v>52967.32</v>
      </c>
    </row>
    <row r="82" spans="1:1021 1025:5118 5122:9215 9219:13312 13316:16384" ht="22.5" customHeight="1" x14ac:dyDescent="0.35">
      <c r="A82" s="38">
        <v>61</v>
      </c>
      <c r="B82" s="19" t="s">
        <v>379</v>
      </c>
      <c r="C82" s="19" t="s">
        <v>269</v>
      </c>
      <c r="D82" s="19" t="s">
        <v>25</v>
      </c>
      <c r="E82" s="19" t="s">
        <v>46</v>
      </c>
      <c r="F82" s="20" t="s">
        <v>32</v>
      </c>
      <c r="G82" s="30">
        <v>60000</v>
      </c>
      <c r="H82" s="22">
        <v>3486.68</v>
      </c>
      <c r="I82" s="23">
        <f t="shared" si="127"/>
        <v>1722</v>
      </c>
      <c r="J82" s="24">
        <f t="shared" si="128"/>
        <v>4260</v>
      </c>
      <c r="K82" s="25">
        <f t="shared" si="129"/>
        <v>660.00000000000011</v>
      </c>
      <c r="L82" s="25">
        <f t="shared" si="130"/>
        <v>1824</v>
      </c>
      <c r="M82" s="33">
        <f t="shared" si="131"/>
        <v>4254</v>
      </c>
      <c r="N82" s="31">
        <v>0</v>
      </c>
      <c r="O82" s="27">
        <f t="shared" si="132"/>
        <v>7032.68</v>
      </c>
      <c r="P82" s="27">
        <f t="shared" si="133"/>
        <v>9174</v>
      </c>
      <c r="Q82" s="27">
        <f t="shared" si="134"/>
        <v>52967.32</v>
      </c>
    </row>
    <row r="83" spans="1:1021 1025:5118 5122:9215 9219:13312 13316:16384" ht="22.5" customHeight="1" x14ac:dyDescent="0.35">
      <c r="A83" s="38">
        <v>62</v>
      </c>
      <c r="B83" s="19" t="s">
        <v>199</v>
      </c>
      <c r="C83" s="19" t="s">
        <v>269</v>
      </c>
      <c r="D83" s="19" t="s">
        <v>25</v>
      </c>
      <c r="E83" s="19" t="s">
        <v>230</v>
      </c>
      <c r="F83" s="20" t="s">
        <v>316</v>
      </c>
      <c r="G83" s="30">
        <v>43000</v>
      </c>
      <c r="H83" s="22">
        <v>0</v>
      </c>
      <c r="I83" s="23">
        <f t="shared" si="115"/>
        <v>1234.0999999999999</v>
      </c>
      <c r="J83" s="24">
        <f t="shared" si="116"/>
        <v>3053</v>
      </c>
      <c r="K83" s="25">
        <f t="shared" si="117"/>
        <v>473.00000000000006</v>
      </c>
      <c r="L83" s="25">
        <f t="shared" si="118"/>
        <v>1307.2</v>
      </c>
      <c r="M83" s="33">
        <f t="shared" si="119"/>
        <v>3048.7000000000003</v>
      </c>
      <c r="N83" s="31">
        <v>1597.31</v>
      </c>
      <c r="O83" s="27">
        <f t="shared" si="120"/>
        <v>4138.6100000000006</v>
      </c>
      <c r="P83" s="27">
        <f t="shared" si="121"/>
        <v>6574.7000000000007</v>
      </c>
      <c r="Q83" s="27">
        <f t="shared" ref="Q83" si="135">G83-O83</f>
        <v>38861.39</v>
      </c>
    </row>
    <row r="84" spans="1:1021 1025:5118 5122:9215 9219:13312 13316:16384" ht="23.25" customHeight="1" x14ac:dyDescent="0.2">
      <c r="A84" s="169" t="s">
        <v>139</v>
      </c>
      <c r="B84" s="169"/>
      <c r="C84" s="169"/>
      <c r="D84" s="169"/>
      <c r="E84" s="169"/>
      <c r="F84" s="94"/>
      <c r="G84" s="77">
        <f t="shared" ref="G84:Q84" si="136">SUM(G66:G83)</f>
        <v>1388000</v>
      </c>
      <c r="H84" s="77">
        <f t="shared" si="136"/>
        <v>127553.92999999996</v>
      </c>
      <c r="I84" s="77">
        <f t="shared" si="136"/>
        <v>39835.599999999999</v>
      </c>
      <c r="J84" s="77">
        <f t="shared" si="136"/>
        <v>98548</v>
      </c>
      <c r="K84" s="77">
        <f t="shared" si="136"/>
        <v>12833.216</v>
      </c>
      <c r="L84" s="77">
        <f t="shared" si="136"/>
        <v>42195.199999999997</v>
      </c>
      <c r="M84" s="77">
        <f t="shared" si="136"/>
        <v>98409.2</v>
      </c>
      <c r="N84" s="77">
        <f t="shared" si="136"/>
        <v>12778.479999999998</v>
      </c>
      <c r="O84" s="77">
        <f t="shared" si="136"/>
        <v>222363.2099999999</v>
      </c>
      <c r="P84" s="77">
        <f t="shared" si="136"/>
        <v>209790.41600000003</v>
      </c>
      <c r="Q84" s="77">
        <f t="shared" si="136"/>
        <v>1165636.7899999996</v>
      </c>
    </row>
    <row r="85" spans="1:1021 1025:5118 5122:9215 9219:13312 13316:16384" ht="34.5" customHeight="1" x14ac:dyDescent="0.2">
      <c r="A85" s="170" t="s">
        <v>265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2"/>
    </row>
    <row r="86" spans="1:1021 1025:5118 5122:9215 9219:13312 13316:16384" s="157" customFormat="1" ht="34.5" customHeight="1" x14ac:dyDescent="0.35">
      <c r="A86" s="38">
        <v>63</v>
      </c>
      <c r="B86" s="39" t="s">
        <v>333</v>
      </c>
      <c r="C86" s="39" t="s">
        <v>269</v>
      </c>
      <c r="D86" s="39" t="s">
        <v>333</v>
      </c>
      <c r="E86" s="141" t="s">
        <v>334</v>
      </c>
      <c r="F86" s="20" t="s">
        <v>207</v>
      </c>
      <c r="G86" s="30">
        <v>160000</v>
      </c>
      <c r="H86" s="22">
        <v>26218.87</v>
      </c>
      <c r="I86" s="23">
        <f>G86*2.87/100</f>
        <v>4592</v>
      </c>
      <c r="J86" s="24">
        <f>G86*7.1/100</f>
        <v>11360</v>
      </c>
      <c r="K86" s="87">
        <f>74808*1.1%</f>
        <v>822.88800000000003</v>
      </c>
      <c r="L86" s="25">
        <f>G86*3.04/100</f>
        <v>4864</v>
      </c>
      <c r="M86" s="33">
        <f>+G86*7.09%</f>
        <v>11344</v>
      </c>
      <c r="N86" s="33">
        <v>0</v>
      </c>
      <c r="O86" s="27">
        <f>H86+I86+L86+N86</f>
        <v>35674.869999999995</v>
      </c>
      <c r="P86" s="27">
        <f>J86+K86+M86</f>
        <v>23526.887999999999</v>
      </c>
      <c r="Q86" s="27">
        <f>G86-O86</f>
        <v>124325.13</v>
      </c>
      <c r="R86" s="112"/>
      <c r="V86" s="165"/>
      <c r="W86" s="32"/>
      <c r="X86" s="158"/>
      <c r="Y86" s="159"/>
      <c r="Z86" s="160"/>
      <c r="AA86" s="161"/>
      <c r="AB86" s="162"/>
      <c r="AC86" s="162"/>
      <c r="AD86" s="163"/>
      <c r="AE86" s="163"/>
      <c r="AF86" s="164"/>
      <c r="AG86" s="164"/>
      <c r="AH86" s="164"/>
      <c r="AI86" s="112"/>
      <c r="AM86" s="165"/>
      <c r="AN86" s="32"/>
      <c r="AO86" s="158"/>
      <c r="AP86" s="159"/>
      <c r="AQ86" s="160"/>
      <c r="AR86" s="161"/>
      <c r="AS86" s="162"/>
      <c r="AT86" s="162"/>
      <c r="AU86" s="163"/>
      <c r="AV86" s="163"/>
      <c r="AW86" s="164"/>
      <c r="AX86" s="164"/>
      <c r="AY86" s="164"/>
      <c r="AZ86" s="112"/>
      <c r="BD86" s="165"/>
      <c r="BE86" s="32"/>
      <c r="BF86" s="158"/>
      <c r="BG86" s="159"/>
      <c r="BH86" s="160"/>
      <c r="BI86" s="161"/>
      <c r="BJ86" s="162"/>
      <c r="BK86" s="162"/>
      <c r="BL86" s="163"/>
      <c r="BM86" s="163"/>
      <c r="BN86" s="164"/>
      <c r="BO86" s="164"/>
      <c r="BP86" s="164"/>
      <c r="BQ86" s="112"/>
      <c r="BU86" s="165"/>
      <c r="BV86" s="32"/>
      <c r="BW86" s="158"/>
      <c r="BX86" s="159"/>
      <c r="BY86" s="160"/>
      <c r="BZ86" s="161"/>
      <c r="CA86" s="162"/>
      <c r="CB86" s="162"/>
      <c r="CC86" s="163"/>
      <c r="CD86" s="163"/>
      <c r="CE86" s="164"/>
      <c r="CF86" s="164"/>
      <c r="CG86" s="164"/>
      <c r="CH86" s="112"/>
      <c r="CL86" s="165"/>
      <c r="CM86" s="32"/>
      <c r="CN86" s="158"/>
      <c r="CO86" s="159"/>
      <c r="CP86" s="160"/>
      <c r="CQ86" s="161"/>
      <c r="CR86" s="162"/>
      <c r="CS86" s="162"/>
      <c r="CT86" s="163"/>
      <c r="CU86" s="163"/>
      <c r="CV86" s="164"/>
      <c r="CW86" s="164"/>
      <c r="CX86" s="164"/>
      <c r="CY86" s="112"/>
      <c r="DC86" s="165"/>
      <c r="DD86" s="32"/>
      <c r="DE86" s="158"/>
      <c r="DF86" s="159"/>
      <c r="DG86" s="160"/>
      <c r="DH86" s="161"/>
      <c r="DI86" s="162"/>
      <c r="DJ86" s="162"/>
      <c r="DK86" s="163"/>
      <c r="DL86" s="163"/>
      <c r="DM86" s="164"/>
      <c r="DN86" s="164"/>
      <c r="DO86" s="164"/>
      <c r="DP86" s="112"/>
      <c r="DT86" s="165"/>
      <c r="DU86" s="32"/>
      <c r="DV86" s="158"/>
      <c r="DW86" s="159"/>
      <c r="DX86" s="160"/>
      <c r="DY86" s="161"/>
      <c r="DZ86" s="162"/>
      <c r="EA86" s="162"/>
      <c r="EB86" s="163"/>
      <c r="EC86" s="163"/>
      <c r="ED86" s="164"/>
      <c r="EE86" s="164"/>
      <c r="EF86" s="164"/>
      <c r="EG86" s="112"/>
      <c r="EK86" s="165"/>
      <c r="EL86" s="32"/>
      <c r="EM86" s="158"/>
      <c r="EN86" s="159"/>
      <c r="EO86" s="160"/>
      <c r="EP86" s="161"/>
      <c r="EQ86" s="162"/>
      <c r="ER86" s="162"/>
      <c r="ES86" s="163"/>
      <c r="ET86" s="163"/>
      <c r="EU86" s="164"/>
      <c r="EV86" s="164"/>
      <c r="EW86" s="164"/>
      <c r="EX86" s="112"/>
      <c r="FB86" s="165"/>
      <c r="FC86" s="32"/>
      <c r="FD86" s="158"/>
      <c r="FE86" s="159"/>
      <c r="FF86" s="160"/>
      <c r="FG86" s="161"/>
      <c r="FH86" s="162"/>
      <c r="FI86" s="162"/>
      <c r="FJ86" s="163"/>
      <c r="FK86" s="163"/>
      <c r="FL86" s="164"/>
      <c r="FM86" s="164"/>
      <c r="FN86" s="164"/>
      <c r="FO86" s="112"/>
      <c r="FS86" s="165"/>
      <c r="FT86" s="32"/>
      <c r="FU86" s="158"/>
      <c r="FV86" s="159"/>
      <c r="FW86" s="160"/>
      <c r="FX86" s="161"/>
      <c r="FY86" s="162"/>
      <c r="FZ86" s="162"/>
      <c r="GA86" s="163"/>
      <c r="GB86" s="163"/>
      <c r="GC86" s="164"/>
      <c r="GD86" s="164"/>
      <c r="GE86" s="164"/>
      <c r="GF86" s="112"/>
      <c r="GJ86" s="165"/>
      <c r="GK86" s="32"/>
      <c r="GL86" s="158"/>
      <c r="GM86" s="159"/>
      <c r="GN86" s="160"/>
      <c r="GO86" s="161"/>
      <c r="GP86" s="162"/>
      <c r="GQ86" s="162"/>
      <c r="GR86" s="163"/>
      <c r="GS86" s="163"/>
      <c r="GT86" s="164"/>
      <c r="GU86" s="164"/>
      <c r="GV86" s="164"/>
      <c r="GW86" s="112"/>
      <c r="HA86" s="165"/>
      <c r="HB86" s="32"/>
      <c r="HC86" s="158"/>
      <c r="HD86" s="159"/>
      <c r="HE86" s="160"/>
      <c r="HF86" s="161"/>
      <c r="HG86" s="162"/>
      <c r="HH86" s="162"/>
      <c r="HI86" s="163"/>
      <c r="HJ86" s="163"/>
      <c r="HK86" s="164"/>
      <c r="HL86" s="164"/>
      <c r="HM86" s="164"/>
      <c r="HN86" s="112"/>
      <c r="HR86" s="165"/>
      <c r="HS86" s="32"/>
      <c r="HT86" s="158"/>
      <c r="HU86" s="159"/>
      <c r="HV86" s="160"/>
      <c r="HW86" s="161"/>
      <c r="HX86" s="162"/>
      <c r="HY86" s="162"/>
      <c r="HZ86" s="163"/>
      <c r="IA86" s="163"/>
      <c r="IB86" s="164"/>
      <c r="IC86" s="164"/>
      <c r="ID86" s="164"/>
      <c r="IE86" s="112"/>
      <c r="II86" s="165"/>
      <c r="IJ86" s="32"/>
      <c r="IK86" s="158"/>
      <c r="IL86" s="159"/>
      <c r="IM86" s="160"/>
      <c r="IN86" s="161"/>
      <c r="IO86" s="162"/>
      <c r="IP86" s="162"/>
      <c r="IQ86" s="163"/>
      <c r="IR86" s="163"/>
      <c r="IS86" s="164"/>
      <c r="IT86" s="164"/>
      <c r="IU86" s="164"/>
      <c r="IV86" s="112"/>
      <c r="IZ86" s="165"/>
      <c r="JA86" s="32"/>
      <c r="JB86" s="158"/>
      <c r="JC86" s="159"/>
      <c r="JD86" s="160"/>
      <c r="JE86" s="161"/>
      <c r="JF86" s="162"/>
      <c r="JG86" s="162"/>
      <c r="JH86" s="163"/>
      <c r="JI86" s="163"/>
      <c r="JJ86" s="164"/>
      <c r="JK86" s="164"/>
      <c r="JL86" s="164"/>
      <c r="JM86" s="112"/>
      <c r="JQ86" s="165"/>
      <c r="JR86" s="32"/>
      <c r="JS86" s="158"/>
      <c r="JT86" s="159"/>
      <c r="JU86" s="160"/>
      <c r="JV86" s="161"/>
      <c r="JW86" s="162"/>
      <c r="JX86" s="162"/>
      <c r="JY86" s="163"/>
      <c r="JZ86" s="163"/>
      <c r="KA86" s="164"/>
      <c r="KB86" s="164"/>
      <c r="KC86" s="164"/>
      <c r="KD86" s="112"/>
      <c r="KH86" s="165"/>
      <c r="KI86" s="32"/>
      <c r="KJ86" s="158"/>
      <c r="KK86" s="159"/>
      <c r="KL86" s="160"/>
      <c r="KM86" s="161"/>
      <c r="KN86" s="162"/>
      <c r="KO86" s="162"/>
      <c r="KP86" s="163"/>
      <c r="KQ86" s="163"/>
      <c r="KR86" s="164"/>
      <c r="KS86" s="164"/>
      <c r="KT86" s="164"/>
      <c r="KU86" s="112"/>
      <c r="KY86" s="165"/>
      <c r="KZ86" s="32"/>
      <c r="LA86" s="158"/>
      <c r="LB86" s="159"/>
      <c r="LC86" s="160"/>
      <c r="LD86" s="161"/>
      <c r="LE86" s="162"/>
      <c r="LF86" s="162"/>
      <c r="LG86" s="163"/>
      <c r="LH86" s="163"/>
      <c r="LI86" s="164"/>
      <c r="LJ86" s="164"/>
      <c r="LK86" s="164"/>
      <c r="LL86" s="112"/>
      <c r="LP86" s="165"/>
      <c r="LQ86" s="32"/>
      <c r="LR86" s="158"/>
      <c r="LS86" s="159"/>
      <c r="LT86" s="160"/>
      <c r="LU86" s="161"/>
      <c r="LV86" s="162"/>
      <c r="LW86" s="162"/>
      <c r="LX86" s="163"/>
      <c r="LY86" s="163"/>
      <c r="LZ86" s="164"/>
      <c r="MA86" s="164"/>
      <c r="MB86" s="164"/>
      <c r="MC86" s="112"/>
      <c r="MG86" s="165"/>
      <c r="MH86" s="32"/>
      <c r="MI86" s="158"/>
      <c r="MJ86" s="159"/>
      <c r="MK86" s="160"/>
      <c r="ML86" s="161"/>
      <c r="MM86" s="162"/>
      <c r="MN86" s="162"/>
      <c r="MO86" s="163"/>
      <c r="MP86" s="163"/>
      <c r="MQ86" s="164"/>
      <c r="MR86" s="164"/>
      <c r="MS86" s="164"/>
      <c r="MT86" s="112"/>
      <c r="MX86" s="165"/>
      <c r="MY86" s="32"/>
      <c r="MZ86" s="158"/>
      <c r="NA86" s="159"/>
      <c r="NB86" s="160"/>
      <c r="NC86" s="161"/>
      <c r="ND86" s="162"/>
      <c r="NE86" s="162"/>
      <c r="NF86" s="163"/>
      <c r="NG86" s="163"/>
      <c r="NH86" s="164"/>
      <c r="NI86" s="164"/>
      <c r="NJ86" s="164"/>
      <c r="NK86" s="112"/>
      <c r="NO86" s="165"/>
      <c r="NP86" s="32"/>
      <c r="NQ86" s="158"/>
      <c r="NR86" s="159"/>
      <c r="NS86" s="160"/>
      <c r="NT86" s="161"/>
      <c r="NU86" s="162"/>
      <c r="NV86" s="162"/>
      <c r="NW86" s="163"/>
      <c r="NX86" s="163"/>
      <c r="NY86" s="164"/>
      <c r="NZ86" s="164"/>
      <c r="OA86" s="164"/>
      <c r="OB86" s="112"/>
      <c r="OF86" s="165"/>
      <c r="OG86" s="32"/>
      <c r="OH86" s="158"/>
      <c r="OI86" s="159"/>
      <c r="OJ86" s="160"/>
      <c r="OK86" s="161"/>
      <c r="OL86" s="162"/>
      <c r="OM86" s="162"/>
      <c r="ON86" s="163"/>
      <c r="OO86" s="163"/>
      <c r="OP86" s="164"/>
      <c r="OQ86" s="164"/>
      <c r="OR86" s="164"/>
      <c r="OS86" s="112"/>
      <c r="OW86" s="165"/>
      <c r="OX86" s="32"/>
      <c r="OY86" s="158"/>
      <c r="OZ86" s="159"/>
      <c r="PA86" s="160"/>
      <c r="PB86" s="161"/>
      <c r="PC86" s="162"/>
      <c r="PD86" s="162"/>
      <c r="PE86" s="163"/>
      <c r="PF86" s="163"/>
      <c r="PG86" s="164"/>
      <c r="PH86" s="164"/>
      <c r="PI86" s="164"/>
      <c r="PJ86" s="112"/>
      <c r="PN86" s="165"/>
      <c r="PO86" s="32"/>
      <c r="PP86" s="158"/>
      <c r="PQ86" s="159"/>
      <c r="PR86" s="160"/>
      <c r="PS86" s="161"/>
      <c r="PT86" s="162"/>
      <c r="PU86" s="162"/>
      <c r="PV86" s="163"/>
      <c r="PW86" s="163"/>
      <c r="PX86" s="164"/>
      <c r="PY86" s="164"/>
      <c r="PZ86" s="164"/>
      <c r="QA86" s="112"/>
      <c r="QE86" s="165"/>
      <c r="QF86" s="32"/>
      <c r="QG86" s="158"/>
      <c r="QH86" s="159"/>
      <c r="QI86" s="160"/>
      <c r="QJ86" s="161"/>
      <c r="QK86" s="162"/>
      <c r="QL86" s="162"/>
      <c r="QM86" s="163"/>
      <c r="QN86" s="163"/>
      <c r="QO86" s="164"/>
      <c r="QP86" s="164"/>
      <c r="QQ86" s="164"/>
      <c r="QR86" s="112"/>
      <c r="QV86" s="165"/>
      <c r="QW86" s="32"/>
      <c r="QX86" s="158"/>
      <c r="QY86" s="159"/>
      <c r="QZ86" s="160"/>
      <c r="RA86" s="161"/>
      <c r="RB86" s="162"/>
      <c r="RC86" s="162"/>
      <c r="RD86" s="163"/>
      <c r="RE86" s="163"/>
      <c r="RF86" s="164"/>
      <c r="RG86" s="164"/>
      <c r="RH86" s="164"/>
      <c r="RI86" s="112"/>
      <c r="RM86" s="165"/>
      <c r="RN86" s="32"/>
      <c r="RO86" s="158"/>
      <c r="RP86" s="159"/>
      <c r="RQ86" s="160"/>
      <c r="RR86" s="161"/>
      <c r="RS86" s="162"/>
      <c r="RT86" s="162"/>
      <c r="RU86" s="163"/>
      <c r="RV86" s="163"/>
      <c r="RW86" s="164"/>
      <c r="RX86" s="164"/>
      <c r="RY86" s="164"/>
      <c r="RZ86" s="112"/>
      <c r="SD86" s="165"/>
      <c r="SE86" s="32"/>
      <c r="SF86" s="158"/>
      <c r="SG86" s="159"/>
      <c r="SH86" s="160"/>
      <c r="SI86" s="161"/>
      <c r="SJ86" s="162"/>
      <c r="SK86" s="162"/>
      <c r="SL86" s="163"/>
      <c r="SM86" s="163"/>
      <c r="SN86" s="164"/>
      <c r="SO86" s="164"/>
      <c r="SP86" s="164"/>
      <c r="SQ86" s="112"/>
      <c r="SU86" s="165"/>
      <c r="SV86" s="32"/>
      <c r="SW86" s="158"/>
      <c r="SX86" s="159"/>
      <c r="SY86" s="160"/>
      <c r="SZ86" s="161"/>
      <c r="TA86" s="162"/>
      <c r="TB86" s="162"/>
      <c r="TC86" s="163"/>
      <c r="TD86" s="163"/>
      <c r="TE86" s="164"/>
      <c r="TF86" s="164"/>
      <c r="TG86" s="164"/>
      <c r="TH86" s="112"/>
      <c r="TL86" s="165"/>
      <c r="TM86" s="32"/>
      <c r="TN86" s="158"/>
      <c r="TO86" s="159"/>
      <c r="TP86" s="160"/>
      <c r="TQ86" s="161"/>
      <c r="TR86" s="162"/>
      <c r="TS86" s="162"/>
      <c r="TT86" s="163"/>
      <c r="TU86" s="163"/>
      <c r="TV86" s="164"/>
      <c r="TW86" s="164"/>
      <c r="TX86" s="164"/>
      <c r="TY86" s="112"/>
      <c r="UC86" s="165"/>
      <c r="UD86" s="32"/>
      <c r="UE86" s="158"/>
      <c r="UF86" s="159"/>
      <c r="UG86" s="160"/>
      <c r="UH86" s="161"/>
      <c r="UI86" s="162"/>
      <c r="UJ86" s="162"/>
      <c r="UK86" s="163"/>
      <c r="UL86" s="163"/>
      <c r="UM86" s="164"/>
      <c r="UN86" s="164"/>
      <c r="UO86" s="164"/>
      <c r="UP86" s="112"/>
      <c r="UT86" s="165"/>
      <c r="UU86" s="32"/>
      <c r="UV86" s="158"/>
      <c r="UW86" s="159"/>
      <c r="UX86" s="160"/>
      <c r="UY86" s="161"/>
      <c r="UZ86" s="162"/>
      <c r="VA86" s="162"/>
      <c r="VB86" s="163"/>
      <c r="VC86" s="163"/>
      <c r="VD86" s="164"/>
      <c r="VE86" s="164"/>
      <c r="VF86" s="164"/>
      <c r="VG86" s="112"/>
      <c r="VK86" s="165"/>
      <c r="VL86" s="32"/>
      <c r="VM86" s="158"/>
      <c r="VN86" s="159"/>
      <c r="VO86" s="160"/>
      <c r="VP86" s="161"/>
      <c r="VQ86" s="162"/>
      <c r="VR86" s="162"/>
      <c r="VS86" s="163"/>
      <c r="VT86" s="163"/>
      <c r="VU86" s="164"/>
      <c r="VV86" s="164"/>
      <c r="VW86" s="164"/>
      <c r="VX86" s="112"/>
      <c r="WB86" s="165"/>
      <c r="WC86" s="32"/>
      <c r="WD86" s="158"/>
      <c r="WE86" s="159"/>
      <c r="WF86" s="160"/>
      <c r="WG86" s="161"/>
      <c r="WH86" s="162"/>
      <c r="WI86" s="162"/>
      <c r="WJ86" s="163"/>
      <c r="WK86" s="163"/>
      <c r="WL86" s="164"/>
      <c r="WM86" s="164"/>
      <c r="WN86" s="164"/>
      <c r="WO86" s="112"/>
      <c r="WS86" s="165"/>
      <c r="WT86" s="32"/>
      <c r="WU86" s="158"/>
      <c r="WV86" s="159"/>
      <c r="WW86" s="160"/>
      <c r="WX86" s="161"/>
      <c r="WY86" s="162"/>
      <c r="WZ86" s="162"/>
      <c r="XA86" s="163"/>
      <c r="XB86" s="163"/>
      <c r="XC86" s="164"/>
      <c r="XD86" s="164"/>
      <c r="XE86" s="164"/>
      <c r="XF86" s="112"/>
      <c r="XJ86" s="165"/>
      <c r="XK86" s="32"/>
      <c r="XL86" s="158"/>
      <c r="XM86" s="159"/>
      <c r="XN86" s="160"/>
      <c r="XO86" s="161"/>
      <c r="XP86" s="162"/>
      <c r="XQ86" s="162"/>
      <c r="XR86" s="163"/>
      <c r="XS86" s="163"/>
      <c r="XT86" s="164"/>
      <c r="XU86" s="164"/>
      <c r="XV86" s="164"/>
      <c r="XW86" s="112"/>
      <c r="YA86" s="165"/>
      <c r="YB86" s="32"/>
      <c r="YC86" s="158"/>
      <c r="YD86" s="159"/>
      <c r="YE86" s="160"/>
      <c r="YF86" s="161"/>
      <c r="YG86" s="162"/>
      <c r="YH86" s="162"/>
      <c r="YI86" s="163"/>
      <c r="YJ86" s="163"/>
      <c r="YK86" s="164"/>
      <c r="YL86" s="164"/>
      <c r="YM86" s="164"/>
      <c r="YN86" s="112"/>
      <c r="YR86" s="165"/>
      <c r="YS86" s="32"/>
      <c r="YT86" s="158"/>
      <c r="YU86" s="159"/>
      <c r="YV86" s="160"/>
      <c r="YW86" s="161"/>
      <c r="YX86" s="162"/>
      <c r="YY86" s="162"/>
      <c r="YZ86" s="163"/>
      <c r="ZA86" s="163"/>
      <c r="ZB86" s="164"/>
      <c r="ZC86" s="164"/>
      <c r="ZD86" s="164"/>
      <c r="ZE86" s="112"/>
      <c r="ZI86" s="165"/>
      <c r="ZJ86" s="32"/>
      <c r="ZK86" s="158"/>
      <c r="ZL86" s="159"/>
      <c r="ZM86" s="160"/>
      <c r="ZN86" s="161"/>
      <c r="ZO86" s="162"/>
      <c r="ZP86" s="162"/>
      <c r="ZQ86" s="163"/>
      <c r="ZR86" s="163"/>
      <c r="ZS86" s="164"/>
      <c r="ZT86" s="164"/>
      <c r="ZU86" s="164"/>
      <c r="ZV86" s="112"/>
      <c r="ZZ86" s="165"/>
      <c r="AAA86" s="32"/>
      <c r="AAB86" s="158"/>
      <c r="AAC86" s="159"/>
      <c r="AAD86" s="160"/>
      <c r="AAE86" s="161"/>
      <c r="AAF86" s="162"/>
      <c r="AAG86" s="162"/>
      <c r="AAH86" s="163"/>
      <c r="AAI86" s="163"/>
      <c r="AAJ86" s="164"/>
      <c r="AAK86" s="164"/>
      <c r="AAL86" s="164"/>
      <c r="AAM86" s="112"/>
      <c r="AAQ86" s="165"/>
      <c r="AAR86" s="32"/>
      <c r="AAS86" s="158"/>
      <c r="AAT86" s="159"/>
      <c r="AAU86" s="160"/>
      <c r="AAV86" s="161"/>
      <c r="AAW86" s="162"/>
      <c r="AAX86" s="162"/>
      <c r="AAY86" s="163"/>
      <c r="AAZ86" s="163"/>
      <c r="ABA86" s="164"/>
      <c r="ABB86" s="164"/>
      <c r="ABC86" s="164"/>
      <c r="ABD86" s="112"/>
      <c r="ABH86" s="165"/>
      <c r="ABI86" s="32"/>
      <c r="ABJ86" s="158"/>
      <c r="ABK86" s="159"/>
      <c r="ABL86" s="160"/>
      <c r="ABM86" s="161"/>
      <c r="ABN86" s="162"/>
      <c r="ABO86" s="162"/>
      <c r="ABP86" s="163"/>
      <c r="ABQ86" s="163"/>
      <c r="ABR86" s="164"/>
      <c r="ABS86" s="164"/>
      <c r="ABT86" s="164"/>
      <c r="ABU86" s="112"/>
      <c r="ABY86" s="165"/>
      <c r="ABZ86" s="32"/>
      <c r="ACA86" s="158"/>
      <c r="ACB86" s="159"/>
      <c r="ACC86" s="160"/>
      <c r="ACD86" s="161"/>
      <c r="ACE86" s="162"/>
      <c r="ACF86" s="162"/>
      <c r="ACG86" s="163"/>
      <c r="ACH86" s="163"/>
      <c r="ACI86" s="164"/>
      <c r="ACJ86" s="164"/>
      <c r="ACK86" s="164"/>
      <c r="ACL86" s="112"/>
      <c r="ACP86" s="165"/>
      <c r="ACQ86" s="32"/>
      <c r="ACR86" s="158"/>
      <c r="ACS86" s="159"/>
      <c r="ACT86" s="160"/>
      <c r="ACU86" s="161"/>
      <c r="ACV86" s="162"/>
      <c r="ACW86" s="162"/>
      <c r="ACX86" s="163"/>
      <c r="ACY86" s="163"/>
      <c r="ACZ86" s="164"/>
      <c r="ADA86" s="164"/>
      <c r="ADB86" s="164"/>
      <c r="ADC86" s="112"/>
      <c r="ADG86" s="165"/>
      <c r="ADH86" s="32"/>
      <c r="ADI86" s="158"/>
      <c r="ADJ86" s="159"/>
      <c r="ADK86" s="160"/>
      <c r="ADL86" s="161"/>
      <c r="ADM86" s="162"/>
      <c r="ADN86" s="162"/>
      <c r="ADO86" s="163"/>
      <c r="ADP86" s="163"/>
      <c r="ADQ86" s="164"/>
      <c r="ADR86" s="164"/>
      <c r="ADS86" s="164"/>
      <c r="ADT86" s="112"/>
      <c r="ADX86" s="165"/>
      <c r="ADY86" s="32"/>
      <c r="ADZ86" s="158"/>
      <c r="AEA86" s="159"/>
      <c r="AEB86" s="160"/>
      <c r="AEC86" s="161"/>
      <c r="AED86" s="162"/>
      <c r="AEE86" s="162"/>
      <c r="AEF86" s="163"/>
      <c r="AEG86" s="163"/>
      <c r="AEH86" s="164"/>
      <c r="AEI86" s="164"/>
      <c r="AEJ86" s="164"/>
      <c r="AEK86" s="112"/>
      <c r="AEO86" s="165"/>
      <c r="AEP86" s="32"/>
      <c r="AEQ86" s="158"/>
      <c r="AER86" s="159"/>
      <c r="AES86" s="160"/>
      <c r="AET86" s="161"/>
      <c r="AEU86" s="162"/>
      <c r="AEV86" s="162"/>
      <c r="AEW86" s="163"/>
      <c r="AEX86" s="163"/>
      <c r="AEY86" s="164"/>
      <c r="AEZ86" s="164"/>
      <c r="AFA86" s="164"/>
      <c r="AFB86" s="112"/>
      <c r="AFF86" s="165"/>
      <c r="AFG86" s="32"/>
      <c r="AFH86" s="158"/>
      <c r="AFI86" s="159"/>
      <c r="AFJ86" s="160"/>
      <c r="AFK86" s="161"/>
      <c r="AFL86" s="162"/>
      <c r="AFM86" s="162"/>
      <c r="AFN86" s="163"/>
      <c r="AFO86" s="163"/>
      <c r="AFP86" s="164"/>
      <c r="AFQ86" s="164"/>
      <c r="AFR86" s="164"/>
      <c r="AFS86" s="112"/>
      <c r="AFW86" s="165"/>
      <c r="AFX86" s="32"/>
      <c r="AFY86" s="158"/>
      <c r="AFZ86" s="159"/>
      <c r="AGA86" s="160"/>
      <c r="AGB86" s="161"/>
      <c r="AGC86" s="162"/>
      <c r="AGD86" s="162"/>
      <c r="AGE86" s="163"/>
      <c r="AGF86" s="163"/>
      <c r="AGG86" s="164"/>
      <c r="AGH86" s="164"/>
      <c r="AGI86" s="164"/>
      <c r="AGJ86" s="112"/>
      <c r="AGN86" s="165"/>
      <c r="AGO86" s="32"/>
      <c r="AGP86" s="158"/>
      <c r="AGQ86" s="159"/>
      <c r="AGR86" s="160"/>
      <c r="AGS86" s="161"/>
      <c r="AGT86" s="162"/>
      <c r="AGU86" s="162"/>
      <c r="AGV86" s="163"/>
      <c r="AGW86" s="163"/>
      <c r="AGX86" s="164"/>
      <c r="AGY86" s="164"/>
      <c r="AGZ86" s="164"/>
      <c r="AHA86" s="112"/>
      <c r="AHE86" s="165"/>
      <c r="AHF86" s="32"/>
      <c r="AHG86" s="158"/>
      <c r="AHH86" s="159"/>
      <c r="AHI86" s="160"/>
      <c r="AHJ86" s="161"/>
      <c r="AHK86" s="162"/>
      <c r="AHL86" s="162"/>
      <c r="AHM86" s="163"/>
      <c r="AHN86" s="163"/>
      <c r="AHO86" s="164"/>
      <c r="AHP86" s="164"/>
      <c r="AHQ86" s="164"/>
      <c r="AHR86" s="112"/>
      <c r="AHV86" s="165"/>
      <c r="AHW86" s="32"/>
      <c r="AHX86" s="158"/>
      <c r="AHY86" s="159"/>
      <c r="AHZ86" s="160"/>
      <c r="AIA86" s="161"/>
      <c r="AIB86" s="162"/>
      <c r="AIC86" s="162"/>
      <c r="AID86" s="163"/>
      <c r="AIE86" s="163"/>
      <c r="AIF86" s="164"/>
      <c r="AIG86" s="164"/>
      <c r="AIH86" s="164"/>
      <c r="AII86" s="112"/>
      <c r="AIM86" s="165"/>
      <c r="AIN86" s="32"/>
      <c r="AIO86" s="158"/>
      <c r="AIP86" s="159"/>
      <c r="AIQ86" s="160"/>
      <c r="AIR86" s="161"/>
      <c r="AIS86" s="162"/>
      <c r="AIT86" s="162"/>
      <c r="AIU86" s="163"/>
      <c r="AIV86" s="163"/>
      <c r="AIW86" s="164"/>
      <c r="AIX86" s="164"/>
      <c r="AIY86" s="164"/>
      <c r="AIZ86" s="112"/>
      <c r="AJD86" s="165"/>
      <c r="AJE86" s="32"/>
      <c r="AJF86" s="158"/>
      <c r="AJG86" s="159"/>
      <c r="AJH86" s="160"/>
      <c r="AJI86" s="161"/>
      <c r="AJJ86" s="162"/>
      <c r="AJK86" s="162"/>
      <c r="AJL86" s="163"/>
      <c r="AJM86" s="163"/>
      <c r="AJN86" s="164"/>
      <c r="AJO86" s="164"/>
      <c r="AJP86" s="164"/>
      <c r="AJQ86" s="112"/>
      <c r="AJU86" s="165"/>
      <c r="AJV86" s="32"/>
      <c r="AJW86" s="158"/>
      <c r="AJX86" s="159"/>
      <c r="AJY86" s="160"/>
      <c r="AJZ86" s="161"/>
      <c r="AKA86" s="162"/>
      <c r="AKB86" s="162"/>
      <c r="AKC86" s="163"/>
      <c r="AKD86" s="163"/>
      <c r="AKE86" s="164"/>
      <c r="AKF86" s="164"/>
      <c r="AKG86" s="164"/>
      <c r="AKH86" s="112"/>
      <c r="AKL86" s="165"/>
      <c r="AKM86" s="32"/>
      <c r="AKN86" s="158"/>
      <c r="AKO86" s="159"/>
      <c r="AKP86" s="160"/>
      <c r="AKQ86" s="161"/>
      <c r="AKR86" s="162"/>
      <c r="AKS86" s="162"/>
      <c r="AKT86" s="163"/>
      <c r="AKU86" s="163"/>
      <c r="AKV86" s="164"/>
      <c r="AKW86" s="164"/>
      <c r="AKX86" s="164"/>
      <c r="AKY86" s="112"/>
      <c r="ALC86" s="165"/>
      <c r="ALD86" s="32"/>
      <c r="ALE86" s="158"/>
      <c r="ALF86" s="159"/>
      <c r="ALG86" s="160"/>
      <c r="ALH86" s="161"/>
      <c r="ALI86" s="162"/>
      <c r="ALJ86" s="162"/>
      <c r="ALK86" s="163"/>
      <c r="ALL86" s="163"/>
      <c r="ALM86" s="164"/>
      <c r="ALN86" s="164"/>
      <c r="ALO86" s="164"/>
      <c r="ALP86" s="112"/>
      <c r="ALT86" s="165"/>
      <c r="ALU86" s="32"/>
      <c r="ALV86" s="158"/>
      <c r="ALW86" s="159"/>
      <c r="ALX86" s="160"/>
      <c r="ALY86" s="161"/>
      <c r="ALZ86" s="162"/>
      <c r="AMA86" s="162"/>
      <c r="AMB86" s="163"/>
      <c r="AMC86" s="163"/>
      <c r="AMD86" s="164"/>
      <c r="AME86" s="164"/>
      <c r="AMF86" s="164"/>
      <c r="AMG86" s="112"/>
      <c r="AMK86" s="165"/>
      <c r="AML86" s="32"/>
      <c r="AMM86" s="158"/>
      <c r="AMN86" s="159"/>
      <c r="AMO86" s="160"/>
      <c r="AMP86" s="161"/>
      <c r="AMQ86" s="162"/>
      <c r="AMR86" s="162"/>
      <c r="AMS86" s="163"/>
      <c r="AMT86" s="163"/>
      <c r="AMU86" s="164"/>
      <c r="AMV86" s="164"/>
      <c r="AMW86" s="164"/>
      <c r="AMX86" s="112"/>
      <c r="ANB86" s="165"/>
      <c r="ANC86" s="32"/>
      <c r="AND86" s="158"/>
      <c r="ANE86" s="159"/>
      <c r="ANF86" s="160"/>
      <c r="ANG86" s="161"/>
      <c r="ANH86" s="162"/>
      <c r="ANI86" s="162"/>
      <c r="ANJ86" s="163"/>
      <c r="ANK86" s="163"/>
      <c r="ANL86" s="164"/>
      <c r="ANM86" s="164"/>
      <c r="ANN86" s="164"/>
      <c r="ANO86" s="112"/>
      <c r="ANS86" s="165"/>
      <c r="ANT86" s="32"/>
      <c r="ANU86" s="158"/>
      <c r="ANV86" s="159"/>
      <c r="ANW86" s="160"/>
      <c r="ANX86" s="161"/>
      <c r="ANY86" s="162"/>
      <c r="ANZ86" s="162"/>
      <c r="AOA86" s="163"/>
      <c r="AOB86" s="163"/>
      <c r="AOC86" s="164"/>
      <c r="AOD86" s="164"/>
      <c r="AOE86" s="164"/>
      <c r="AOF86" s="112"/>
      <c r="AOJ86" s="165"/>
      <c r="AOK86" s="32"/>
      <c r="AOL86" s="158"/>
      <c r="AOM86" s="159"/>
      <c r="AON86" s="160"/>
      <c r="AOO86" s="161"/>
      <c r="AOP86" s="162"/>
      <c r="AOQ86" s="162"/>
      <c r="AOR86" s="163"/>
      <c r="AOS86" s="163"/>
      <c r="AOT86" s="164"/>
      <c r="AOU86" s="164"/>
      <c r="AOV86" s="164"/>
      <c r="AOW86" s="112"/>
      <c r="APA86" s="165"/>
      <c r="APB86" s="32"/>
      <c r="APC86" s="158"/>
      <c r="APD86" s="159"/>
      <c r="APE86" s="160"/>
      <c r="APF86" s="161"/>
      <c r="APG86" s="162"/>
      <c r="APH86" s="162"/>
      <c r="API86" s="163"/>
      <c r="APJ86" s="163"/>
      <c r="APK86" s="164"/>
      <c r="APL86" s="164"/>
      <c r="APM86" s="164"/>
      <c r="APN86" s="112"/>
      <c r="APR86" s="165"/>
      <c r="APS86" s="32"/>
      <c r="APT86" s="158"/>
      <c r="APU86" s="159"/>
      <c r="APV86" s="160"/>
      <c r="APW86" s="161"/>
      <c r="APX86" s="162"/>
      <c r="APY86" s="162"/>
      <c r="APZ86" s="163"/>
      <c r="AQA86" s="163"/>
      <c r="AQB86" s="164"/>
      <c r="AQC86" s="164"/>
      <c r="AQD86" s="164"/>
      <c r="AQE86" s="112"/>
      <c r="AQI86" s="165"/>
      <c r="AQJ86" s="32"/>
      <c r="AQK86" s="158"/>
      <c r="AQL86" s="159"/>
      <c r="AQM86" s="160"/>
      <c r="AQN86" s="161"/>
      <c r="AQO86" s="162"/>
      <c r="AQP86" s="162"/>
      <c r="AQQ86" s="163"/>
      <c r="AQR86" s="163"/>
      <c r="AQS86" s="164"/>
      <c r="AQT86" s="164"/>
      <c r="AQU86" s="164"/>
      <c r="AQV86" s="112"/>
      <c r="AQZ86" s="165"/>
      <c r="ARA86" s="32"/>
      <c r="ARB86" s="158"/>
      <c r="ARC86" s="159"/>
      <c r="ARD86" s="160"/>
      <c r="ARE86" s="161"/>
      <c r="ARF86" s="162"/>
      <c r="ARG86" s="162"/>
      <c r="ARH86" s="163"/>
      <c r="ARI86" s="163"/>
      <c r="ARJ86" s="164"/>
      <c r="ARK86" s="164"/>
      <c r="ARL86" s="164"/>
      <c r="ARM86" s="112"/>
      <c r="ARQ86" s="165"/>
      <c r="ARR86" s="32"/>
      <c r="ARS86" s="158"/>
      <c r="ART86" s="159"/>
      <c r="ARU86" s="160"/>
      <c r="ARV86" s="161"/>
      <c r="ARW86" s="162"/>
      <c r="ARX86" s="162"/>
      <c r="ARY86" s="163"/>
      <c r="ARZ86" s="163"/>
      <c r="ASA86" s="164"/>
      <c r="ASB86" s="164"/>
      <c r="ASC86" s="164"/>
      <c r="ASD86" s="112"/>
      <c r="ASH86" s="165"/>
      <c r="ASI86" s="32"/>
      <c r="ASJ86" s="158"/>
      <c r="ASK86" s="159"/>
      <c r="ASL86" s="160"/>
      <c r="ASM86" s="161"/>
      <c r="ASN86" s="162"/>
      <c r="ASO86" s="162"/>
      <c r="ASP86" s="163"/>
      <c r="ASQ86" s="163"/>
      <c r="ASR86" s="164"/>
      <c r="ASS86" s="164"/>
      <c r="AST86" s="164"/>
      <c r="ASU86" s="112"/>
      <c r="ASY86" s="165"/>
      <c r="ASZ86" s="32"/>
      <c r="ATA86" s="158"/>
      <c r="ATB86" s="159"/>
      <c r="ATC86" s="160"/>
      <c r="ATD86" s="161"/>
      <c r="ATE86" s="162"/>
      <c r="ATF86" s="162"/>
      <c r="ATG86" s="163"/>
      <c r="ATH86" s="163"/>
      <c r="ATI86" s="164"/>
      <c r="ATJ86" s="164"/>
      <c r="ATK86" s="164"/>
      <c r="ATL86" s="112"/>
      <c r="ATP86" s="165"/>
      <c r="ATQ86" s="32"/>
      <c r="ATR86" s="158"/>
      <c r="ATS86" s="159"/>
      <c r="ATT86" s="160"/>
      <c r="ATU86" s="161"/>
      <c r="ATV86" s="162"/>
      <c r="ATW86" s="162"/>
      <c r="ATX86" s="163"/>
      <c r="ATY86" s="163"/>
      <c r="ATZ86" s="164"/>
      <c r="AUA86" s="164"/>
      <c r="AUB86" s="164"/>
      <c r="AUC86" s="112"/>
      <c r="AUG86" s="165"/>
      <c r="AUH86" s="32"/>
      <c r="AUI86" s="158"/>
      <c r="AUJ86" s="159"/>
      <c r="AUK86" s="160"/>
      <c r="AUL86" s="161"/>
      <c r="AUM86" s="162"/>
      <c r="AUN86" s="162"/>
      <c r="AUO86" s="163"/>
      <c r="AUP86" s="163"/>
      <c r="AUQ86" s="164"/>
      <c r="AUR86" s="164"/>
      <c r="AUS86" s="164"/>
      <c r="AUT86" s="112"/>
      <c r="AUX86" s="165"/>
      <c r="AUY86" s="32"/>
      <c r="AUZ86" s="158"/>
      <c r="AVA86" s="159"/>
      <c r="AVB86" s="160"/>
      <c r="AVC86" s="161"/>
      <c r="AVD86" s="162"/>
      <c r="AVE86" s="162"/>
      <c r="AVF86" s="163"/>
      <c r="AVG86" s="163"/>
      <c r="AVH86" s="164"/>
      <c r="AVI86" s="164"/>
      <c r="AVJ86" s="164"/>
      <c r="AVK86" s="112"/>
      <c r="AVO86" s="165"/>
      <c r="AVP86" s="32"/>
      <c r="AVQ86" s="158"/>
      <c r="AVR86" s="159"/>
      <c r="AVS86" s="160"/>
      <c r="AVT86" s="161"/>
      <c r="AVU86" s="162"/>
      <c r="AVV86" s="162"/>
      <c r="AVW86" s="163"/>
      <c r="AVX86" s="163"/>
      <c r="AVY86" s="164"/>
      <c r="AVZ86" s="164"/>
      <c r="AWA86" s="164"/>
      <c r="AWB86" s="112"/>
      <c r="AWF86" s="165"/>
      <c r="AWG86" s="32"/>
      <c r="AWH86" s="158"/>
      <c r="AWI86" s="159"/>
      <c r="AWJ86" s="160"/>
      <c r="AWK86" s="161"/>
      <c r="AWL86" s="162"/>
      <c r="AWM86" s="162"/>
      <c r="AWN86" s="163"/>
      <c r="AWO86" s="163"/>
      <c r="AWP86" s="164"/>
      <c r="AWQ86" s="164"/>
      <c r="AWR86" s="164"/>
      <c r="AWS86" s="112"/>
      <c r="AWW86" s="165"/>
      <c r="AWX86" s="32"/>
      <c r="AWY86" s="158"/>
      <c r="AWZ86" s="159"/>
      <c r="AXA86" s="160"/>
      <c r="AXB86" s="161"/>
      <c r="AXC86" s="162"/>
      <c r="AXD86" s="162"/>
      <c r="AXE86" s="163"/>
      <c r="AXF86" s="163"/>
      <c r="AXG86" s="164"/>
      <c r="AXH86" s="164"/>
      <c r="AXI86" s="164"/>
      <c r="AXJ86" s="112"/>
      <c r="AXN86" s="165"/>
      <c r="AXO86" s="32"/>
      <c r="AXP86" s="158"/>
      <c r="AXQ86" s="159"/>
      <c r="AXR86" s="160"/>
      <c r="AXS86" s="161"/>
      <c r="AXT86" s="162"/>
      <c r="AXU86" s="162"/>
      <c r="AXV86" s="163"/>
      <c r="AXW86" s="163"/>
      <c r="AXX86" s="164"/>
      <c r="AXY86" s="164"/>
      <c r="AXZ86" s="164"/>
      <c r="AYA86" s="112"/>
      <c r="AYE86" s="165"/>
      <c r="AYF86" s="32"/>
      <c r="AYG86" s="158"/>
      <c r="AYH86" s="159"/>
      <c r="AYI86" s="160"/>
      <c r="AYJ86" s="161"/>
      <c r="AYK86" s="162"/>
      <c r="AYL86" s="162"/>
      <c r="AYM86" s="163"/>
      <c r="AYN86" s="163"/>
      <c r="AYO86" s="164"/>
      <c r="AYP86" s="164"/>
      <c r="AYQ86" s="164"/>
      <c r="AYR86" s="112"/>
      <c r="AYV86" s="165"/>
      <c r="AYW86" s="32"/>
      <c r="AYX86" s="158"/>
      <c r="AYY86" s="159"/>
      <c r="AYZ86" s="160"/>
      <c r="AZA86" s="161"/>
      <c r="AZB86" s="162"/>
      <c r="AZC86" s="162"/>
      <c r="AZD86" s="163"/>
      <c r="AZE86" s="163"/>
      <c r="AZF86" s="164"/>
      <c r="AZG86" s="164"/>
      <c r="AZH86" s="164"/>
      <c r="AZI86" s="112"/>
      <c r="AZM86" s="165"/>
      <c r="AZN86" s="32"/>
      <c r="AZO86" s="158"/>
      <c r="AZP86" s="159"/>
      <c r="AZQ86" s="160"/>
      <c r="AZR86" s="161"/>
      <c r="AZS86" s="162"/>
      <c r="AZT86" s="162"/>
      <c r="AZU86" s="163"/>
      <c r="AZV86" s="163"/>
      <c r="AZW86" s="164"/>
      <c r="AZX86" s="164"/>
      <c r="AZY86" s="164"/>
      <c r="AZZ86" s="112"/>
      <c r="BAD86" s="165"/>
      <c r="BAE86" s="32"/>
      <c r="BAF86" s="158"/>
      <c r="BAG86" s="159"/>
      <c r="BAH86" s="160"/>
      <c r="BAI86" s="161"/>
      <c r="BAJ86" s="162"/>
      <c r="BAK86" s="162"/>
      <c r="BAL86" s="163"/>
      <c r="BAM86" s="163"/>
      <c r="BAN86" s="164"/>
      <c r="BAO86" s="164"/>
      <c r="BAP86" s="164"/>
      <c r="BAQ86" s="112"/>
      <c r="BAU86" s="165"/>
      <c r="BAV86" s="32"/>
      <c r="BAW86" s="158"/>
      <c r="BAX86" s="159"/>
      <c r="BAY86" s="160"/>
      <c r="BAZ86" s="161"/>
      <c r="BBA86" s="162"/>
      <c r="BBB86" s="162"/>
      <c r="BBC86" s="163"/>
      <c r="BBD86" s="163"/>
      <c r="BBE86" s="164"/>
      <c r="BBF86" s="164"/>
      <c r="BBG86" s="164"/>
      <c r="BBH86" s="112"/>
      <c r="BBL86" s="165"/>
      <c r="BBM86" s="32"/>
      <c r="BBN86" s="158"/>
      <c r="BBO86" s="159"/>
      <c r="BBP86" s="160"/>
      <c r="BBQ86" s="161"/>
      <c r="BBR86" s="162"/>
      <c r="BBS86" s="162"/>
      <c r="BBT86" s="163"/>
      <c r="BBU86" s="163"/>
      <c r="BBV86" s="164"/>
      <c r="BBW86" s="164"/>
      <c r="BBX86" s="164"/>
      <c r="BBY86" s="112"/>
      <c r="BCC86" s="165"/>
      <c r="BCD86" s="32"/>
      <c r="BCE86" s="158"/>
      <c r="BCF86" s="159"/>
      <c r="BCG86" s="160"/>
      <c r="BCH86" s="161"/>
      <c r="BCI86" s="162"/>
      <c r="BCJ86" s="162"/>
      <c r="BCK86" s="163"/>
      <c r="BCL86" s="163"/>
      <c r="BCM86" s="164"/>
      <c r="BCN86" s="164"/>
      <c r="BCO86" s="164"/>
      <c r="BCP86" s="112"/>
      <c r="BCT86" s="165"/>
      <c r="BCU86" s="32"/>
      <c r="BCV86" s="158"/>
      <c r="BCW86" s="159"/>
      <c r="BCX86" s="160"/>
      <c r="BCY86" s="161"/>
      <c r="BCZ86" s="162"/>
      <c r="BDA86" s="162"/>
      <c r="BDB86" s="163"/>
      <c r="BDC86" s="163"/>
      <c r="BDD86" s="164"/>
      <c r="BDE86" s="164"/>
      <c r="BDF86" s="164"/>
      <c r="BDG86" s="112"/>
      <c r="BDK86" s="165"/>
      <c r="BDL86" s="32"/>
      <c r="BDM86" s="158"/>
      <c r="BDN86" s="159"/>
      <c r="BDO86" s="160"/>
      <c r="BDP86" s="161"/>
      <c r="BDQ86" s="162"/>
      <c r="BDR86" s="162"/>
      <c r="BDS86" s="163"/>
      <c r="BDT86" s="163"/>
      <c r="BDU86" s="164"/>
      <c r="BDV86" s="164"/>
      <c r="BDW86" s="164"/>
      <c r="BDX86" s="112"/>
      <c r="BEB86" s="165"/>
      <c r="BEC86" s="32"/>
      <c r="BED86" s="158"/>
      <c r="BEE86" s="159"/>
      <c r="BEF86" s="160"/>
      <c r="BEG86" s="161"/>
      <c r="BEH86" s="162"/>
      <c r="BEI86" s="162"/>
      <c r="BEJ86" s="163"/>
      <c r="BEK86" s="163"/>
      <c r="BEL86" s="164"/>
      <c r="BEM86" s="164"/>
      <c r="BEN86" s="164"/>
      <c r="BEO86" s="112"/>
      <c r="BES86" s="165"/>
      <c r="BET86" s="32"/>
      <c r="BEU86" s="158"/>
      <c r="BEV86" s="159"/>
      <c r="BEW86" s="160"/>
      <c r="BEX86" s="161"/>
      <c r="BEY86" s="162"/>
      <c r="BEZ86" s="162"/>
      <c r="BFA86" s="163"/>
      <c r="BFB86" s="163"/>
      <c r="BFC86" s="164"/>
      <c r="BFD86" s="164"/>
      <c r="BFE86" s="164"/>
      <c r="BFF86" s="112"/>
      <c r="BFJ86" s="165"/>
      <c r="BFK86" s="32"/>
      <c r="BFL86" s="158"/>
      <c r="BFM86" s="159"/>
      <c r="BFN86" s="160"/>
      <c r="BFO86" s="161"/>
      <c r="BFP86" s="162"/>
      <c r="BFQ86" s="162"/>
      <c r="BFR86" s="163"/>
      <c r="BFS86" s="163"/>
      <c r="BFT86" s="164"/>
      <c r="BFU86" s="164"/>
      <c r="BFV86" s="164"/>
      <c r="BFW86" s="112"/>
      <c r="BGA86" s="165"/>
      <c r="BGB86" s="32"/>
      <c r="BGC86" s="158"/>
      <c r="BGD86" s="159"/>
      <c r="BGE86" s="160"/>
      <c r="BGF86" s="161"/>
      <c r="BGG86" s="162"/>
      <c r="BGH86" s="162"/>
      <c r="BGI86" s="163"/>
      <c r="BGJ86" s="163"/>
      <c r="BGK86" s="164"/>
      <c r="BGL86" s="164"/>
      <c r="BGM86" s="164"/>
      <c r="BGN86" s="112"/>
      <c r="BGR86" s="165"/>
      <c r="BGS86" s="32"/>
      <c r="BGT86" s="158"/>
      <c r="BGU86" s="159"/>
      <c r="BGV86" s="160"/>
      <c r="BGW86" s="161"/>
      <c r="BGX86" s="162"/>
      <c r="BGY86" s="162"/>
      <c r="BGZ86" s="163"/>
      <c r="BHA86" s="163"/>
      <c r="BHB86" s="164"/>
      <c r="BHC86" s="164"/>
      <c r="BHD86" s="164"/>
      <c r="BHE86" s="112"/>
      <c r="BHI86" s="165"/>
      <c r="BHJ86" s="32"/>
      <c r="BHK86" s="158"/>
      <c r="BHL86" s="159"/>
      <c r="BHM86" s="160"/>
      <c r="BHN86" s="161"/>
      <c r="BHO86" s="162"/>
      <c r="BHP86" s="162"/>
      <c r="BHQ86" s="163"/>
      <c r="BHR86" s="163"/>
      <c r="BHS86" s="164"/>
      <c r="BHT86" s="164"/>
      <c r="BHU86" s="164"/>
      <c r="BHV86" s="112"/>
      <c r="BHZ86" s="165"/>
      <c r="BIA86" s="32"/>
      <c r="BIB86" s="158"/>
      <c r="BIC86" s="159"/>
      <c r="BID86" s="160"/>
      <c r="BIE86" s="161"/>
      <c r="BIF86" s="162"/>
      <c r="BIG86" s="162"/>
      <c r="BIH86" s="163"/>
      <c r="BII86" s="163"/>
      <c r="BIJ86" s="164"/>
      <c r="BIK86" s="164"/>
      <c r="BIL86" s="164"/>
      <c r="BIM86" s="112"/>
      <c r="BIQ86" s="165"/>
      <c r="BIR86" s="32"/>
      <c r="BIS86" s="158"/>
      <c r="BIT86" s="159"/>
      <c r="BIU86" s="160"/>
      <c r="BIV86" s="161"/>
      <c r="BIW86" s="162"/>
      <c r="BIX86" s="162"/>
      <c r="BIY86" s="163"/>
      <c r="BIZ86" s="163"/>
      <c r="BJA86" s="164"/>
      <c r="BJB86" s="164"/>
      <c r="BJC86" s="164"/>
      <c r="BJD86" s="112"/>
      <c r="BJH86" s="165"/>
      <c r="BJI86" s="32"/>
      <c r="BJJ86" s="158"/>
      <c r="BJK86" s="159"/>
      <c r="BJL86" s="160"/>
      <c r="BJM86" s="161"/>
      <c r="BJN86" s="162"/>
      <c r="BJO86" s="162"/>
      <c r="BJP86" s="163"/>
      <c r="BJQ86" s="163"/>
      <c r="BJR86" s="164"/>
      <c r="BJS86" s="164"/>
      <c r="BJT86" s="164"/>
      <c r="BJU86" s="112"/>
      <c r="BJY86" s="165"/>
      <c r="BJZ86" s="32"/>
      <c r="BKA86" s="158"/>
      <c r="BKB86" s="159"/>
      <c r="BKC86" s="160"/>
      <c r="BKD86" s="161"/>
      <c r="BKE86" s="162"/>
      <c r="BKF86" s="162"/>
      <c r="BKG86" s="163"/>
      <c r="BKH86" s="163"/>
      <c r="BKI86" s="164"/>
      <c r="BKJ86" s="164"/>
      <c r="BKK86" s="164"/>
      <c r="BKL86" s="112"/>
      <c r="BKP86" s="165"/>
      <c r="BKQ86" s="32"/>
      <c r="BKR86" s="158"/>
      <c r="BKS86" s="159"/>
      <c r="BKT86" s="160"/>
      <c r="BKU86" s="161"/>
      <c r="BKV86" s="162"/>
      <c r="BKW86" s="162"/>
      <c r="BKX86" s="163"/>
      <c r="BKY86" s="163"/>
      <c r="BKZ86" s="164"/>
      <c r="BLA86" s="164"/>
      <c r="BLB86" s="164"/>
      <c r="BLC86" s="112"/>
      <c r="BLG86" s="165"/>
      <c r="BLH86" s="32"/>
      <c r="BLI86" s="158"/>
      <c r="BLJ86" s="159"/>
      <c r="BLK86" s="160"/>
      <c r="BLL86" s="161"/>
      <c r="BLM86" s="162"/>
      <c r="BLN86" s="162"/>
      <c r="BLO86" s="163"/>
      <c r="BLP86" s="163"/>
      <c r="BLQ86" s="164"/>
      <c r="BLR86" s="164"/>
      <c r="BLS86" s="164"/>
      <c r="BLT86" s="112"/>
      <c r="BLX86" s="165"/>
      <c r="BLY86" s="32"/>
      <c r="BLZ86" s="158"/>
      <c r="BMA86" s="159"/>
      <c r="BMB86" s="160"/>
      <c r="BMC86" s="161"/>
      <c r="BMD86" s="162"/>
      <c r="BME86" s="162"/>
      <c r="BMF86" s="163"/>
      <c r="BMG86" s="163"/>
      <c r="BMH86" s="164"/>
      <c r="BMI86" s="164"/>
      <c r="BMJ86" s="164"/>
      <c r="BMK86" s="112"/>
      <c r="BMO86" s="165"/>
      <c r="BMP86" s="32"/>
      <c r="BMQ86" s="158"/>
      <c r="BMR86" s="159"/>
      <c r="BMS86" s="160"/>
      <c r="BMT86" s="161"/>
      <c r="BMU86" s="162"/>
      <c r="BMV86" s="162"/>
      <c r="BMW86" s="163"/>
      <c r="BMX86" s="163"/>
      <c r="BMY86" s="164"/>
      <c r="BMZ86" s="164"/>
      <c r="BNA86" s="164"/>
      <c r="BNB86" s="112"/>
      <c r="BNF86" s="165"/>
      <c r="BNG86" s="32"/>
      <c r="BNH86" s="158"/>
      <c r="BNI86" s="159"/>
      <c r="BNJ86" s="160"/>
      <c r="BNK86" s="161"/>
      <c r="BNL86" s="162"/>
      <c r="BNM86" s="162"/>
      <c r="BNN86" s="163"/>
      <c r="BNO86" s="163"/>
      <c r="BNP86" s="164"/>
      <c r="BNQ86" s="164"/>
      <c r="BNR86" s="164"/>
      <c r="BNS86" s="112"/>
      <c r="BNW86" s="165"/>
      <c r="BNX86" s="32"/>
      <c r="BNY86" s="158"/>
      <c r="BNZ86" s="159"/>
      <c r="BOA86" s="160"/>
      <c r="BOB86" s="161"/>
      <c r="BOC86" s="162"/>
      <c r="BOD86" s="162"/>
      <c r="BOE86" s="163"/>
      <c r="BOF86" s="163"/>
      <c r="BOG86" s="164"/>
      <c r="BOH86" s="164"/>
      <c r="BOI86" s="164"/>
      <c r="BOJ86" s="112"/>
      <c r="BON86" s="165"/>
      <c r="BOO86" s="32"/>
      <c r="BOP86" s="158"/>
      <c r="BOQ86" s="159"/>
      <c r="BOR86" s="160"/>
      <c r="BOS86" s="161"/>
      <c r="BOT86" s="162"/>
      <c r="BOU86" s="162"/>
      <c r="BOV86" s="163"/>
      <c r="BOW86" s="163"/>
      <c r="BOX86" s="164"/>
      <c r="BOY86" s="164"/>
      <c r="BOZ86" s="164"/>
      <c r="BPA86" s="112"/>
      <c r="BPE86" s="165"/>
      <c r="BPF86" s="32"/>
      <c r="BPG86" s="158"/>
      <c r="BPH86" s="159"/>
      <c r="BPI86" s="160"/>
      <c r="BPJ86" s="161"/>
      <c r="BPK86" s="162"/>
      <c r="BPL86" s="162"/>
      <c r="BPM86" s="163"/>
      <c r="BPN86" s="163"/>
      <c r="BPO86" s="164"/>
      <c r="BPP86" s="164"/>
      <c r="BPQ86" s="164"/>
      <c r="BPR86" s="112"/>
      <c r="BPV86" s="165"/>
      <c r="BPW86" s="32"/>
      <c r="BPX86" s="158"/>
      <c r="BPY86" s="159"/>
      <c r="BPZ86" s="160"/>
      <c r="BQA86" s="161"/>
      <c r="BQB86" s="162"/>
      <c r="BQC86" s="162"/>
      <c r="BQD86" s="163"/>
      <c r="BQE86" s="163"/>
      <c r="BQF86" s="164"/>
      <c r="BQG86" s="164"/>
      <c r="BQH86" s="164"/>
      <c r="BQI86" s="112"/>
      <c r="BQM86" s="165"/>
      <c r="BQN86" s="32"/>
      <c r="BQO86" s="158"/>
      <c r="BQP86" s="159"/>
      <c r="BQQ86" s="160"/>
      <c r="BQR86" s="161"/>
      <c r="BQS86" s="162"/>
      <c r="BQT86" s="162"/>
      <c r="BQU86" s="163"/>
      <c r="BQV86" s="163"/>
      <c r="BQW86" s="164"/>
      <c r="BQX86" s="164"/>
      <c r="BQY86" s="164"/>
      <c r="BQZ86" s="112"/>
      <c r="BRD86" s="165"/>
      <c r="BRE86" s="32"/>
      <c r="BRF86" s="158"/>
      <c r="BRG86" s="159"/>
      <c r="BRH86" s="160"/>
      <c r="BRI86" s="161"/>
      <c r="BRJ86" s="162"/>
      <c r="BRK86" s="162"/>
      <c r="BRL86" s="163"/>
      <c r="BRM86" s="163"/>
      <c r="BRN86" s="164"/>
      <c r="BRO86" s="164"/>
      <c r="BRP86" s="164"/>
      <c r="BRQ86" s="112"/>
      <c r="BRU86" s="165"/>
      <c r="BRV86" s="32"/>
      <c r="BRW86" s="158"/>
      <c r="BRX86" s="159"/>
      <c r="BRY86" s="160"/>
      <c r="BRZ86" s="161"/>
      <c r="BSA86" s="162"/>
      <c r="BSB86" s="162"/>
      <c r="BSC86" s="163"/>
      <c r="BSD86" s="163"/>
      <c r="BSE86" s="164"/>
      <c r="BSF86" s="164"/>
      <c r="BSG86" s="164"/>
      <c r="BSH86" s="112"/>
      <c r="BSL86" s="165"/>
      <c r="BSM86" s="32"/>
      <c r="BSN86" s="158"/>
      <c r="BSO86" s="159"/>
      <c r="BSP86" s="160"/>
      <c r="BSQ86" s="161"/>
      <c r="BSR86" s="162"/>
      <c r="BSS86" s="162"/>
      <c r="BST86" s="163"/>
      <c r="BSU86" s="163"/>
      <c r="BSV86" s="164"/>
      <c r="BSW86" s="164"/>
      <c r="BSX86" s="164"/>
      <c r="BSY86" s="112"/>
      <c r="BTC86" s="165"/>
      <c r="BTD86" s="32"/>
      <c r="BTE86" s="158"/>
      <c r="BTF86" s="159"/>
      <c r="BTG86" s="160"/>
      <c r="BTH86" s="161"/>
      <c r="BTI86" s="162"/>
      <c r="BTJ86" s="162"/>
      <c r="BTK86" s="163"/>
      <c r="BTL86" s="163"/>
      <c r="BTM86" s="164"/>
      <c r="BTN86" s="164"/>
      <c r="BTO86" s="164"/>
      <c r="BTP86" s="112"/>
      <c r="BTT86" s="165"/>
      <c r="BTU86" s="32"/>
      <c r="BTV86" s="158"/>
      <c r="BTW86" s="159"/>
      <c r="BTX86" s="160"/>
      <c r="BTY86" s="161"/>
      <c r="BTZ86" s="162"/>
      <c r="BUA86" s="162"/>
      <c r="BUB86" s="163"/>
      <c r="BUC86" s="163"/>
      <c r="BUD86" s="164"/>
      <c r="BUE86" s="164"/>
      <c r="BUF86" s="164"/>
      <c r="BUG86" s="112"/>
      <c r="BUK86" s="165"/>
      <c r="BUL86" s="32"/>
      <c r="BUM86" s="158"/>
      <c r="BUN86" s="159"/>
      <c r="BUO86" s="160"/>
      <c r="BUP86" s="161"/>
      <c r="BUQ86" s="162"/>
      <c r="BUR86" s="162"/>
      <c r="BUS86" s="163"/>
      <c r="BUT86" s="163"/>
      <c r="BUU86" s="164"/>
      <c r="BUV86" s="164"/>
      <c r="BUW86" s="164"/>
      <c r="BUX86" s="112"/>
      <c r="BVB86" s="165"/>
      <c r="BVC86" s="32"/>
      <c r="BVD86" s="158"/>
      <c r="BVE86" s="159"/>
      <c r="BVF86" s="160"/>
      <c r="BVG86" s="161"/>
      <c r="BVH86" s="162"/>
      <c r="BVI86" s="162"/>
      <c r="BVJ86" s="163"/>
      <c r="BVK86" s="163"/>
      <c r="BVL86" s="164"/>
      <c r="BVM86" s="164"/>
      <c r="BVN86" s="164"/>
      <c r="BVO86" s="112"/>
      <c r="BVS86" s="165"/>
      <c r="BVT86" s="32"/>
      <c r="BVU86" s="158"/>
      <c r="BVV86" s="159"/>
      <c r="BVW86" s="160"/>
      <c r="BVX86" s="161"/>
      <c r="BVY86" s="162"/>
      <c r="BVZ86" s="162"/>
      <c r="BWA86" s="163"/>
      <c r="BWB86" s="163"/>
      <c r="BWC86" s="164"/>
      <c r="BWD86" s="164"/>
      <c r="BWE86" s="164"/>
      <c r="BWF86" s="112"/>
      <c r="BWJ86" s="165"/>
      <c r="BWK86" s="32"/>
      <c r="BWL86" s="158"/>
      <c r="BWM86" s="159"/>
      <c r="BWN86" s="160"/>
      <c r="BWO86" s="161"/>
      <c r="BWP86" s="162"/>
      <c r="BWQ86" s="162"/>
      <c r="BWR86" s="163"/>
      <c r="BWS86" s="163"/>
      <c r="BWT86" s="164"/>
      <c r="BWU86" s="164"/>
      <c r="BWV86" s="164"/>
      <c r="BWW86" s="112"/>
      <c r="BXA86" s="165"/>
      <c r="BXB86" s="32"/>
      <c r="BXC86" s="158"/>
      <c r="BXD86" s="159"/>
      <c r="BXE86" s="160"/>
      <c r="BXF86" s="161"/>
      <c r="BXG86" s="162"/>
      <c r="BXH86" s="162"/>
      <c r="BXI86" s="163"/>
      <c r="BXJ86" s="163"/>
      <c r="BXK86" s="164"/>
      <c r="BXL86" s="164"/>
      <c r="BXM86" s="164"/>
      <c r="BXN86" s="112"/>
      <c r="BXR86" s="165"/>
      <c r="BXS86" s="32"/>
      <c r="BXT86" s="158"/>
      <c r="BXU86" s="159"/>
      <c r="BXV86" s="160"/>
      <c r="BXW86" s="161"/>
      <c r="BXX86" s="162"/>
      <c r="BXY86" s="162"/>
      <c r="BXZ86" s="163"/>
      <c r="BYA86" s="163"/>
      <c r="BYB86" s="164"/>
      <c r="BYC86" s="164"/>
      <c r="BYD86" s="164"/>
      <c r="BYE86" s="112"/>
      <c r="BYI86" s="165"/>
      <c r="BYJ86" s="32"/>
      <c r="BYK86" s="158"/>
      <c r="BYL86" s="159"/>
      <c r="BYM86" s="160"/>
      <c r="BYN86" s="161"/>
      <c r="BYO86" s="162"/>
      <c r="BYP86" s="162"/>
      <c r="BYQ86" s="163"/>
      <c r="BYR86" s="163"/>
      <c r="BYS86" s="164"/>
      <c r="BYT86" s="164"/>
      <c r="BYU86" s="164"/>
      <c r="BYV86" s="112"/>
      <c r="BYZ86" s="165"/>
      <c r="BZA86" s="32"/>
      <c r="BZB86" s="158"/>
      <c r="BZC86" s="159"/>
      <c r="BZD86" s="160"/>
      <c r="BZE86" s="161"/>
      <c r="BZF86" s="162"/>
      <c r="BZG86" s="162"/>
      <c r="BZH86" s="163"/>
      <c r="BZI86" s="163"/>
      <c r="BZJ86" s="164"/>
      <c r="BZK86" s="164"/>
      <c r="BZL86" s="164"/>
      <c r="BZM86" s="112"/>
      <c r="BZQ86" s="165"/>
      <c r="BZR86" s="32"/>
      <c r="BZS86" s="158"/>
      <c r="BZT86" s="159"/>
      <c r="BZU86" s="160"/>
      <c r="BZV86" s="161"/>
      <c r="BZW86" s="162"/>
      <c r="BZX86" s="162"/>
      <c r="BZY86" s="163"/>
      <c r="BZZ86" s="163"/>
      <c r="CAA86" s="164"/>
      <c r="CAB86" s="164"/>
      <c r="CAC86" s="164"/>
      <c r="CAD86" s="112"/>
      <c r="CAH86" s="165"/>
      <c r="CAI86" s="32"/>
      <c r="CAJ86" s="158"/>
      <c r="CAK86" s="159"/>
      <c r="CAL86" s="160"/>
      <c r="CAM86" s="161"/>
      <c r="CAN86" s="162"/>
      <c r="CAO86" s="162"/>
      <c r="CAP86" s="163"/>
      <c r="CAQ86" s="163"/>
      <c r="CAR86" s="164"/>
      <c r="CAS86" s="164"/>
      <c r="CAT86" s="164"/>
      <c r="CAU86" s="112"/>
      <c r="CAY86" s="165"/>
      <c r="CAZ86" s="32"/>
      <c r="CBA86" s="158"/>
      <c r="CBB86" s="159"/>
      <c r="CBC86" s="160"/>
      <c r="CBD86" s="161"/>
      <c r="CBE86" s="162"/>
      <c r="CBF86" s="162"/>
      <c r="CBG86" s="163"/>
      <c r="CBH86" s="163"/>
      <c r="CBI86" s="164"/>
      <c r="CBJ86" s="164"/>
      <c r="CBK86" s="164"/>
      <c r="CBL86" s="112"/>
      <c r="CBP86" s="165"/>
      <c r="CBQ86" s="32"/>
      <c r="CBR86" s="158"/>
      <c r="CBS86" s="159"/>
      <c r="CBT86" s="160"/>
      <c r="CBU86" s="161"/>
      <c r="CBV86" s="162"/>
      <c r="CBW86" s="162"/>
      <c r="CBX86" s="163"/>
      <c r="CBY86" s="163"/>
      <c r="CBZ86" s="164"/>
      <c r="CCA86" s="164"/>
      <c r="CCB86" s="164"/>
      <c r="CCC86" s="112"/>
      <c r="CCG86" s="165"/>
      <c r="CCH86" s="32"/>
      <c r="CCI86" s="158"/>
      <c r="CCJ86" s="159"/>
      <c r="CCK86" s="160"/>
      <c r="CCL86" s="161"/>
      <c r="CCM86" s="162"/>
      <c r="CCN86" s="162"/>
      <c r="CCO86" s="163"/>
      <c r="CCP86" s="163"/>
      <c r="CCQ86" s="164"/>
      <c r="CCR86" s="164"/>
      <c r="CCS86" s="164"/>
      <c r="CCT86" s="112"/>
      <c r="CCX86" s="165"/>
      <c r="CCY86" s="32"/>
      <c r="CCZ86" s="158"/>
      <c r="CDA86" s="159"/>
      <c r="CDB86" s="160"/>
      <c r="CDC86" s="161"/>
      <c r="CDD86" s="162"/>
      <c r="CDE86" s="162"/>
      <c r="CDF86" s="163"/>
      <c r="CDG86" s="163"/>
      <c r="CDH86" s="164"/>
      <c r="CDI86" s="164"/>
      <c r="CDJ86" s="164"/>
      <c r="CDK86" s="112"/>
      <c r="CDO86" s="165"/>
      <c r="CDP86" s="32"/>
      <c r="CDQ86" s="158"/>
      <c r="CDR86" s="159"/>
      <c r="CDS86" s="160"/>
      <c r="CDT86" s="161"/>
      <c r="CDU86" s="162"/>
      <c r="CDV86" s="162"/>
      <c r="CDW86" s="163"/>
      <c r="CDX86" s="163"/>
      <c r="CDY86" s="164"/>
      <c r="CDZ86" s="164"/>
      <c r="CEA86" s="164"/>
      <c r="CEB86" s="112"/>
      <c r="CEF86" s="165"/>
      <c r="CEG86" s="32"/>
      <c r="CEH86" s="158"/>
      <c r="CEI86" s="159"/>
      <c r="CEJ86" s="160"/>
      <c r="CEK86" s="161"/>
      <c r="CEL86" s="162"/>
      <c r="CEM86" s="162"/>
      <c r="CEN86" s="163"/>
      <c r="CEO86" s="163"/>
      <c r="CEP86" s="164"/>
      <c r="CEQ86" s="164"/>
      <c r="CER86" s="164"/>
      <c r="CES86" s="112"/>
      <c r="CEW86" s="165"/>
      <c r="CEX86" s="32"/>
      <c r="CEY86" s="158"/>
      <c r="CEZ86" s="159"/>
      <c r="CFA86" s="160"/>
      <c r="CFB86" s="161"/>
      <c r="CFC86" s="162"/>
      <c r="CFD86" s="162"/>
      <c r="CFE86" s="163"/>
      <c r="CFF86" s="163"/>
      <c r="CFG86" s="164"/>
      <c r="CFH86" s="164"/>
      <c r="CFI86" s="164"/>
      <c r="CFJ86" s="112"/>
      <c r="CFN86" s="165"/>
      <c r="CFO86" s="32"/>
      <c r="CFP86" s="158"/>
      <c r="CFQ86" s="159"/>
      <c r="CFR86" s="160"/>
      <c r="CFS86" s="161"/>
      <c r="CFT86" s="162"/>
      <c r="CFU86" s="162"/>
      <c r="CFV86" s="163"/>
      <c r="CFW86" s="163"/>
      <c r="CFX86" s="164"/>
      <c r="CFY86" s="164"/>
      <c r="CFZ86" s="164"/>
      <c r="CGA86" s="112"/>
      <c r="CGE86" s="165"/>
      <c r="CGF86" s="32"/>
      <c r="CGG86" s="158"/>
      <c r="CGH86" s="159"/>
      <c r="CGI86" s="160"/>
      <c r="CGJ86" s="161"/>
      <c r="CGK86" s="162"/>
      <c r="CGL86" s="162"/>
      <c r="CGM86" s="163"/>
      <c r="CGN86" s="163"/>
      <c r="CGO86" s="164"/>
      <c r="CGP86" s="164"/>
      <c r="CGQ86" s="164"/>
      <c r="CGR86" s="112"/>
      <c r="CGV86" s="165"/>
      <c r="CGW86" s="32"/>
      <c r="CGX86" s="158"/>
      <c r="CGY86" s="159"/>
      <c r="CGZ86" s="160"/>
      <c r="CHA86" s="161"/>
      <c r="CHB86" s="162"/>
      <c r="CHC86" s="162"/>
      <c r="CHD86" s="163"/>
      <c r="CHE86" s="163"/>
      <c r="CHF86" s="164"/>
      <c r="CHG86" s="164"/>
      <c r="CHH86" s="164"/>
      <c r="CHI86" s="112"/>
      <c r="CHM86" s="165"/>
      <c r="CHN86" s="32"/>
      <c r="CHO86" s="158"/>
      <c r="CHP86" s="159"/>
      <c r="CHQ86" s="160"/>
      <c r="CHR86" s="161"/>
      <c r="CHS86" s="162"/>
      <c r="CHT86" s="162"/>
      <c r="CHU86" s="163"/>
      <c r="CHV86" s="163"/>
      <c r="CHW86" s="164"/>
      <c r="CHX86" s="164"/>
      <c r="CHY86" s="164"/>
      <c r="CHZ86" s="112"/>
      <c r="CID86" s="165"/>
      <c r="CIE86" s="32"/>
      <c r="CIF86" s="158"/>
      <c r="CIG86" s="159"/>
      <c r="CIH86" s="160"/>
      <c r="CII86" s="161"/>
      <c r="CIJ86" s="162"/>
      <c r="CIK86" s="162"/>
      <c r="CIL86" s="163"/>
      <c r="CIM86" s="163"/>
      <c r="CIN86" s="164"/>
      <c r="CIO86" s="164"/>
      <c r="CIP86" s="164"/>
      <c r="CIQ86" s="112"/>
      <c r="CIU86" s="165"/>
      <c r="CIV86" s="32"/>
      <c r="CIW86" s="158"/>
      <c r="CIX86" s="159"/>
      <c r="CIY86" s="160"/>
      <c r="CIZ86" s="161"/>
      <c r="CJA86" s="162"/>
      <c r="CJB86" s="162"/>
      <c r="CJC86" s="163"/>
      <c r="CJD86" s="163"/>
      <c r="CJE86" s="164"/>
      <c r="CJF86" s="164"/>
      <c r="CJG86" s="164"/>
      <c r="CJH86" s="112"/>
      <c r="CJL86" s="165"/>
      <c r="CJM86" s="32"/>
      <c r="CJN86" s="158"/>
      <c r="CJO86" s="159"/>
      <c r="CJP86" s="160"/>
      <c r="CJQ86" s="161"/>
      <c r="CJR86" s="162"/>
      <c r="CJS86" s="162"/>
      <c r="CJT86" s="163"/>
      <c r="CJU86" s="163"/>
      <c r="CJV86" s="164"/>
      <c r="CJW86" s="164"/>
      <c r="CJX86" s="164"/>
      <c r="CJY86" s="112"/>
      <c r="CKC86" s="165"/>
      <c r="CKD86" s="32"/>
      <c r="CKE86" s="158"/>
      <c r="CKF86" s="159"/>
      <c r="CKG86" s="160"/>
      <c r="CKH86" s="161"/>
      <c r="CKI86" s="162"/>
      <c r="CKJ86" s="162"/>
      <c r="CKK86" s="163"/>
      <c r="CKL86" s="163"/>
      <c r="CKM86" s="164"/>
      <c r="CKN86" s="164"/>
      <c r="CKO86" s="164"/>
      <c r="CKP86" s="112"/>
      <c r="CKT86" s="165"/>
      <c r="CKU86" s="32"/>
      <c r="CKV86" s="158"/>
      <c r="CKW86" s="159"/>
      <c r="CKX86" s="160"/>
      <c r="CKY86" s="161"/>
      <c r="CKZ86" s="162"/>
      <c r="CLA86" s="162"/>
      <c r="CLB86" s="163"/>
      <c r="CLC86" s="163"/>
      <c r="CLD86" s="164"/>
      <c r="CLE86" s="164"/>
      <c r="CLF86" s="164"/>
      <c r="CLG86" s="112"/>
      <c r="CLK86" s="165"/>
      <c r="CLL86" s="32"/>
      <c r="CLM86" s="158"/>
      <c r="CLN86" s="159"/>
      <c r="CLO86" s="160"/>
      <c r="CLP86" s="161"/>
      <c r="CLQ86" s="162"/>
      <c r="CLR86" s="162"/>
      <c r="CLS86" s="163"/>
      <c r="CLT86" s="163"/>
      <c r="CLU86" s="164"/>
      <c r="CLV86" s="164"/>
      <c r="CLW86" s="164"/>
      <c r="CLX86" s="112"/>
      <c r="CMB86" s="165"/>
      <c r="CMC86" s="32"/>
      <c r="CMD86" s="158"/>
      <c r="CME86" s="159"/>
      <c r="CMF86" s="160"/>
      <c r="CMG86" s="161"/>
      <c r="CMH86" s="162"/>
      <c r="CMI86" s="162"/>
      <c r="CMJ86" s="163"/>
      <c r="CMK86" s="163"/>
      <c r="CML86" s="164"/>
      <c r="CMM86" s="164"/>
      <c r="CMN86" s="164"/>
      <c r="CMO86" s="112"/>
      <c r="CMS86" s="165"/>
      <c r="CMT86" s="32"/>
      <c r="CMU86" s="158"/>
      <c r="CMV86" s="159"/>
      <c r="CMW86" s="160"/>
      <c r="CMX86" s="161"/>
      <c r="CMY86" s="162"/>
      <c r="CMZ86" s="162"/>
      <c r="CNA86" s="163"/>
      <c r="CNB86" s="163"/>
      <c r="CNC86" s="164"/>
      <c r="CND86" s="164"/>
      <c r="CNE86" s="164"/>
      <c r="CNF86" s="112"/>
      <c r="CNJ86" s="165"/>
      <c r="CNK86" s="32"/>
      <c r="CNL86" s="158"/>
      <c r="CNM86" s="159"/>
      <c r="CNN86" s="160"/>
      <c r="CNO86" s="161"/>
      <c r="CNP86" s="162"/>
      <c r="CNQ86" s="162"/>
      <c r="CNR86" s="163"/>
      <c r="CNS86" s="163"/>
      <c r="CNT86" s="164"/>
      <c r="CNU86" s="164"/>
      <c r="CNV86" s="164"/>
      <c r="CNW86" s="112"/>
      <c r="COA86" s="165"/>
      <c r="COB86" s="32"/>
      <c r="COC86" s="158"/>
      <c r="COD86" s="159"/>
      <c r="COE86" s="160"/>
      <c r="COF86" s="161"/>
      <c r="COG86" s="162"/>
      <c r="COH86" s="162"/>
      <c r="COI86" s="163"/>
      <c r="COJ86" s="163"/>
      <c r="COK86" s="164"/>
      <c r="COL86" s="164"/>
      <c r="COM86" s="164"/>
      <c r="CON86" s="112"/>
      <c r="COR86" s="165"/>
      <c r="COS86" s="32"/>
      <c r="COT86" s="158"/>
      <c r="COU86" s="159"/>
      <c r="COV86" s="160"/>
      <c r="COW86" s="161"/>
      <c r="COX86" s="162"/>
      <c r="COY86" s="162"/>
      <c r="COZ86" s="163"/>
      <c r="CPA86" s="163"/>
      <c r="CPB86" s="164"/>
      <c r="CPC86" s="164"/>
      <c r="CPD86" s="164"/>
      <c r="CPE86" s="112"/>
      <c r="CPI86" s="165"/>
      <c r="CPJ86" s="32"/>
      <c r="CPK86" s="158"/>
      <c r="CPL86" s="159"/>
      <c r="CPM86" s="160"/>
      <c r="CPN86" s="161"/>
      <c r="CPO86" s="162"/>
      <c r="CPP86" s="162"/>
      <c r="CPQ86" s="163"/>
      <c r="CPR86" s="163"/>
      <c r="CPS86" s="164"/>
      <c r="CPT86" s="164"/>
      <c r="CPU86" s="164"/>
      <c r="CPV86" s="112"/>
      <c r="CPZ86" s="165"/>
      <c r="CQA86" s="32"/>
      <c r="CQB86" s="158"/>
      <c r="CQC86" s="159"/>
      <c r="CQD86" s="160"/>
      <c r="CQE86" s="161"/>
      <c r="CQF86" s="162"/>
      <c r="CQG86" s="162"/>
      <c r="CQH86" s="163"/>
      <c r="CQI86" s="163"/>
      <c r="CQJ86" s="164"/>
      <c r="CQK86" s="164"/>
      <c r="CQL86" s="164"/>
      <c r="CQM86" s="112"/>
      <c r="CQQ86" s="165"/>
      <c r="CQR86" s="32"/>
      <c r="CQS86" s="158"/>
      <c r="CQT86" s="159"/>
      <c r="CQU86" s="160"/>
      <c r="CQV86" s="161"/>
      <c r="CQW86" s="162"/>
      <c r="CQX86" s="162"/>
      <c r="CQY86" s="163"/>
      <c r="CQZ86" s="163"/>
      <c r="CRA86" s="164"/>
      <c r="CRB86" s="164"/>
      <c r="CRC86" s="164"/>
      <c r="CRD86" s="112"/>
      <c r="CRH86" s="165"/>
      <c r="CRI86" s="32"/>
      <c r="CRJ86" s="158"/>
      <c r="CRK86" s="159"/>
      <c r="CRL86" s="160"/>
      <c r="CRM86" s="161"/>
      <c r="CRN86" s="162"/>
      <c r="CRO86" s="162"/>
      <c r="CRP86" s="163"/>
      <c r="CRQ86" s="163"/>
      <c r="CRR86" s="164"/>
      <c r="CRS86" s="164"/>
      <c r="CRT86" s="164"/>
      <c r="CRU86" s="112"/>
      <c r="CRY86" s="165"/>
      <c r="CRZ86" s="32"/>
      <c r="CSA86" s="158"/>
      <c r="CSB86" s="159"/>
      <c r="CSC86" s="160"/>
      <c r="CSD86" s="161"/>
      <c r="CSE86" s="162"/>
      <c r="CSF86" s="162"/>
      <c r="CSG86" s="163"/>
      <c r="CSH86" s="163"/>
      <c r="CSI86" s="164"/>
      <c r="CSJ86" s="164"/>
      <c r="CSK86" s="164"/>
      <c r="CSL86" s="112"/>
      <c r="CSP86" s="165"/>
      <c r="CSQ86" s="32"/>
      <c r="CSR86" s="158"/>
      <c r="CSS86" s="159"/>
      <c r="CST86" s="160"/>
      <c r="CSU86" s="161"/>
      <c r="CSV86" s="162"/>
      <c r="CSW86" s="162"/>
      <c r="CSX86" s="163"/>
      <c r="CSY86" s="163"/>
      <c r="CSZ86" s="164"/>
      <c r="CTA86" s="164"/>
      <c r="CTB86" s="164"/>
      <c r="CTC86" s="112"/>
      <c r="CTG86" s="165"/>
      <c r="CTH86" s="32"/>
      <c r="CTI86" s="158"/>
      <c r="CTJ86" s="159"/>
      <c r="CTK86" s="160"/>
      <c r="CTL86" s="161"/>
      <c r="CTM86" s="162"/>
      <c r="CTN86" s="162"/>
      <c r="CTO86" s="163"/>
      <c r="CTP86" s="163"/>
      <c r="CTQ86" s="164"/>
      <c r="CTR86" s="164"/>
      <c r="CTS86" s="164"/>
      <c r="CTT86" s="112"/>
      <c r="CTX86" s="165"/>
      <c r="CTY86" s="32"/>
      <c r="CTZ86" s="158"/>
      <c r="CUA86" s="159"/>
      <c r="CUB86" s="160"/>
      <c r="CUC86" s="161"/>
      <c r="CUD86" s="162"/>
      <c r="CUE86" s="162"/>
      <c r="CUF86" s="163"/>
      <c r="CUG86" s="163"/>
      <c r="CUH86" s="164"/>
      <c r="CUI86" s="164"/>
      <c r="CUJ86" s="164"/>
      <c r="CUK86" s="112"/>
      <c r="CUO86" s="165"/>
      <c r="CUP86" s="32"/>
      <c r="CUQ86" s="158"/>
      <c r="CUR86" s="159"/>
      <c r="CUS86" s="160"/>
      <c r="CUT86" s="161"/>
      <c r="CUU86" s="162"/>
      <c r="CUV86" s="162"/>
      <c r="CUW86" s="163"/>
      <c r="CUX86" s="163"/>
      <c r="CUY86" s="164"/>
      <c r="CUZ86" s="164"/>
      <c r="CVA86" s="164"/>
      <c r="CVB86" s="112"/>
      <c r="CVF86" s="165"/>
      <c r="CVG86" s="32"/>
      <c r="CVH86" s="158"/>
      <c r="CVI86" s="159"/>
      <c r="CVJ86" s="160"/>
      <c r="CVK86" s="161"/>
      <c r="CVL86" s="162"/>
      <c r="CVM86" s="162"/>
      <c r="CVN86" s="163"/>
      <c r="CVO86" s="163"/>
      <c r="CVP86" s="164"/>
      <c r="CVQ86" s="164"/>
      <c r="CVR86" s="164"/>
      <c r="CVS86" s="112"/>
      <c r="CVW86" s="165"/>
      <c r="CVX86" s="32"/>
      <c r="CVY86" s="158"/>
      <c r="CVZ86" s="159"/>
      <c r="CWA86" s="160"/>
      <c r="CWB86" s="161"/>
      <c r="CWC86" s="162"/>
      <c r="CWD86" s="162"/>
      <c r="CWE86" s="163"/>
      <c r="CWF86" s="163"/>
      <c r="CWG86" s="164"/>
      <c r="CWH86" s="164"/>
      <c r="CWI86" s="164"/>
      <c r="CWJ86" s="112"/>
      <c r="CWN86" s="165"/>
      <c r="CWO86" s="32"/>
      <c r="CWP86" s="158"/>
      <c r="CWQ86" s="159"/>
      <c r="CWR86" s="160"/>
      <c r="CWS86" s="161"/>
      <c r="CWT86" s="162"/>
      <c r="CWU86" s="162"/>
      <c r="CWV86" s="163"/>
      <c r="CWW86" s="163"/>
      <c r="CWX86" s="164"/>
      <c r="CWY86" s="164"/>
      <c r="CWZ86" s="164"/>
      <c r="CXA86" s="112"/>
      <c r="CXE86" s="165"/>
      <c r="CXF86" s="32"/>
      <c r="CXG86" s="158"/>
      <c r="CXH86" s="159"/>
      <c r="CXI86" s="160"/>
      <c r="CXJ86" s="161"/>
      <c r="CXK86" s="162"/>
      <c r="CXL86" s="162"/>
      <c r="CXM86" s="163"/>
      <c r="CXN86" s="163"/>
      <c r="CXO86" s="164"/>
      <c r="CXP86" s="164"/>
      <c r="CXQ86" s="164"/>
      <c r="CXR86" s="112"/>
      <c r="CXV86" s="165"/>
      <c r="CXW86" s="32"/>
      <c r="CXX86" s="158"/>
      <c r="CXY86" s="159"/>
      <c r="CXZ86" s="160"/>
      <c r="CYA86" s="161"/>
      <c r="CYB86" s="162"/>
      <c r="CYC86" s="162"/>
      <c r="CYD86" s="163"/>
      <c r="CYE86" s="163"/>
      <c r="CYF86" s="164"/>
      <c r="CYG86" s="164"/>
      <c r="CYH86" s="164"/>
      <c r="CYI86" s="112"/>
      <c r="CYM86" s="165"/>
      <c r="CYN86" s="32"/>
      <c r="CYO86" s="158"/>
      <c r="CYP86" s="159"/>
      <c r="CYQ86" s="160"/>
      <c r="CYR86" s="161"/>
      <c r="CYS86" s="162"/>
      <c r="CYT86" s="162"/>
      <c r="CYU86" s="163"/>
      <c r="CYV86" s="163"/>
      <c r="CYW86" s="164"/>
      <c r="CYX86" s="164"/>
      <c r="CYY86" s="164"/>
      <c r="CYZ86" s="112"/>
      <c r="CZD86" s="165"/>
      <c r="CZE86" s="32"/>
      <c r="CZF86" s="158"/>
      <c r="CZG86" s="159"/>
      <c r="CZH86" s="160"/>
      <c r="CZI86" s="161"/>
      <c r="CZJ86" s="162"/>
      <c r="CZK86" s="162"/>
      <c r="CZL86" s="163"/>
      <c r="CZM86" s="163"/>
      <c r="CZN86" s="164"/>
      <c r="CZO86" s="164"/>
      <c r="CZP86" s="164"/>
      <c r="CZQ86" s="112"/>
      <c r="CZU86" s="165"/>
      <c r="CZV86" s="32"/>
      <c r="CZW86" s="158"/>
      <c r="CZX86" s="159"/>
      <c r="CZY86" s="160"/>
      <c r="CZZ86" s="161"/>
      <c r="DAA86" s="162"/>
      <c r="DAB86" s="162"/>
      <c r="DAC86" s="163"/>
      <c r="DAD86" s="163"/>
      <c r="DAE86" s="164"/>
      <c r="DAF86" s="164"/>
      <c r="DAG86" s="164"/>
      <c r="DAH86" s="112"/>
      <c r="DAL86" s="165"/>
      <c r="DAM86" s="32"/>
      <c r="DAN86" s="158"/>
      <c r="DAO86" s="159"/>
      <c r="DAP86" s="160"/>
      <c r="DAQ86" s="161"/>
      <c r="DAR86" s="162"/>
      <c r="DAS86" s="162"/>
      <c r="DAT86" s="163"/>
      <c r="DAU86" s="163"/>
      <c r="DAV86" s="164"/>
      <c r="DAW86" s="164"/>
      <c r="DAX86" s="164"/>
      <c r="DAY86" s="112"/>
      <c r="DBC86" s="165"/>
      <c r="DBD86" s="32"/>
      <c r="DBE86" s="158"/>
      <c r="DBF86" s="159"/>
      <c r="DBG86" s="160"/>
      <c r="DBH86" s="161"/>
      <c r="DBI86" s="162"/>
      <c r="DBJ86" s="162"/>
      <c r="DBK86" s="163"/>
      <c r="DBL86" s="163"/>
      <c r="DBM86" s="164"/>
      <c r="DBN86" s="164"/>
      <c r="DBO86" s="164"/>
      <c r="DBP86" s="112"/>
      <c r="DBT86" s="165"/>
      <c r="DBU86" s="32"/>
      <c r="DBV86" s="158"/>
      <c r="DBW86" s="159"/>
      <c r="DBX86" s="160"/>
      <c r="DBY86" s="161"/>
      <c r="DBZ86" s="162"/>
      <c r="DCA86" s="162"/>
      <c r="DCB86" s="163"/>
      <c r="DCC86" s="163"/>
      <c r="DCD86" s="164"/>
      <c r="DCE86" s="164"/>
      <c r="DCF86" s="164"/>
      <c r="DCG86" s="112"/>
      <c r="DCK86" s="165"/>
      <c r="DCL86" s="32"/>
      <c r="DCM86" s="158"/>
      <c r="DCN86" s="159"/>
      <c r="DCO86" s="160"/>
      <c r="DCP86" s="161"/>
      <c r="DCQ86" s="162"/>
      <c r="DCR86" s="162"/>
      <c r="DCS86" s="163"/>
      <c r="DCT86" s="163"/>
      <c r="DCU86" s="164"/>
      <c r="DCV86" s="164"/>
      <c r="DCW86" s="164"/>
      <c r="DCX86" s="112"/>
      <c r="DDB86" s="165"/>
      <c r="DDC86" s="32"/>
      <c r="DDD86" s="158"/>
      <c r="DDE86" s="159"/>
      <c r="DDF86" s="160"/>
      <c r="DDG86" s="161"/>
      <c r="DDH86" s="162"/>
      <c r="DDI86" s="162"/>
      <c r="DDJ86" s="163"/>
      <c r="DDK86" s="163"/>
      <c r="DDL86" s="164"/>
      <c r="DDM86" s="164"/>
      <c r="DDN86" s="164"/>
      <c r="DDO86" s="112"/>
      <c r="DDS86" s="165"/>
      <c r="DDT86" s="32"/>
      <c r="DDU86" s="158"/>
      <c r="DDV86" s="159"/>
      <c r="DDW86" s="160"/>
      <c r="DDX86" s="161"/>
      <c r="DDY86" s="162"/>
      <c r="DDZ86" s="162"/>
      <c r="DEA86" s="163"/>
      <c r="DEB86" s="163"/>
      <c r="DEC86" s="164"/>
      <c r="DED86" s="164"/>
      <c r="DEE86" s="164"/>
      <c r="DEF86" s="112"/>
      <c r="DEJ86" s="165"/>
      <c r="DEK86" s="32"/>
      <c r="DEL86" s="158"/>
      <c r="DEM86" s="159"/>
      <c r="DEN86" s="160"/>
      <c r="DEO86" s="161"/>
      <c r="DEP86" s="162"/>
      <c r="DEQ86" s="162"/>
      <c r="DER86" s="163"/>
      <c r="DES86" s="163"/>
      <c r="DET86" s="164"/>
      <c r="DEU86" s="164"/>
      <c r="DEV86" s="164"/>
      <c r="DEW86" s="112"/>
      <c r="DFA86" s="165"/>
      <c r="DFB86" s="32"/>
      <c r="DFC86" s="158"/>
      <c r="DFD86" s="159"/>
      <c r="DFE86" s="160"/>
      <c r="DFF86" s="161"/>
      <c r="DFG86" s="162"/>
      <c r="DFH86" s="162"/>
      <c r="DFI86" s="163"/>
      <c r="DFJ86" s="163"/>
      <c r="DFK86" s="164"/>
      <c r="DFL86" s="164"/>
      <c r="DFM86" s="164"/>
      <c r="DFN86" s="112"/>
      <c r="DFR86" s="165"/>
      <c r="DFS86" s="32"/>
      <c r="DFT86" s="158"/>
      <c r="DFU86" s="159"/>
      <c r="DFV86" s="160"/>
      <c r="DFW86" s="161"/>
      <c r="DFX86" s="162"/>
      <c r="DFY86" s="162"/>
      <c r="DFZ86" s="163"/>
      <c r="DGA86" s="163"/>
      <c r="DGB86" s="164"/>
      <c r="DGC86" s="164"/>
      <c r="DGD86" s="164"/>
      <c r="DGE86" s="112"/>
      <c r="DGI86" s="165"/>
      <c r="DGJ86" s="32"/>
      <c r="DGK86" s="158"/>
      <c r="DGL86" s="159"/>
      <c r="DGM86" s="160"/>
      <c r="DGN86" s="161"/>
      <c r="DGO86" s="162"/>
      <c r="DGP86" s="162"/>
      <c r="DGQ86" s="163"/>
      <c r="DGR86" s="163"/>
      <c r="DGS86" s="164"/>
      <c r="DGT86" s="164"/>
      <c r="DGU86" s="164"/>
      <c r="DGV86" s="112"/>
      <c r="DGZ86" s="165"/>
      <c r="DHA86" s="32"/>
      <c r="DHB86" s="158"/>
      <c r="DHC86" s="159"/>
      <c r="DHD86" s="160"/>
      <c r="DHE86" s="161"/>
      <c r="DHF86" s="162"/>
      <c r="DHG86" s="162"/>
      <c r="DHH86" s="163"/>
      <c r="DHI86" s="163"/>
      <c r="DHJ86" s="164"/>
      <c r="DHK86" s="164"/>
      <c r="DHL86" s="164"/>
      <c r="DHM86" s="112"/>
      <c r="DHQ86" s="165"/>
      <c r="DHR86" s="32"/>
      <c r="DHS86" s="158"/>
      <c r="DHT86" s="159"/>
      <c r="DHU86" s="160"/>
      <c r="DHV86" s="161"/>
      <c r="DHW86" s="162"/>
      <c r="DHX86" s="162"/>
      <c r="DHY86" s="163"/>
      <c r="DHZ86" s="163"/>
      <c r="DIA86" s="164"/>
      <c r="DIB86" s="164"/>
      <c r="DIC86" s="164"/>
      <c r="DID86" s="112"/>
      <c r="DIH86" s="165"/>
      <c r="DII86" s="32"/>
      <c r="DIJ86" s="158"/>
      <c r="DIK86" s="159"/>
      <c r="DIL86" s="160"/>
      <c r="DIM86" s="161"/>
      <c r="DIN86" s="162"/>
      <c r="DIO86" s="162"/>
      <c r="DIP86" s="163"/>
      <c r="DIQ86" s="163"/>
      <c r="DIR86" s="164"/>
      <c r="DIS86" s="164"/>
      <c r="DIT86" s="164"/>
      <c r="DIU86" s="112"/>
      <c r="DIY86" s="165"/>
      <c r="DIZ86" s="32"/>
      <c r="DJA86" s="158"/>
      <c r="DJB86" s="159"/>
      <c r="DJC86" s="160"/>
      <c r="DJD86" s="161"/>
      <c r="DJE86" s="162"/>
      <c r="DJF86" s="162"/>
      <c r="DJG86" s="163"/>
      <c r="DJH86" s="163"/>
      <c r="DJI86" s="164"/>
      <c r="DJJ86" s="164"/>
      <c r="DJK86" s="164"/>
      <c r="DJL86" s="112"/>
      <c r="DJP86" s="165"/>
      <c r="DJQ86" s="32"/>
      <c r="DJR86" s="158"/>
      <c r="DJS86" s="159"/>
      <c r="DJT86" s="160"/>
      <c r="DJU86" s="161"/>
      <c r="DJV86" s="162"/>
      <c r="DJW86" s="162"/>
      <c r="DJX86" s="163"/>
      <c r="DJY86" s="163"/>
      <c r="DJZ86" s="164"/>
      <c r="DKA86" s="164"/>
      <c r="DKB86" s="164"/>
      <c r="DKC86" s="112"/>
      <c r="DKG86" s="165"/>
      <c r="DKH86" s="32"/>
      <c r="DKI86" s="158"/>
      <c r="DKJ86" s="159"/>
      <c r="DKK86" s="160"/>
      <c r="DKL86" s="161"/>
      <c r="DKM86" s="162"/>
      <c r="DKN86" s="162"/>
      <c r="DKO86" s="163"/>
      <c r="DKP86" s="163"/>
      <c r="DKQ86" s="164"/>
      <c r="DKR86" s="164"/>
      <c r="DKS86" s="164"/>
      <c r="DKT86" s="112"/>
      <c r="DKX86" s="165"/>
      <c r="DKY86" s="32"/>
      <c r="DKZ86" s="158"/>
      <c r="DLA86" s="159"/>
      <c r="DLB86" s="160"/>
      <c r="DLC86" s="161"/>
      <c r="DLD86" s="162"/>
      <c r="DLE86" s="162"/>
      <c r="DLF86" s="163"/>
      <c r="DLG86" s="163"/>
      <c r="DLH86" s="164"/>
      <c r="DLI86" s="164"/>
      <c r="DLJ86" s="164"/>
      <c r="DLK86" s="112"/>
      <c r="DLO86" s="165"/>
      <c r="DLP86" s="32"/>
      <c r="DLQ86" s="158"/>
      <c r="DLR86" s="159"/>
      <c r="DLS86" s="160"/>
      <c r="DLT86" s="161"/>
      <c r="DLU86" s="162"/>
      <c r="DLV86" s="162"/>
      <c r="DLW86" s="163"/>
      <c r="DLX86" s="163"/>
      <c r="DLY86" s="164"/>
      <c r="DLZ86" s="164"/>
      <c r="DMA86" s="164"/>
      <c r="DMB86" s="112"/>
      <c r="DMF86" s="165"/>
      <c r="DMG86" s="32"/>
      <c r="DMH86" s="158"/>
      <c r="DMI86" s="159"/>
      <c r="DMJ86" s="160"/>
      <c r="DMK86" s="161"/>
      <c r="DML86" s="162"/>
      <c r="DMM86" s="162"/>
      <c r="DMN86" s="163"/>
      <c r="DMO86" s="163"/>
      <c r="DMP86" s="164"/>
      <c r="DMQ86" s="164"/>
      <c r="DMR86" s="164"/>
      <c r="DMS86" s="112"/>
      <c r="DMW86" s="165"/>
      <c r="DMX86" s="32"/>
      <c r="DMY86" s="158"/>
      <c r="DMZ86" s="159"/>
      <c r="DNA86" s="160"/>
      <c r="DNB86" s="161"/>
      <c r="DNC86" s="162"/>
      <c r="DND86" s="162"/>
      <c r="DNE86" s="163"/>
      <c r="DNF86" s="163"/>
      <c r="DNG86" s="164"/>
      <c r="DNH86" s="164"/>
      <c r="DNI86" s="164"/>
      <c r="DNJ86" s="112"/>
      <c r="DNN86" s="165"/>
      <c r="DNO86" s="32"/>
      <c r="DNP86" s="158"/>
      <c r="DNQ86" s="159"/>
      <c r="DNR86" s="160"/>
      <c r="DNS86" s="161"/>
      <c r="DNT86" s="162"/>
      <c r="DNU86" s="162"/>
      <c r="DNV86" s="163"/>
      <c r="DNW86" s="163"/>
      <c r="DNX86" s="164"/>
      <c r="DNY86" s="164"/>
      <c r="DNZ86" s="164"/>
      <c r="DOA86" s="112"/>
      <c r="DOE86" s="165"/>
      <c r="DOF86" s="32"/>
      <c r="DOG86" s="158"/>
      <c r="DOH86" s="159"/>
      <c r="DOI86" s="160"/>
      <c r="DOJ86" s="161"/>
      <c r="DOK86" s="162"/>
      <c r="DOL86" s="162"/>
      <c r="DOM86" s="163"/>
      <c r="DON86" s="163"/>
      <c r="DOO86" s="164"/>
      <c r="DOP86" s="164"/>
      <c r="DOQ86" s="164"/>
      <c r="DOR86" s="112"/>
      <c r="DOV86" s="165"/>
      <c r="DOW86" s="32"/>
      <c r="DOX86" s="158"/>
      <c r="DOY86" s="159"/>
      <c r="DOZ86" s="160"/>
      <c r="DPA86" s="161"/>
      <c r="DPB86" s="162"/>
      <c r="DPC86" s="162"/>
      <c r="DPD86" s="163"/>
      <c r="DPE86" s="163"/>
      <c r="DPF86" s="164"/>
      <c r="DPG86" s="164"/>
      <c r="DPH86" s="164"/>
      <c r="DPI86" s="112"/>
      <c r="DPM86" s="165"/>
      <c r="DPN86" s="32"/>
      <c r="DPO86" s="158"/>
      <c r="DPP86" s="159"/>
      <c r="DPQ86" s="160"/>
      <c r="DPR86" s="161"/>
      <c r="DPS86" s="162"/>
      <c r="DPT86" s="162"/>
      <c r="DPU86" s="163"/>
      <c r="DPV86" s="163"/>
      <c r="DPW86" s="164"/>
      <c r="DPX86" s="164"/>
      <c r="DPY86" s="164"/>
      <c r="DPZ86" s="112"/>
      <c r="DQD86" s="165"/>
      <c r="DQE86" s="32"/>
      <c r="DQF86" s="158"/>
      <c r="DQG86" s="159"/>
      <c r="DQH86" s="160"/>
      <c r="DQI86" s="161"/>
      <c r="DQJ86" s="162"/>
      <c r="DQK86" s="162"/>
      <c r="DQL86" s="163"/>
      <c r="DQM86" s="163"/>
      <c r="DQN86" s="164"/>
      <c r="DQO86" s="164"/>
      <c r="DQP86" s="164"/>
      <c r="DQQ86" s="112"/>
      <c r="DQU86" s="165"/>
      <c r="DQV86" s="32"/>
      <c r="DQW86" s="158"/>
      <c r="DQX86" s="159"/>
      <c r="DQY86" s="160"/>
      <c r="DQZ86" s="161"/>
      <c r="DRA86" s="162"/>
      <c r="DRB86" s="162"/>
      <c r="DRC86" s="163"/>
      <c r="DRD86" s="163"/>
      <c r="DRE86" s="164"/>
      <c r="DRF86" s="164"/>
      <c r="DRG86" s="164"/>
      <c r="DRH86" s="112"/>
      <c r="DRL86" s="165"/>
      <c r="DRM86" s="32"/>
      <c r="DRN86" s="158"/>
      <c r="DRO86" s="159"/>
      <c r="DRP86" s="160"/>
      <c r="DRQ86" s="161"/>
      <c r="DRR86" s="162"/>
      <c r="DRS86" s="162"/>
      <c r="DRT86" s="163"/>
      <c r="DRU86" s="163"/>
      <c r="DRV86" s="164"/>
      <c r="DRW86" s="164"/>
      <c r="DRX86" s="164"/>
      <c r="DRY86" s="112"/>
      <c r="DSC86" s="165"/>
      <c r="DSD86" s="32"/>
      <c r="DSE86" s="158"/>
      <c r="DSF86" s="159"/>
      <c r="DSG86" s="160"/>
      <c r="DSH86" s="161"/>
      <c r="DSI86" s="162"/>
      <c r="DSJ86" s="162"/>
      <c r="DSK86" s="163"/>
      <c r="DSL86" s="163"/>
      <c r="DSM86" s="164"/>
      <c r="DSN86" s="164"/>
      <c r="DSO86" s="164"/>
      <c r="DSP86" s="112"/>
      <c r="DST86" s="165"/>
      <c r="DSU86" s="32"/>
      <c r="DSV86" s="158"/>
      <c r="DSW86" s="159"/>
      <c r="DSX86" s="160"/>
      <c r="DSY86" s="161"/>
      <c r="DSZ86" s="162"/>
      <c r="DTA86" s="162"/>
      <c r="DTB86" s="163"/>
      <c r="DTC86" s="163"/>
      <c r="DTD86" s="164"/>
      <c r="DTE86" s="164"/>
      <c r="DTF86" s="164"/>
      <c r="DTG86" s="112"/>
      <c r="DTK86" s="165"/>
      <c r="DTL86" s="32"/>
      <c r="DTM86" s="158"/>
      <c r="DTN86" s="159"/>
      <c r="DTO86" s="160"/>
      <c r="DTP86" s="161"/>
      <c r="DTQ86" s="162"/>
      <c r="DTR86" s="162"/>
      <c r="DTS86" s="163"/>
      <c r="DTT86" s="163"/>
      <c r="DTU86" s="164"/>
      <c r="DTV86" s="164"/>
      <c r="DTW86" s="164"/>
      <c r="DTX86" s="112"/>
      <c r="DUB86" s="165"/>
      <c r="DUC86" s="32"/>
      <c r="DUD86" s="158"/>
      <c r="DUE86" s="159"/>
      <c r="DUF86" s="160"/>
      <c r="DUG86" s="161"/>
      <c r="DUH86" s="162"/>
      <c r="DUI86" s="162"/>
      <c r="DUJ86" s="163"/>
      <c r="DUK86" s="163"/>
      <c r="DUL86" s="164"/>
      <c r="DUM86" s="164"/>
      <c r="DUN86" s="164"/>
      <c r="DUO86" s="112"/>
      <c r="DUS86" s="165"/>
      <c r="DUT86" s="32"/>
      <c r="DUU86" s="158"/>
      <c r="DUV86" s="159"/>
      <c r="DUW86" s="160"/>
      <c r="DUX86" s="161"/>
      <c r="DUY86" s="162"/>
      <c r="DUZ86" s="162"/>
      <c r="DVA86" s="163"/>
      <c r="DVB86" s="163"/>
      <c r="DVC86" s="164"/>
      <c r="DVD86" s="164"/>
      <c r="DVE86" s="164"/>
      <c r="DVF86" s="112"/>
      <c r="DVJ86" s="165"/>
      <c r="DVK86" s="32"/>
      <c r="DVL86" s="158"/>
      <c r="DVM86" s="159"/>
      <c r="DVN86" s="160"/>
      <c r="DVO86" s="161"/>
      <c r="DVP86" s="162"/>
      <c r="DVQ86" s="162"/>
      <c r="DVR86" s="163"/>
      <c r="DVS86" s="163"/>
      <c r="DVT86" s="164"/>
      <c r="DVU86" s="164"/>
      <c r="DVV86" s="164"/>
      <c r="DVW86" s="112"/>
      <c r="DWA86" s="165"/>
      <c r="DWB86" s="32"/>
      <c r="DWC86" s="158"/>
      <c r="DWD86" s="159"/>
      <c r="DWE86" s="160"/>
      <c r="DWF86" s="161"/>
      <c r="DWG86" s="162"/>
      <c r="DWH86" s="162"/>
      <c r="DWI86" s="163"/>
      <c r="DWJ86" s="163"/>
      <c r="DWK86" s="164"/>
      <c r="DWL86" s="164"/>
      <c r="DWM86" s="164"/>
      <c r="DWN86" s="112"/>
      <c r="DWR86" s="165"/>
      <c r="DWS86" s="32"/>
      <c r="DWT86" s="158"/>
      <c r="DWU86" s="159"/>
      <c r="DWV86" s="160"/>
      <c r="DWW86" s="161"/>
      <c r="DWX86" s="162"/>
      <c r="DWY86" s="162"/>
      <c r="DWZ86" s="163"/>
      <c r="DXA86" s="163"/>
      <c r="DXB86" s="164"/>
      <c r="DXC86" s="164"/>
      <c r="DXD86" s="164"/>
      <c r="DXE86" s="112"/>
      <c r="DXI86" s="165"/>
      <c r="DXJ86" s="32"/>
      <c r="DXK86" s="158"/>
      <c r="DXL86" s="159"/>
      <c r="DXM86" s="160"/>
      <c r="DXN86" s="161"/>
      <c r="DXO86" s="162"/>
      <c r="DXP86" s="162"/>
      <c r="DXQ86" s="163"/>
      <c r="DXR86" s="163"/>
      <c r="DXS86" s="164"/>
      <c r="DXT86" s="164"/>
      <c r="DXU86" s="164"/>
      <c r="DXV86" s="112"/>
      <c r="DXZ86" s="165"/>
      <c r="DYA86" s="32"/>
      <c r="DYB86" s="158"/>
      <c r="DYC86" s="159"/>
      <c r="DYD86" s="160"/>
      <c r="DYE86" s="161"/>
      <c r="DYF86" s="162"/>
      <c r="DYG86" s="162"/>
      <c r="DYH86" s="163"/>
      <c r="DYI86" s="163"/>
      <c r="DYJ86" s="164"/>
      <c r="DYK86" s="164"/>
      <c r="DYL86" s="164"/>
      <c r="DYM86" s="112"/>
      <c r="DYQ86" s="165"/>
      <c r="DYR86" s="32"/>
      <c r="DYS86" s="158"/>
      <c r="DYT86" s="159"/>
      <c r="DYU86" s="160"/>
      <c r="DYV86" s="161"/>
      <c r="DYW86" s="162"/>
      <c r="DYX86" s="162"/>
      <c r="DYY86" s="163"/>
      <c r="DYZ86" s="163"/>
      <c r="DZA86" s="164"/>
      <c r="DZB86" s="164"/>
      <c r="DZC86" s="164"/>
      <c r="DZD86" s="112"/>
      <c r="DZH86" s="165"/>
      <c r="DZI86" s="32"/>
      <c r="DZJ86" s="158"/>
      <c r="DZK86" s="159"/>
      <c r="DZL86" s="160"/>
      <c r="DZM86" s="161"/>
      <c r="DZN86" s="162"/>
      <c r="DZO86" s="162"/>
      <c r="DZP86" s="163"/>
      <c r="DZQ86" s="163"/>
      <c r="DZR86" s="164"/>
      <c r="DZS86" s="164"/>
      <c r="DZT86" s="164"/>
      <c r="DZU86" s="112"/>
      <c r="DZY86" s="165"/>
      <c r="DZZ86" s="32"/>
      <c r="EAA86" s="158"/>
      <c r="EAB86" s="159"/>
      <c r="EAC86" s="160"/>
      <c r="EAD86" s="161"/>
      <c r="EAE86" s="162"/>
      <c r="EAF86" s="162"/>
      <c r="EAG86" s="163"/>
      <c r="EAH86" s="163"/>
      <c r="EAI86" s="164"/>
      <c r="EAJ86" s="164"/>
      <c r="EAK86" s="164"/>
      <c r="EAL86" s="112"/>
      <c r="EAP86" s="165"/>
      <c r="EAQ86" s="32"/>
      <c r="EAR86" s="158"/>
      <c r="EAS86" s="159"/>
      <c r="EAT86" s="160"/>
      <c r="EAU86" s="161"/>
      <c r="EAV86" s="162"/>
      <c r="EAW86" s="162"/>
      <c r="EAX86" s="163"/>
      <c r="EAY86" s="163"/>
      <c r="EAZ86" s="164"/>
      <c r="EBA86" s="164"/>
      <c r="EBB86" s="164"/>
      <c r="EBC86" s="112"/>
      <c r="EBG86" s="165"/>
      <c r="EBH86" s="32"/>
      <c r="EBI86" s="158"/>
      <c r="EBJ86" s="159"/>
      <c r="EBK86" s="160"/>
      <c r="EBL86" s="161"/>
      <c r="EBM86" s="162"/>
      <c r="EBN86" s="162"/>
      <c r="EBO86" s="163"/>
      <c r="EBP86" s="163"/>
      <c r="EBQ86" s="164"/>
      <c r="EBR86" s="164"/>
      <c r="EBS86" s="164"/>
      <c r="EBT86" s="112"/>
      <c r="EBX86" s="165"/>
      <c r="EBY86" s="32"/>
      <c r="EBZ86" s="158"/>
      <c r="ECA86" s="159"/>
      <c r="ECB86" s="160"/>
      <c r="ECC86" s="161"/>
      <c r="ECD86" s="162"/>
      <c r="ECE86" s="162"/>
      <c r="ECF86" s="163"/>
      <c r="ECG86" s="163"/>
      <c r="ECH86" s="164"/>
      <c r="ECI86" s="164"/>
      <c r="ECJ86" s="164"/>
      <c r="ECK86" s="112"/>
      <c r="ECO86" s="165"/>
      <c r="ECP86" s="32"/>
      <c r="ECQ86" s="158"/>
      <c r="ECR86" s="159"/>
      <c r="ECS86" s="160"/>
      <c r="ECT86" s="161"/>
      <c r="ECU86" s="162"/>
      <c r="ECV86" s="162"/>
      <c r="ECW86" s="163"/>
      <c r="ECX86" s="163"/>
      <c r="ECY86" s="164"/>
      <c r="ECZ86" s="164"/>
      <c r="EDA86" s="164"/>
      <c r="EDB86" s="112"/>
      <c r="EDF86" s="165"/>
      <c r="EDG86" s="32"/>
      <c r="EDH86" s="158"/>
      <c r="EDI86" s="159"/>
      <c r="EDJ86" s="160"/>
      <c r="EDK86" s="161"/>
      <c r="EDL86" s="162"/>
      <c r="EDM86" s="162"/>
      <c r="EDN86" s="163"/>
      <c r="EDO86" s="163"/>
      <c r="EDP86" s="164"/>
      <c r="EDQ86" s="164"/>
      <c r="EDR86" s="164"/>
      <c r="EDS86" s="112"/>
      <c r="EDW86" s="165"/>
      <c r="EDX86" s="32"/>
      <c r="EDY86" s="158"/>
      <c r="EDZ86" s="159"/>
      <c r="EEA86" s="160"/>
      <c r="EEB86" s="161"/>
      <c r="EEC86" s="162"/>
      <c r="EED86" s="162"/>
      <c r="EEE86" s="163"/>
      <c r="EEF86" s="163"/>
      <c r="EEG86" s="164"/>
      <c r="EEH86" s="164"/>
      <c r="EEI86" s="164"/>
      <c r="EEJ86" s="112"/>
      <c r="EEN86" s="165"/>
      <c r="EEO86" s="32"/>
      <c r="EEP86" s="158"/>
      <c r="EEQ86" s="159"/>
      <c r="EER86" s="160"/>
      <c r="EES86" s="161"/>
      <c r="EET86" s="162"/>
      <c r="EEU86" s="162"/>
      <c r="EEV86" s="163"/>
      <c r="EEW86" s="163"/>
      <c r="EEX86" s="164"/>
      <c r="EEY86" s="164"/>
      <c r="EEZ86" s="164"/>
      <c r="EFA86" s="112"/>
      <c r="EFE86" s="165"/>
      <c r="EFF86" s="32"/>
      <c r="EFG86" s="158"/>
      <c r="EFH86" s="159"/>
      <c r="EFI86" s="160"/>
      <c r="EFJ86" s="161"/>
      <c r="EFK86" s="162"/>
      <c r="EFL86" s="162"/>
      <c r="EFM86" s="163"/>
      <c r="EFN86" s="163"/>
      <c r="EFO86" s="164"/>
      <c r="EFP86" s="164"/>
      <c r="EFQ86" s="164"/>
      <c r="EFR86" s="112"/>
      <c r="EFV86" s="165"/>
      <c r="EFW86" s="32"/>
      <c r="EFX86" s="158"/>
      <c r="EFY86" s="159"/>
      <c r="EFZ86" s="160"/>
      <c r="EGA86" s="161"/>
      <c r="EGB86" s="162"/>
      <c r="EGC86" s="162"/>
      <c r="EGD86" s="163"/>
      <c r="EGE86" s="163"/>
      <c r="EGF86" s="164"/>
      <c r="EGG86" s="164"/>
      <c r="EGH86" s="164"/>
      <c r="EGI86" s="112"/>
      <c r="EGM86" s="165"/>
      <c r="EGN86" s="32"/>
      <c r="EGO86" s="158"/>
      <c r="EGP86" s="159"/>
      <c r="EGQ86" s="160"/>
      <c r="EGR86" s="161"/>
      <c r="EGS86" s="162"/>
      <c r="EGT86" s="162"/>
      <c r="EGU86" s="163"/>
      <c r="EGV86" s="163"/>
      <c r="EGW86" s="164"/>
      <c r="EGX86" s="164"/>
      <c r="EGY86" s="164"/>
      <c r="EGZ86" s="112"/>
      <c r="EHD86" s="165"/>
      <c r="EHE86" s="32"/>
      <c r="EHF86" s="158"/>
      <c r="EHG86" s="159"/>
      <c r="EHH86" s="160"/>
      <c r="EHI86" s="161"/>
      <c r="EHJ86" s="162"/>
      <c r="EHK86" s="162"/>
      <c r="EHL86" s="163"/>
      <c r="EHM86" s="163"/>
      <c r="EHN86" s="164"/>
      <c r="EHO86" s="164"/>
      <c r="EHP86" s="164"/>
      <c r="EHQ86" s="112"/>
      <c r="EHU86" s="165"/>
      <c r="EHV86" s="32"/>
      <c r="EHW86" s="158"/>
      <c r="EHX86" s="159"/>
      <c r="EHY86" s="160"/>
      <c r="EHZ86" s="161"/>
      <c r="EIA86" s="162"/>
      <c r="EIB86" s="162"/>
      <c r="EIC86" s="163"/>
      <c r="EID86" s="163"/>
      <c r="EIE86" s="164"/>
      <c r="EIF86" s="164"/>
      <c r="EIG86" s="164"/>
      <c r="EIH86" s="112"/>
      <c r="EIL86" s="165"/>
      <c r="EIM86" s="32"/>
      <c r="EIN86" s="158"/>
      <c r="EIO86" s="159"/>
      <c r="EIP86" s="160"/>
      <c r="EIQ86" s="161"/>
      <c r="EIR86" s="162"/>
      <c r="EIS86" s="162"/>
      <c r="EIT86" s="163"/>
      <c r="EIU86" s="163"/>
      <c r="EIV86" s="164"/>
      <c r="EIW86" s="164"/>
      <c r="EIX86" s="164"/>
      <c r="EIY86" s="112"/>
      <c r="EJC86" s="165"/>
      <c r="EJD86" s="32"/>
      <c r="EJE86" s="158"/>
      <c r="EJF86" s="159"/>
      <c r="EJG86" s="160"/>
      <c r="EJH86" s="161"/>
      <c r="EJI86" s="162"/>
      <c r="EJJ86" s="162"/>
      <c r="EJK86" s="163"/>
      <c r="EJL86" s="163"/>
      <c r="EJM86" s="164"/>
      <c r="EJN86" s="164"/>
      <c r="EJO86" s="164"/>
      <c r="EJP86" s="112"/>
      <c r="EJT86" s="165"/>
      <c r="EJU86" s="32"/>
      <c r="EJV86" s="158"/>
      <c r="EJW86" s="159"/>
      <c r="EJX86" s="160"/>
      <c r="EJY86" s="161"/>
      <c r="EJZ86" s="162"/>
      <c r="EKA86" s="162"/>
      <c r="EKB86" s="163"/>
      <c r="EKC86" s="163"/>
      <c r="EKD86" s="164"/>
      <c r="EKE86" s="164"/>
      <c r="EKF86" s="164"/>
      <c r="EKG86" s="112"/>
      <c r="EKK86" s="165"/>
      <c r="EKL86" s="32"/>
      <c r="EKM86" s="158"/>
      <c r="EKN86" s="159"/>
      <c r="EKO86" s="160"/>
      <c r="EKP86" s="161"/>
      <c r="EKQ86" s="162"/>
      <c r="EKR86" s="162"/>
      <c r="EKS86" s="163"/>
      <c r="EKT86" s="163"/>
      <c r="EKU86" s="164"/>
      <c r="EKV86" s="164"/>
      <c r="EKW86" s="164"/>
      <c r="EKX86" s="112"/>
      <c r="ELB86" s="165"/>
      <c r="ELC86" s="32"/>
      <c r="ELD86" s="158"/>
      <c r="ELE86" s="159"/>
      <c r="ELF86" s="160"/>
      <c r="ELG86" s="161"/>
      <c r="ELH86" s="162"/>
      <c r="ELI86" s="162"/>
      <c r="ELJ86" s="163"/>
      <c r="ELK86" s="163"/>
      <c r="ELL86" s="164"/>
      <c r="ELM86" s="164"/>
      <c r="ELN86" s="164"/>
      <c r="ELO86" s="112"/>
      <c r="ELS86" s="165"/>
      <c r="ELT86" s="32"/>
      <c r="ELU86" s="158"/>
      <c r="ELV86" s="159"/>
      <c r="ELW86" s="160"/>
      <c r="ELX86" s="161"/>
      <c r="ELY86" s="162"/>
      <c r="ELZ86" s="162"/>
      <c r="EMA86" s="163"/>
      <c r="EMB86" s="163"/>
      <c r="EMC86" s="164"/>
      <c r="EMD86" s="164"/>
      <c r="EME86" s="164"/>
      <c r="EMF86" s="112"/>
      <c r="EMJ86" s="165"/>
      <c r="EMK86" s="32"/>
      <c r="EML86" s="158"/>
      <c r="EMM86" s="159"/>
      <c r="EMN86" s="160"/>
      <c r="EMO86" s="161"/>
      <c r="EMP86" s="162"/>
      <c r="EMQ86" s="162"/>
      <c r="EMR86" s="163"/>
      <c r="EMS86" s="163"/>
      <c r="EMT86" s="164"/>
      <c r="EMU86" s="164"/>
      <c r="EMV86" s="164"/>
      <c r="EMW86" s="112"/>
      <c r="ENA86" s="165"/>
      <c r="ENB86" s="32"/>
      <c r="ENC86" s="158"/>
      <c r="END86" s="159"/>
      <c r="ENE86" s="160"/>
      <c r="ENF86" s="161"/>
      <c r="ENG86" s="162"/>
      <c r="ENH86" s="162"/>
      <c r="ENI86" s="163"/>
      <c r="ENJ86" s="163"/>
      <c r="ENK86" s="164"/>
      <c r="ENL86" s="164"/>
      <c r="ENM86" s="164"/>
      <c r="ENN86" s="112"/>
      <c r="ENR86" s="165"/>
      <c r="ENS86" s="32"/>
      <c r="ENT86" s="158"/>
      <c r="ENU86" s="159"/>
      <c r="ENV86" s="160"/>
      <c r="ENW86" s="161"/>
      <c r="ENX86" s="162"/>
      <c r="ENY86" s="162"/>
      <c r="ENZ86" s="163"/>
      <c r="EOA86" s="163"/>
      <c r="EOB86" s="164"/>
      <c r="EOC86" s="164"/>
      <c r="EOD86" s="164"/>
      <c r="EOE86" s="112"/>
      <c r="EOI86" s="165"/>
      <c r="EOJ86" s="32"/>
      <c r="EOK86" s="158"/>
      <c r="EOL86" s="159"/>
      <c r="EOM86" s="160"/>
      <c r="EON86" s="161"/>
      <c r="EOO86" s="162"/>
      <c r="EOP86" s="162"/>
      <c r="EOQ86" s="163"/>
      <c r="EOR86" s="163"/>
      <c r="EOS86" s="164"/>
      <c r="EOT86" s="164"/>
      <c r="EOU86" s="164"/>
      <c r="EOV86" s="112"/>
      <c r="EOZ86" s="165"/>
      <c r="EPA86" s="32"/>
      <c r="EPB86" s="158"/>
      <c r="EPC86" s="159"/>
      <c r="EPD86" s="160"/>
      <c r="EPE86" s="161"/>
      <c r="EPF86" s="162"/>
      <c r="EPG86" s="162"/>
      <c r="EPH86" s="163"/>
      <c r="EPI86" s="163"/>
      <c r="EPJ86" s="164"/>
      <c r="EPK86" s="164"/>
      <c r="EPL86" s="164"/>
      <c r="EPM86" s="112"/>
      <c r="EPQ86" s="165"/>
      <c r="EPR86" s="32"/>
      <c r="EPS86" s="158"/>
      <c r="EPT86" s="159"/>
      <c r="EPU86" s="160"/>
      <c r="EPV86" s="161"/>
      <c r="EPW86" s="162"/>
      <c r="EPX86" s="162"/>
      <c r="EPY86" s="163"/>
      <c r="EPZ86" s="163"/>
      <c r="EQA86" s="164"/>
      <c r="EQB86" s="164"/>
      <c r="EQC86" s="164"/>
      <c r="EQD86" s="112"/>
      <c r="EQH86" s="165"/>
      <c r="EQI86" s="32"/>
      <c r="EQJ86" s="158"/>
      <c r="EQK86" s="159"/>
      <c r="EQL86" s="160"/>
      <c r="EQM86" s="161"/>
      <c r="EQN86" s="162"/>
      <c r="EQO86" s="162"/>
      <c r="EQP86" s="163"/>
      <c r="EQQ86" s="163"/>
      <c r="EQR86" s="164"/>
      <c r="EQS86" s="164"/>
      <c r="EQT86" s="164"/>
      <c r="EQU86" s="112"/>
      <c r="EQY86" s="165"/>
      <c r="EQZ86" s="32"/>
      <c r="ERA86" s="158"/>
      <c r="ERB86" s="159"/>
      <c r="ERC86" s="160"/>
      <c r="ERD86" s="161"/>
      <c r="ERE86" s="162"/>
      <c r="ERF86" s="162"/>
      <c r="ERG86" s="163"/>
      <c r="ERH86" s="163"/>
      <c r="ERI86" s="164"/>
      <c r="ERJ86" s="164"/>
      <c r="ERK86" s="164"/>
      <c r="ERL86" s="112"/>
      <c r="ERP86" s="165"/>
      <c r="ERQ86" s="32"/>
      <c r="ERR86" s="158"/>
      <c r="ERS86" s="159"/>
      <c r="ERT86" s="160"/>
      <c r="ERU86" s="161"/>
      <c r="ERV86" s="162"/>
      <c r="ERW86" s="162"/>
      <c r="ERX86" s="163"/>
      <c r="ERY86" s="163"/>
      <c r="ERZ86" s="164"/>
      <c r="ESA86" s="164"/>
      <c r="ESB86" s="164"/>
      <c r="ESC86" s="112"/>
      <c r="ESG86" s="165"/>
      <c r="ESH86" s="32"/>
      <c r="ESI86" s="158"/>
      <c r="ESJ86" s="159"/>
      <c r="ESK86" s="160"/>
      <c r="ESL86" s="161"/>
      <c r="ESM86" s="162"/>
      <c r="ESN86" s="162"/>
      <c r="ESO86" s="163"/>
      <c r="ESP86" s="163"/>
      <c r="ESQ86" s="164"/>
      <c r="ESR86" s="164"/>
      <c r="ESS86" s="164"/>
      <c r="EST86" s="112"/>
      <c r="ESX86" s="165"/>
      <c r="ESY86" s="32"/>
      <c r="ESZ86" s="158"/>
      <c r="ETA86" s="159"/>
      <c r="ETB86" s="160"/>
      <c r="ETC86" s="161"/>
      <c r="ETD86" s="162"/>
      <c r="ETE86" s="162"/>
      <c r="ETF86" s="163"/>
      <c r="ETG86" s="163"/>
      <c r="ETH86" s="164"/>
      <c r="ETI86" s="164"/>
      <c r="ETJ86" s="164"/>
      <c r="ETK86" s="112"/>
      <c r="ETO86" s="165"/>
      <c r="ETP86" s="32"/>
      <c r="ETQ86" s="158"/>
      <c r="ETR86" s="159"/>
      <c r="ETS86" s="160"/>
      <c r="ETT86" s="161"/>
      <c r="ETU86" s="162"/>
      <c r="ETV86" s="162"/>
      <c r="ETW86" s="163"/>
      <c r="ETX86" s="163"/>
      <c r="ETY86" s="164"/>
      <c r="ETZ86" s="164"/>
      <c r="EUA86" s="164"/>
      <c r="EUB86" s="112"/>
      <c r="EUF86" s="165"/>
      <c r="EUG86" s="32"/>
      <c r="EUH86" s="158"/>
      <c r="EUI86" s="159"/>
      <c r="EUJ86" s="160"/>
      <c r="EUK86" s="161"/>
      <c r="EUL86" s="162"/>
      <c r="EUM86" s="162"/>
      <c r="EUN86" s="163"/>
      <c r="EUO86" s="163"/>
      <c r="EUP86" s="164"/>
      <c r="EUQ86" s="164"/>
      <c r="EUR86" s="164"/>
      <c r="EUS86" s="112"/>
      <c r="EUW86" s="165"/>
      <c r="EUX86" s="32"/>
      <c r="EUY86" s="158"/>
      <c r="EUZ86" s="159"/>
      <c r="EVA86" s="160"/>
      <c r="EVB86" s="161"/>
      <c r="EVC86" s="162"/>
      <c r="EVD86" s="162"/>
      <c r="EVE86" s="163"/>
      <c r="EVF86" s="163"/>
      <c r="EVG86" s="164"/>
      <c r="EVH86" s="164"/>
      <c r="EVI86" s="164"/>
      <c r="EVJ86" s="112"/>
      <c r="EVN86" s="165"/>
      <c r="EVO86" s="32"/>
      <c r="EVP86" s="158"/>
      <c r="EVQ86" s="159"/>
      <c r="EVR86" s="160"/>
      <c r="EVS86" s="161"/>
      <c r="EVT86" s="162"/>
      <c r="EVU86" s="162"/>
      <c r="EVV86" s="163"/>
      <c r="EVW86" s="163"/>
      <c r="EVX86" s="164"/>
      <c r="EVY86" s="164"/>
      <c r="EVZ86" s="164"/>
      <c r="EWA86" s="112"/>
      <c r="EWE86" s="165"/>
      <c r="EWF86" s="32"/>
      <c r="EWG86" s="158"/>
      <c r="EWH86" s="159"/>
      <c r="EWI86" s="160"/>
      <c r="EWJ86" s="161"/>
      <c r="EWK86" s="162"/>
      <c r="EWL86" s="162"/>
      <c r="EWM86" s="163"/>
      <c r="EWN86" s="163"/>
      <c r="EWO86" s="164"/>
      <c r="EWP86" s="164"/>
      <c r="EWQ86" s="164"/>
      <c r="EWR86" s="112"/>
      <c r="EWV86" s="165"/>
      <c r="EWW86" s="32"/>
      <c r="EWX86" s="158"/>
      <c r="EWY86" s="159"/>
      <c r="EWZ86" s="160"/>
      <c r="EXA86" s="161"/>
      <c r="EXB86" s="162"/>
      <c r="EXC86" s="162"/>
      <c r="EXD86" s="163"/>
      <c r="EXE86" s="163"/>
      <c r="EXF86" s="164"/>
      <c r="EXG86" s="164"/>
      <c r="EXH86" s="164"/>
      <c r="EXI86" s="112"/>
      <c r="EXM86" s="165"/>
      <c r="EXN86" s="32"/>
      <c r="EXO86" s="158"/>
      <c r="EXP86" s="159"/>
      <c r="EXQ86" s="160"/>
      <c r="EXR86" s="161"/>
      <c r="EXS86" s="162"/>
      <c r="EXT86" s="162"/>
      <c r="EXU86" s="163"/>
      <c r="EXV86" s="163"/>
      <c r="EXW86" s="164"/>
      <c r="EXX86" s="164"/>
      <c r="EXY86" s="164"/>
      <c r="EXZ86" s="112"/>
      <c r="EYD86" s="165"/>
      <c r="EYE86" s="32"/>
      <c r="EYF86" s="158"/>
      <c r="EYG86" s="159"/>
      <c r="EYH86" s="160"/>
      <c r="EYI86" s="161"/>
      <c r="EYJ86" s="162"/>
      <c r="EYK86" s="162"/>
      <c r="EYL86" s="163"/>
      <c r="EYM86" s="163"/>
      <c r="EYN86" s="164"/>
      <c r="EYO86" s="164"/>
      <c r="EYP86" s="164"/>
      <c r="EYQ86" s="112"/>
      <c r="EYU86" s="165"/>
      <c r="EYV86" s="32"/>
      <c r="EYW86" s="158"/>
      <c r="EYX86" s="159"/>
      <c r="EYY86" s="160"/>
      <c r="EYZ86" s="161"/>
      <c r="EZA86" s="162"/>
      <c r="EZB86" s="162"/>
      <c r="EZC86" s="163"/>
      <c r="EZD86" s="163"/>
      <c r="EZE86" s="164"/>
      <c r="EZF86" s="164"/>
      <c r="EZG86" s="164"/>
      <c r="EZH86" s="112"/>
      <c r="EZL86" s="165"/>
      <c r="EZM86" s="32"/>
      <c r="EZN86" s="158"/>
      <c r="EZO86" s="159"/>
      <c r="EZP86" s="160"/>
      <c r="EZQ86" s="161"/>
      <c r="EZR86" s="162"/>
      <c r="EZS86" s="162"/>
      <c r="EZT86" s="163"/>
      <c r="EZU86" s="163"/>
      <c r="EZV86" s="164"/>
      <c r="EZW86" s="164"/>
      <c r="EZX86" s="164"/>
      <c r="EZY86" s="112"/>
      <c r="FAC86" s="165"/>
      <c r="FAD86" s="32"/>
      <c r="FAE86" s="158"/>
      <c r="FAF86" s="159"/>
      <c r="FAG86" s="160"/>
      <c r="FAH86" s="161"/>
      <c r="FAI86" s="162"/>
      <c r="FAJ86" s="162"/>
      <c r="FAK86" s="163"/>
      <c r="FAL86" s="163"/>
      <c r="FAM86" s="164"/>
      <c r="FAN86" s="164"/>
      <c r="FAO86" s="164"/>
      <c r="FAP86" s="112"/>
      <c r="FAT86" s="165"/>
      <c r="FAU86" s="32"/>
      <c r="FAV86" s="158"/>
      <c r="FAW86" s="159"/>
      <c r="FAX86" s="160"/>
      <c r="FAY86" s="161"/>
      <c r="FAZ86" s="162"/>
      <c r="FBA86" s="162"/>
      <c r="FBB86" s="163"/>
      <c r="FBC86" s="163"/>
      <c r="FBD86" s="164"/>
      <c r="FBE86" s="164"/>
      <c r="FBF86" s="164"/>
      <c r="FBG86" s="112"/>
      <c r="FBK86" s="165"/>
      <c r="FBL86" s="32"/>
      <c r="FBM86" s="158"/>
      <c r="FBN86" s="159"/>
      <c r="FBO86" s="160"/>
      <c r="FBP86" s="161"/>
      <c r="FBQ86" s="162"/>
      <c r="FBR86" s="162"/>
      <c r="FBS86" s="163"/>
      <c r="FBT86" s="163"/>
      <c r="FBU86" s="164"/>
      <c r="FBV86" s="164"/>
      <c r="FBW86" s="164"/>
      <c r="FBX86" s="112"/>
      <c r="FCB86" s="165"/>
      <c r="FCC86" s="32"/>
      <c r="FCD86" s="158"/>
      <c r="FCE86" s="159"/>
      <c r="FCF86" s="160"/>
      <c r="FCG86" s="161"/>
      <c r="FCH86" s="162"/>
      <c r="FCI86" s="162"/>
      <c r="FCJ86" s="163"/>
      <c r="FCK86" s="163"/>
      <c r="FCL86" s="164"/>
      <c r="FCM86" s="164"/>
      <c r="FCN86" s="164"/>
      <c r="FCO86" s="112"/>
      <c r="FCS86" s="165"/>
      <c r="FCT86" s="32"/>
      <c r="FCU86" s="158"/>
      <c r="FCV86" s="159"/>
      <c r="FCW86" s="160"/>
      <c r="FCX86" s="161"/>
      <c r="FCY86" s="162"/>
      <c r="FCZ86" s="162"/>
      <c r="FDA86" s="163"/>
      <c r="FDB86" s="163"/>
      <c r="FDC86" s="164"/>
      <c r="FDD86" s="164"/>
      <c r="FDE86" s="164"/>
      <c r="FDF86" s="112"/>
      <c r="FDJ86" s="165"/>
      <c r="FDK86" s="32"/>
      <c r="FDL86" s="158"/>
      <c r="FDM86" s="159"/>
      <c r="FDN86" s="160"/>
      <c r="FDO86" s="161"/>
      <c r="FDP86" s="162"/>
      <c r="FDQ86" s="162"/>
      <c r="FDR86" s="163"/>
      <c r="FDS86" s="163"/>
      <c r="FDT86" s="164"/>
      <c r="FDU86" s="164"/>
      <c r="FDV86" s="164"/>
      <c r="FDW86" s="112"/>
      <c r="FEA86" s="165"/>
      <c r="FEB86" s="32"/>
      <c r="FEC86" s="158"/>
      <c r="FED86" s="159"/>
      <c r="FEE86" s="160"/>
      <c r="FEF86" s="161"/>
      <c r="FEG86" s="162"/>
      <c r="FEH86" s="162"/>
      <c r="FEI86" s="163"/>
      <c r="FEJ86" s="163"/>
      <c r="FEK86" s="164"/>
      <c r="FEL86" s="164"/>
      <c r="FEM86" s="164"/>
      <c r="FEN86" s="112"/>
      <c r="FER86" s="165"/>
      <c r="FES86" s="32"/>
      <c r="FET86" s="158"/>
      <c r="FEU86" s="159"/>
      <c r="FEV86" s="160"/>
      <c r="FEW86" s="161"/>
      <c r="FEX86" s="162"/>
      <c r="FEY86" s="162"/>
      <c r="FEZ86" s="163"/>
      <c r="FFA86" s="163"/>
      <c r="FFB86" s="164"/>
      <c r="FFC86" s="164"/>
      <c r="FFD86" s="164"/>
      <c r="FFE86" s="112"/>
      <c r="FFI86" s="165"/>
      <c r="FFJ86" s="32"/>
      <c r="FFK86" s="158"/>
      <c r="FFL86" s="159"/>
      <c r="FFM86" s="160"/>
      <c r="FFN86" s="161"/>
      <c r="FFO86" s="162"/>
      <c r="FFP86" s="162"/>
      <c r="FFQ86" s="163"/>
      <c r="FFR86" s="163"/>
      <c r="FFS86" s="164"/>
      <c r="FFT86" s="164"/>
      <c r="FFU86" s="164"/>
      <c r="FFV86" s="112"/>
      <c r="FFZ86" s="165"/>
      <c r="FGA86" s="32"/>
      <c r="FGB86" s="158"/>
      <c r="FGC86" s="159"/>
      <c r="FGD86" s="160"/>
      <c r="FGE86" s="161"/>
      <c r="FGF86" s="162"/>
      <c r="FGG86" s="162"/>
      <c r="FGH86" s="163"/>
      <c r="FGI86" s="163"/>
      <c r="FGJ86" s="164"/>
      <c r="FGK86" s="164"/>
      <c r="FGL86" s="164"/>
      <c r="FGM86" s="112"/>
      <c r="FGQ86" s="165"/>
      <c r="FGR86" s="32"/>
      <c r="FGS86" s="158"/>
      <c r="FGT86" s="159"/>
      <c r="FGU86" s="160"/>
      <c r="FGV86" s="161"/>
      <c r="FGW86" s="162"/>
      <c r="FGX86" s="162"/>
      <c r="FGY86" s="163"/>
      <c r="FGZ86" s="163"/>
      <c r="FHA86" s="164"/>
      <c r="FHB86" s="164"/>
      <c r="FHC86" s="164"/>
      <c r="FHD86" s="112"/>
      <c r="FHH86" s="165"/>
      <c r="FHI86" s="32"/>
      <c r="FHJ86" s="158"/>
      <c r="FHK86" s="159"/>
      <c r="FHL86" s="160"/>
      <c r="FHM86" s="161"/>
      <c r="FHN86" s="162"/>
      <c r="FHO86" s="162"/>
      <c r="FHP86" s="163"/>
      <c r="FHQ86" s="163"/>
      <c r="FHR86" s="164"/>
      <c r="FHS86" s="164"/>
      <c r="FHT86" s="164"/>
      <c r="FHU86" s="112"/>
      <c r="FHY86" s="165"/>
      <c r="FHZ86" s="32"/>
      <c r="FIA86" s="158"/>
      <c r="FIB86" s="159"/>
      <c r="FIC86" s="160"/>
      <c r="FID86" s="161"/>
      <c r="FIE86" s="162"/>
      <c r="FIF86" s="162"/>
      <c r="FIG86" s="163"/>
      <c r="FIH86" s="163"/>
      <c r="FII86" s="164"/>
      <c r="FIJ86" s="164"/>
      <c r="FIK86" s="164"/>
      <c r="FIL86" s="112"/>
      <c r="FIP86" s="165"/>
      <c r="FIQ86" s="32"/>
      <c r="FIR86" s="158"/>
      <c r="FIS86" s="159"/>
      <c r="FIT86" s="160"/>
      <c r="FIU86" s="161"/>
      <c r="FIV86" s="162"/>
      <c r="FIW86" s="162"/>
      <c r="FIX86" s="163"/>
      <c r="FIY86" s="163"/>
      <c r="FIZ86" s="164"/>
      <c r="FJA86" s="164"/>
      <c r="FJB86" s="164"/>
      <c r="FJC86" s="112"/>
      <c r="FJG86" s="165"/>
      <c r="FJH86" s="32"/>
      <c r="FJI86" s="158"/>
      <c r="FJJ86" s="159"/>
      <c r="FJK86" s="160"/>
      <c r="FJL86" s="161"/>
      <c r="FJM86" s="162"/>
      <c r="FJN86" s="162"/>
      <c r="FJO86" s="163"/>
      <c r="FJP86" s="163"/>
      <c r="FJQ86" s="164"/>
      <c r="FJR86" s="164"/>
      <c r="FJS86" s="164"/>
      <c r="FJT86" s="112"/>
      <c r="FJX86" s="165"/>
      <c r="FJY86" s="32"/>
      <c r="FJZ86" s="158"/>
      <c r="FKA86" s="159"/>
      <c r="FKB86" s="160"/>
      <c r="FKC86" s="161"/>
      <c r="FKD86" s="162"/>
      <c r="FKE86" s="162"/>
      <c r="FKF86" s="163"/>
      <c r="FKG86" s="163"/>
      <c r="FKH86" s="164"/>
      <c r="FKI86" s="164"/>
      <c r="FKJ86" s="164"/>
      <c r="FKK86" s="112"/>
      <c r="FKO86" s="165"/>
      <c r="FKP86" s="32"/>
      <c r="FKQ86" s="158"/>
      <c r="FKR86" s="159"/>
      <c r="FKS86" s="160"/>
      <c r="FKT86" s="161"/>
      <c r="FKU86" s="162"/>
      <c r="FKV86" s="162"/>
      <c r="FKW86" s="163"/>
      <c r="FKX86" s="163"/>
      <c r="FKY86" s="164"/>
      <c r="FKZ86" s="164"/>
      <c r="FLA86" s="164"/>
      <c r="FLB86" s="112"/>
      <c r="FLF86" s="165"/>
      <c r="FLG86" s="32"/>
      <c r="FLH86" s="158"/>
      <c r="FLI86" s="159"/>
      <c r="FLJ86" s="160"/>
      <c r="FLK86" s="161"/>
      <c r="FLL86" s="162"/>
      <c r="FLM86" s="162"/>
      <c r="FLN86" s="163"/>
      <c r="FLO86" s="163"/>
      <c r="FLP86" s="164"/>
      <c r="FLQ86" s="164"/>
      <c r="FLR86" s="164"/>
      <c r="FLS86" s="112"/>
      <c r="FLW86" s="165"/>
      <c r="FLX86" s="32"/>
      <c r="FLY86" s="158"/>
      <c r="FLZ86" s="159"/>
      <c r="FMA86" s="160"/>
      <c r="FMB86" s="161"/>
      <c r="FMC86" s="162"/>
      <c r="FMD86" s="162"/>
      <c r="FME86" s="163"/>
      <c r="FMF86" s="163"/>
      <c r="FMG86" s="164"/>
      <c r="FMH86" s="164"/>
      <c r="FMI86" s="164"/>
      <c r="FMJ86" s="112"/>
      <c r="FMN86" s="165"/>
      <c r="FMO86" s="32"/>
      <c r="FMP86" s="158"/>
      <c r="FMQ86" s="159"/>
      <c r="FMR86" s="160"/>
      <c r="FMS86" s="161"/>
      <c r="FMT86" s="162"/>
      <c r="FMU86" s="162"/>
      <c r="FMV86" s="163"/>
      <c r="FMW86" s="163"/>
      <c r="FMX86" s="164"/>
      <c r="FMY86" s="164"/>
      <c r="FMZ86" s="164"/>
      <c r="FNA86" s="112"/>
      <c r="FNE86" s="165"/>
      <c r="FNF86" s="32"/>
      <c r="FNG86" s="158"/>
      <c r="FNH86" s="159"/>
      <c r="FNI86" s="160"/>
      <c r="FNJ86" s="161"/>
      <c r="FNK86" s="162"/>
      <c r="FNL86" s="162"/>
      <c r="FNM86" s="163"/>
      <c r="FNN86" s="163"/>
      <c r="FNO86" s="164"/>
      <c r="FNP86" s="164"/>
      <c r="FNQ86" s="164"/>
      <c r="FNR86" s="112"/>
      <c r="FNV86" s="165"/>
      <c r="FNW86" s="32"/>
      <c r="FNX86" s="158"/>
      <c r="FNY86" s="159"/>
      <c r="FNZ86" s="160"/>
      <c r="FOA86" s="161"/>
      <c r="FOB86" s="162"/>
      <c r="FOC86" s="162"/>
      <c r="FOD86" s="163"/>
      <c r="FOE86" s="163"/>
      <c r="FOF86" s="164"/>
      <c r="FOG86" s="164"/>
      <c r="FOH86" s="164"/>
      <c r="FOI86" s="112"/>
      <c r="FOM86" s="165"/>
      <c r="FON86" s="32"/>
      <c r="FOO86" s="158"/>
      <c r="FOP86" s="159"/>
      <c r="FOQ86" s="160"/>
      <c r="FOR86" s="161"/>
      <c r="FOS86" s="162"/>
      <c r="FOT86" s="162"/>
      <c r="FOU86" s="163"/>
      <c r="FOV86" s="163"/>
      <c r="FOW86" s="164"/>
      <c r="FOX86" s="164"/>
      <c r="FOY86" s="164"/>
      <c r="FOZ86" s="112"/>
      <c r="FPD86" s="165"/>
      <c r="FPE86" s="32"/>
      <c r="FPF86" s="158"/>
      <c r="FPG86" s="159"/>
      <c r="FPH86" s="160"/>
      <c r="FPI86" s="161"/>
      <c r="FPJ86" s="162"/>
      <c r="FPK86" s="162"/>
      <c r="FPL86" s="163"/>
      <c r="FPM86" s="163"/>
      <c r="FPN86" s="164"/>
      <c r="FPO86" s="164"/>
      <c r="FPP86" s="164"/>
      <c r="FPQ86" s="112"/>
      <c r="FPU86" s="165"/>
      <c r="FPV86" s="32"/>
      <c r="FPW86" s="158"/>
      <c r="FPX86" s="159"/>
      <c r="FPY86" s="160"/>
      <c r="FPZ86" s="161"/>
      <c r="FQA86" s="162"/>
      <c r="FQB86" s="162"/>
      <c r="FQC86" s="163"/>
      <c r="FQD86" s="163"/>
      <c r="FQE86" s="164"/>
      <c r="FQF86" s="164"/>
      <c r="FQG86" s="164"/>
      <c r="FQH86" s="112"/>
      <c r="FQL86" s="165"/>
      <c r="FQM86" s="32"/>
      <c r="FQN86" s="158"/>
      <c r="FQO86" s="159"/>
      <c r="FQP86" s="160"/>
      <c r="FQQ86" s="161"/>
      <c r="FQR86" s="162"/>
      <c r="FQS86" s="162"/>
      <c r="FQT86" s="163"/>
      <c r="FQU86" s="163"/>
      <c r="FQV86" s="164"/>
      <c r="FQW86" s="164"/>
      <c r="FQX86" s="164"/>
      <c r="FQY86" s="112"/>
      <c r="FRC86" s="165"/>
      <c r="FRD86" s="32"/>
      <c r="FRE86" s="158"/>
      <c r="FRF86" s="159"/>
      <c r="FRG86" s="160"/>
      <c r="FRH86" s="161"/>
      <c r="FRI86" s="162"/>
      <c r="FRJ86" s="162"/>
      <c r="FRK86" s="163"/>
      <c r="FRL86" s="163"/>
      <c r="FRM86" s="164"/>
      <c r="FRN86" s="164"/>
      <c r="FRO86" s="164"/>
      <c r="FRP86" s="112"/>
      <c r="FRT86" s="165"/>
      <c r="FRU86" s="32"/>
      <c r="FRV86" s="158"/>
      <c r="FRW86" s="159"/>
      <c r="FRX86" s="160"/>
      <c r="FRY86" s="161"/>
      <c r="FRZ86" s="162"/>
      <c r="FSA86" s="162"/>
      <c r="FSB86" s="163"/>
      <c r="FSC86" s="163"/>
      <c r="FSD86" s="164"/>
      <c r="FSE86" s="164"/>
      <c r="FSF86" s="164"/>
      <c r="FSG86" s="112"/>
      <c r="FSK86" s="165"/>
      <c r="FSL86" s="32"/>
      <c r="FSM86" s="158"/>
      <c r="FSN86" s="159"/>
      <c r="FSO86" s="160"/>
      <c r="FSP86" s="161"/>
      <c r="FSQ86" s="162"/>
      <c r="FSR86" s="162"/>
      <c r="FSS86" s="163"/>
      <c r="FST86" s="163"/>
      <c r="FSU86" s="164"/>
      <c r="FSV86" s="164"/>
      <c r="FSW86" s="164"/>
      <c r="FSX86" s="112"/>
      <c r="FTB86" s="165"/>
      <c r="FTC86" s="32"/>
      <c r="FTD86" s="158"/>
      <c r="FTE86" s="159"/>
      <c r="FTF86" s="160"/>
      <c r="FTG86" s="161"/>
      <c r="FTH86" s="162"/>
      <c r="FTI86" s="162"/>
      <c r="FTJ86" s="163"/>
      <c r="FTK86" s="163"/>
      <c r="FTL86" s="164"/>
      <c r="FTM86" s="164"/>
      <c r="FTN86" s="164"/>
      <c r="FTO86" s="112"/>
      <c r="FTS86" s="165"/>
      <c r="FTT86" s="32"/>
      <c r="FTU86" s="158"/>
      <c r="FTV86" s="159"/>
      <c r="FTW86" s="160"/>
      <c r="FTX86" s="161"/>
      <c r="FTY86" s="162"/>
      <c r="FTZ86" s="162"/>
      <c r="FUA86" s="163"/>
      <c r="FUB86" s="163"/>
      <c r="FUC86" s="164"/>
      <c r="FUD86" s="164"/>
      <c r="FUE86" s="164"/>
      <c r="FUF86" s="112"/>
      <c r="FUJ86" s="165"/>
      <c r="FUK86" s="32"/>
      <c r="FUL86" s="158"/>
      <c r="FUM86" s="159"/>
      <c r="FUN86" s="160"/>
      <c r="FUO86" s="161"/>
      <c r="FUP86" s="162"/>
      <c r="FUQ86" s="162"/>
      <c r="FUR86" s="163"/>
      <c r="FUS86" s="163"/>
      <c r="FUT86" s="164"/>
      <c r="FUU86" s="164"/>
      <c r="FUV86" s="164"/>
      <c r="FUW86" s="112"/>
      <c r="FVA86" s="165"/>
      <c r="FVB86" s="32"/>
      <c r="FVC86" s="158"/>
      <c r="FVD86" s="159"/>
      <c r="FVE86" s="160"/>
      <c r="FVF86" s="161"/>
      <c r="FVG86" s="162"/>
      <c r="FVH86" s="162"/>
      <c r="FVI86" s="163"/>
      <c r="FVJ86" s="163"/>
      <c r="FVK86" s="164"/>
      <c r="FVL86" s="164"/>
      <c r="FVM86" s="164"/>
      <c r="FVN86" s="112"/>
      <c r="FVR86" s="165"/>
      <c r="FVS86" s="32"/>
      <c r="FVT86" s="158"/>
      <c r="FVU86" s="159"/>
      <c r="FVV86" s="160"/>
      <c r="FVW86" s="161"/>
      <c r="FVX86" s="162"/>
      <c r="FVY86" s="162"/>
      <c r="FVZ86" s="163"/>
      <c r="FWA86" s="163"/>
      <c r="FWB86" s="164"/>
      <c r="FWC86" s="164"/>
      <c r="FWD86" s="164"/>
      <c r="FWE86" s="112"/>
      <c r="FWI86" s="165"/>
      <c r="FWJ86" s="32"/>
      <c r="FWK86" s="158"/>
      <c r="FWL86" s="159"/>
      <c r="FWM86" s="160"/>
      <c r="FWN86" s="161"/>
      <c r="FWO86" s="162"/>
      <c r="FWP86" s="162"/>
      <c r="FWQ86" s="163"/>
      <c r="FWR86" s="163"/>
      <c r="FWS86" s="164"/>
      <c r="FWT86" s="164"/>
      <c r="FWU86" s="164"/>
      <c r="FWV86" s="112"/>
      <c r="FWZ86" s="165"/>
      <c r="FXA86" s="32"/>
      <c r="FXB86" s="158"/>
      <c r="FXC86" s="159"/>
      <c r="FXD86" s="160"/>
      <c r="FXE86" s="161"/>
      <c r="FXF86" s="162"/>
      <c r="FXG86" s="162"/>
      <c r="FXH86" s="163"/>
      <c r="FXI86" s="163"/>
      <c r="FXJ86" s="164"/>
      <c r="FXK86" s="164"/>
      <c r="FXL86" s="164"/>
      <c r="FXM86" s="112"/>
      <c r="FXQ86" s="165"/>
      <c r="FXR86" s="32"/>
      <c r="FXS86" s="158"/>
      <c r="FXT86" s="159"/>
      <c r="FXU86" s="160"/>
      <c r="FXV86" s="161"/>
      <c r="FXW86" s="162"/>
      <c r="FXX86" s="162"/>
      <c r="FXY86" s="163"/>
      <c r="FXZ86" s="163"/>
      <c r="FYA86" s="164"/>
      <c r="FYB86" s="164"/>
      <c r="FYC86" s="164"/>
      <c r="FYD86" s="112"/>
      <c r="FYH86" s="165"/>
      <c r="FYI86" s="32"/>
      <c r="FYJ86" s="158"/>
      <c r="FYK86" s="159"/>
      <c r="FYL86" s="160"/>
      <c r="FYM86" s="161"/>
      <c r="FYN86" s="162"/>
      <c r="FYO86" s="162"/>
      <c r="FYP86" s="163"/>
      <c r="FYQ86" s="163"/>
      <c r="FYR86" s="164"/>
      <c r="FYS86" s="164"/>
      <c r="FYT86" s="164"/>
      <c r="FYU86" s="112"/>
      <c r="FYY86" s="165"/>
      <c r="FYZ86" s="32"/>
      <c r="FZA86" s="158"/>
      <c r="FZB86" s="159"/>
      <c r="FZC86" s="160"/>
      <c r="FZD86" s="161"/>
      <c r="FZE86" s="162"/>
      <c r="FZF86" s="162"/>
      <c r="FZG86" s="163"/>
      <c r="FZH86" s="163"/>
      <c r="FZI86" s="164"/>
      <c r="FZJ86" s="164"/>
      <c r="FZK86" s="164"/>
      <c r="FZL86" s="112"/>
      <c r="FZP86" s="165"/>
      <c r="FZQ86" s="32"/>
      <c r="FZR86" s="158"/>
      <c r="FZS86" s="159"/>
      <c r="FZT86" s="160"/>
      <c r="FZU86" s="161"/>
      <c r="FZV86" s="162"/>
      <c r="FZW86" s="162"/>
      <c r="FZX86" s="163"/>
      <c r="FZY86" s="163"/>
      <c r="FZZ86" s="164"/>
      <c r="GAA86" s="164"/>
      <c r="GAB86" s="164"/>
      <c r="GAC86" s="112"/>
      <c r="GAG86" s="165"/>
      <c r="GAH86" s="32"/>
      <c r="GAI86" s="158"/>
      <c r="GAJ86" s="159"/>
      <c r="GAK86" s="160"/>
      <c r="GAL86" s="161"/>
      <c r="GAM86" s="162"/>
      <c r="GAN86" s="162"/>
      <c r="GAO86" s="163"/>
      <c r="GAP86" s="163"/>
      <c r="GAQ86" s="164"/>
      <c r="GAR86" s="164"/>
      <c r="GAS86" s="164"/>
      <c r="GAT86" s="112"/>
      <c r="GAX86" s="165"/>
      <c r="GAY86" s="32"/>
      <c r="GAZ86" s="158"/>
      <c r="GBA86" s="159"/>
      <c r="GBB86" s="160"/>
      <c r="GBC86" s="161"/>
      <c r="GBD86" s="162"/>
      <c r="GBE86" s="162"/>
      <c r="GBF86" s="163"/>
      <c r="GBG86" s="163"/>
      <c r="GBH86" s="164"/>
      <c r="GBI86" s="164"/>
      <c r="GBJ86" s="164"/>
      <c r="GBK86" s="112"/>
      <c r="GBO86" s="165"/>
      <c r="GBP86" s="32"/>
      <c r="GBQ86" s="158"/>
      <c r="GBR86" s="159"/>
      <c r="GBS86" s="160"/>
      <c r="GBT86" s="161"/>
      <c r="GBU86" s="162"/>
      <c r="GBV86" s="162"/>
      <c r="GBW86" s="163"/>
      <c r="GBX86" s="163"/>
      <c r="GBY86" s="164"/>
      <c r="GBZ86" s="164"/>
      <c r="GCA86" s="164"/>
      <c r="GCB86" s="112"/>
      <c r="GCF86" s="165"/>
      <c r="GCG86" s="32"/>
      <c r="GCH86" s="158"/>
      <c r="GCI86" s="159"/>
      <c r="GCJ86" s="160"/>
      <c r="GCK86" s="161"/>
      <c r="GCL86" s="162"/>
      <c r="GCM86" s="162"/>
      <c r="GCN86" s="163"/>
      <c r="GCO86" s="163"/>
      <c r="GCP86" s="164"/>
      <c r="GCQ86" s="164"/>
      <c r="GCR86" s="164"/>
      <c r="GCS86" s="112"/>
      <c r="GCW86" s="165"/>
      <c r="GCX86" s="32"/>
      <c r="GCY86" s="158"/>
      <c r="GCZ86" s="159"/>
      <c r="GDA86" s="160"/>
      <c r="GDB86" s="161"/>
      <c r="GDC86" s="162"/>
      <c r="GDD86" s="162"/>
      <c r="GDE86" s="163"/>
      <c r="GDF86" s="163"/>
      <c r="GDG86" s="164"/>
      <c r="GDH86" s="164"/>
      <c r="GDI86" s="164"/>
      <c r="GDJ86" s="112"/>
      <c r="GDN86" s="165"/>
      <c r="GDO86" s="32"/>
      <c r="GDP86" s="158"/>
      <c r="GDQ86" s="159"/>
      <c r="GDR86" s="160"/>
      <c r="GDS86" s="161"/>
      <c r="GDT86" s="162"/>
      <c r="GDU86" s="162"/>
      <c r="GDV86" s="163"/>
      <c r="GDW86" s="163"/>
      <c r="GDX86" s="164"/>
      <c r="GDY86" s="164"/>
      <c r="GDZ86" s="164"/>
      <c r="GEA86" s="112"/>
      <c r="GEE86" s="165"/>
      <c r="GEF86" s="32"/>
      <c r="GEG86" s="158"/>
      <c r="GEH86" s="159"/>
      <c r="GEI86" s="160"/>
      <c r="GEJ86" s="161"/>
      <c r="GEK86" s="162"/>
      <c r="GEL86" s="162"/>
      <c r="GEM86" s="163"/>
      <c r="GEN86" s="163"/>
      <c r="GEO86" s="164"/>
      <c r="GEP86" s="164"/>
      <c r="GEQ86" s="164"/>
      <c r="GER86" s="112"/>
      <c r="GEV86" s="165"/>
      <c r="GEW86" s="32"/>
      <c r="GEX86" s="158"/>
      <c r="GEY86" s="159"/>
      <c r="GEZ86" s="160"/>
      <c r="GFA86" s="161"/>
      <c r="GFB86" s="162"/>
      <c r="GFC86" s="162"/>
      <c r="GFD86" s="163"/>
      <c r="GFE86" s="163"/>
      <c r="GFF86" s="164"/>
      <c r="GFG86" s="164"/>
      <c r="GFH86" s="164"/>
      <c r="GFI86" s="112"/>
      <c r="GFM86" s="165"/>
      <c r="GFN86" s="32"/>
      <c r="GFO86" s="158"/>
      <c r="GFP86" s="159"/>
      <c r="GFQ86" s="160"/>
      <c r="GFR86" s="161"/>
      <c r="GFS86" s="162"/>
      <c r="GFT86" s="162"/>
      <c r="GFU86" s="163"/>
      <c r="GFV86" s="163"/>
      <c r="GFW86" s="164"/>
      <c r="GFX86" s="164"/>
      <c r="GFY86" s="164"/>
      <c r="GFZ86" s="112"/>
      <c r="GGD86" s="165"/>
      <c r="GGE86" s="32"/>
      <c r="GGF86" s="158"/>
      <c r="GGG86" s="159"/>
      <c r="GGH86" s="160"/>
      <c r="GGI86" s="161"/>
      <c r="GGJ86" s="162"/>
      <c r="GGK86" s="162"/>
      <c r="GGL86" s="163"/>
      <c r="GGM86" s="163"/>
      <c r="GGN86" s="164"/>
      <c r="GGO86" s="164"/>
      <c r="GGP86" s="164"/>
      <c r="GGQ86" s="112"/>
      <c r="GGU86" s="165"/>
      <c r="GGV86" s="32"/>
      <c r="GGW86" s="158"/>
      <c r="GGX86" s="159"/>
      <c r="GGY86" s="160"/>
      <c r="GGZ86" s="161"/>
      <c r="GHA86" s="162"/>
      <c r="GHB86" s="162"/>
      <c r="GHC86" s="163"/>
      <c r="GHD86" s="163"/>
      <c r="GHE86" s="164"/>
      <c r="GHF86" s="164"/>
      <c r="GHG86" s="164"/>
      <c r="GHH86" s="112"/>
      <c r="GHL86" s="165"/>
      <c r="GHM86" s="32"/>
      <c r="GHN86" s="158"/>
      <c r="GHO86" s="159"/>
      <c r="GHP86" s="160"/>
      <c r="GHQ86" s="161"/>
      <c r="GHR86" s="162"/>
      <c r="GHS86" s="162"/>
      <c r="GHT86" s="163"/>
      <c r="GHU86" s="163"/>
      <c r="GHV86" s="164"/>
      <c r="GHW86" s="164"/>
      <c r="GHX86" s="164"/>
      <c r="GHY86" s="112"/>
      <c r="GIC86" s="165"/>
      <c r="GID86" s="32"/>
      <c r="GIE86" s="158"/>
      <c r="GIF86" s="159"/>
      <c r="GIG86" s="160"/>
      <c r="GIH86" s="161"/>
      <c r="GII86" s="162"/>
      <c r="GIJ86" s="162"/>
      <c r="GIK86" s="163"/>
      <c r="GIL86" s="163"/>
      <c r="GIM86" s="164"/>
      <c r="GIN86" s="164"/>
      <c r="GIO86" s="164"/>
      <c r="GIP86" s="112"/>
      <c r="GIT86" s="165"/>
      <c r="GIU86" s="32"/>
      <c r="GIV86" s="158"/>
      <c r="GIW86" s="159"/>
      <c r="GIX86" s="160"/>
      <c r="GIY86" s="161"/>
      <c r="GIZ86" s="162"/>
      <c r="GJA86" s="162"/>
      <c r="GJB86" s="163"/>
      <c r="GJC86" s="163"/>
      <c r="GJD86" s="164"/>
      <c r="GJE86" s="164"/>
      <c r="GJF86" s="164"/>
      <c r="GJG86" s="112"/>
      <c r="GJK86" s="165"/>
      <c r="GJL86" s="32"/>
      <c r="GJM86" s="158"/>
      <c r="GJN86" s="159"/>
      <c r="GJO86" s="160"/>
      <c r="GJP86" s="161"/>
      <c r="GJQ86" s="162"/>
      <c r="GJR86" s="162"/>
      <c r="GJS86" s="163"/>
      <c r="GJT86" s="163"/>
      <c r="GJU86" s="164"/>
      <c r="GJV86" s="164"/>
      <c r="GJW86" s="164"/>
      <c r="GJX86" s="112"/>
      <c r="GKB86" s="165"/>
      <c r="GKC86" s="32"/>
      <c r="GKD86" s="158"/>
      <c r="GKE86" s="159"/>
      <c r="GKF86" s="160"/>
      <c r="GKG86" s="161"/>
      <c r="GKH86" s="162"/>
      <c r="GKI86" s="162"/>
      <c r="GKJ86" s="163"/>
      <c r="GKK86" s="163"/>
      <c r="GKL86" s="164"/>
      <c r="GKM86" s="164"/>
      <c r="GKN86" s="164"/>
      <c r="GKO86" s="112"/>
      <c r="GKS86" s="165"/>
      <c r="GKT86" s="32"/>
      <c r="GKU86" s="158"/>
      <c r="GKV86" s="159"/>
      <c r="GKW86" s="160"/>
      <c r="GKX86" s="161"/>
      <c r="GKY86" s="162"/>
      <c r="GKZ86" s="162"/>
      <c r="GLA86" s="163"/>
      <c r="GLB86" s="163"/>
      <c r="GLC86" s="164"/>
      <c r="GLD86" s="164"/>
      <c r="GLE86" s="164"/>
      <c r="GLF86" s="112"/>
      <c r="GLJ86" s="165"/>
      <c r="GLK86" s="32"/>
      <c r="GLL86" s="158"/>
      <c r="GLM86" s="159"/>
      <c r="GLN86" s="160"/>
      <c r="GLO86" s="161"/>
      <c r="GLP86" s="162"/>
      <c r="GLQ86" s="162"/>
      <c r="GLR86" s="163"/>
      <c r="GLS86" s="163"/>
      <c r="GLT86" s="164"/>
      <c r="GLU86" s="164"/>
      <c r="GLV86" s="164"/>
      <c r="GLW86" s="112"/>
      <c r="GMA86" s="165"/>
      <c r="GMB86" s="32"/>
      <c r="GMC86" s="158"/>
      <c r="GMD86" s="159"/>
      <c r="GME86" s="160"/>
      <c r="GMF86" s="161"/>
      <c r="GMG86" s="162"/>
      <c r="GMH86" s="162"/>
      <c r="GMI86" s="163"/>
      <c r="GMJ86" s="163"/>
      <c r="GMK86" s="164"/>
      <c r="GML86" s="164"/>
      <c r="GMM86" s="164"/>
      <c r="GMN86" s="112"/>
      <c r="GMR86" s="165"/>
      <c r="GMS86" s="32"/>
      <c r="GMT86" s="158"/>
      <c r="GMU86" s="159"/>
      <c r="GMV86" s="160"/>
      <c r="GMW86" s="161"/>
      <c r="GMX86" s="162"/>
      <c r="GMY86" s="162"/>
      <c r="GMZ86" s="163"/>
      <c r="GNA86" s="163"/>
      <c r="GNB86" s="164"/>
      <c r="GNC86" s="164"/>
      <c r="GND86" s="164"/>
      <c r="GNE86" s="112"/>
      <c r="GNI86" s="165"/>
      <c r="GNJ86" s="32"/>
      <c r="GNK86" s="158"/>
      <c r="GNL86" s="159"/>
      <c r="GNM86" s="160"/>
      <c r="GNN86" s="161"/>
      <c r="GNO86" s="162"/>
      <c r="GNP86" s="162"/>
      <c r="GNQ86" s="163"/>
      <c r="GNR86" s="163"/>
      <c r="GNS86" s="164"/>
      <c r="GNT86" s="164"/>
      <c r="GNU86" s="164"/>
      <c r="GNV86" s="112"/>
      <c r="GNZ86" s="165"/>
      <c r="GOA86" s="32"/>
      <c r="GOB86" s="158"/>
      <c r="GOC86" s="159"/>
      <c r="GOD86" s="160"/>
      <c r="GOE86" s="161"/>
      <c r="GOF86" s="162"/>
      <c r="GOG86" s="162"/>
      <c r="GOH86" s="163"/>
      <c r="GOI86" s="163"/>
      <c r="GOJ86" s="164"/>
      <c r="GOK86" s="164"/>
      <c r="GOL86" s="164"/>
      <c r="GOM86" s="112"/>
      <c r="GOQ86" s="165"/>
      <c r="GOR86" s="32"/>
      <c r="GOS86" s="158"/>
      <c r="GOT86" s="159"/>
      <c r="GOU86" s="160"/>
      <c r="GOV86" s="161"/>
      <c r="GOW86" s="162"/>
      <c r="GOX86" s="162"/>
      <c r="GOY86" s="163"/>
      <c r="GOZ86" s="163"/>
      <c r="GPA86" s="164"/>
      <c r="GPB86" s="164"/>
      <c r="GPC86" s="164"/>
      <c r="GPD86" s="112"/>
      <c r="GPH86" s="165"/>
      <c r="GPI86" s="32"/>
      <c r="GPJ86" s="158"/>
      <c r="GPK86" s="159"/>
      <c r="GPL86" s="160"/>
      <c r="GPM86" s="161"/>
      <c r="GPN86" s="162"/>
      <c r="GPO86" s="162"/>
      <c r="GPP86" s="163"/>
      <c r="GPQ86" s="163"/>
      <c r="GPR86" s="164"/>
      <c r="GPS86" s="164"/>
      <c r="GPT86" s="164"/>
      <c r="GPU86" s="112"/>
      <c r="GPY86" s="165"/>
      <c r="GPZ86" s="32"/>
      <c r="GQA86" s="158"/>
      <c r="GQB86" s="159"/>
      <c r="GQC86" s="160"/>
      <c r="GQD86" s="161"/>
      <c r="GQE86" s="162"/>
      <c r="GQF86" s="162"/>
      <c r="GQG86" s="163"/>
      <c r="GQH86" s="163"/>
      <c r="GQI86" s="164"/>
      <c r="GQJ86" s="164"/>
      <c r="GQK86" s="164"/>
      <c r="GQL86" s="112"/>
      <c r="GQP86" s="165"/>
      <c r="GQQ86" s="32"/>
      <c r="GQR86" s="158"/>
      <c r="GQS86" s="159"/>
      <c r="GQT86" s="160"/>
      <c r="GQU86" s="161"/>
      <c r="GQV86" s="162"/>
      <c r="GQW86" s="162"/>
      <c r="GQX86" s="163"/>
      <c r="GQY86" s="163"/>
      <c r="GQZ86" s="164"/>
      <c r="GRA86" s="164"/>
      <c r="GRB86" s="164"/>
      <c r="GRC86" s="112"/>
      <c r="GRG86" s="165"/>
      <c r="GRH86" s="32"/>
      <c r="GRI86" s="158"/>
      <c r="GRJ86" s="159"/>
      <c r="GRK86" s="160"/>
      <c r="GRL86" s="161"/>
      <c r="GRM86" s="162"/>
      <c r="GRN86" s="162"/>
      <c r="GRO86" s="163"/>
      <c r="GRP86" s="163"/>
      <c r="GRQ86" s="164"/>
      <c r="GRR86" s="164"/>
      <c r="GRS86" s="164"/>
      <c r="GRT86" s="112"/>
      <c r="GRX86" s="165"/>
      <c r="GRY86" s="32"/>
      <c r="GRZ86" s="158"/>
      <c r="GSA86" s="159"/>
      <c r="GSB86" s="160"/>
      <c r="GSC86" s="161"/>
      <c r="GSD86" s="162"/>
      <c r="GSE86" s="162"/>
      <c r="GSF86" s="163"/>
      <c r="GSG86" s="163"/>
      <c r="GSH86" s="164"/>
      <c r="GSI86" s="164"/>
      <c r="GSJ86" s="164"/>
      <c r="GSK86" s="112"/>
      <c r="GSO86" s="165"/>
      <c r="GSP86" s="32"/>
      <c r="GSQ86" s="158"/>
      <c r="GSR86" s="159"/>
      <c r="GSS86" s="160"/>
      <c r="GST86" s="161"/>
      <c r="GSU86" s="162"/>
      <c r="GSV86" s="162"/>
      <c r="GSW86" s="163"/>
      <c r="GSX86" s="163"/>
      <c r="GSY86" s="164"/>
      <c r="GSZ86" s="164"/>
      <c r="GTA86" s="164"/>
      <c r="GTB86" s="112"/>
      <c r="GTF86" s="165"/>
      <c r="GTG86" s="32"/>
      <c r="GTH86" s="158"/>
      <c r="GTI86" s="159"/>
      <c r="GTJ86" s="160"/>
      <c r="GTK86" s="161"/>
      <c r="GTL86" s="162"/>
      <c r="GTM86" s="162"/>
      <c r="GTN86" s="163"/>
      <c r="GTO86" s="163"/>
      <c r="GTP86" s="164"/>
      <c r="GTQ86" s="164"/>
      <c r="GTR86" s="164"/>
      <c r="GTS86" s="112"/>
      <c r="GTW86" s="165"/>
      <c r="GTX86" s="32"/>
      <c r="GTY86" s="158"/>
      <c r="GTZ86" s="159"/>
      <c r="GUA86" s="160"/>
      <c r="GUB86" s="161"/>
      <c r="GUC86" s="162"/>
      <c r="GUD86" s="162"/>
      <c r="GUE86" s="163"/>
      <c r="GUF86" s="163"/>
      <c r="GUG86" s="164"/>
      <c r="GUH86" s="164"/>
      <c r="GUI86" s="164"/>
      <c r="GUJ86" s="112"/>
      <c r="GUN86" s="165"/>
      <c r="GUO86" s="32"/>
      <c r="GUP86" s="158"/>
      <c r="GUQ86" s="159"/>
      <c r="GUR86" s="160"/>
      <c r="GUS86" s="161"/>
      <c r="GUT86" s="162"/>
      <c r="GUU86" s="162"/>
      <c r="GUV86" s="163"/>
      <c r="GUW86" s="163"/>
      <c r="GUX86" s="164"/>
      <c r="GUY86" s="164"/>
      <c r="GUZ86" s="164"/>
      <c r="GVA86" s="112"/>
      <c r="GVE86" s="165"/>
      <c r="GVF86" s="32"/>
      <c r="GVG86" s="158"/>
      <c r="GVH86" s="159"/>
      <c r="GVI86" s="160"/>
      <c r="GVJ86" s="161"/>
      <c r="GVK86" s="162"/>
      <c r="GVL86" s="162"/>
      <c r="GVM86" s="163"/>
      <c r="GVN86" s="163"/>
      <c r="GVO86" s="164"/>
      <c r="GVP86" s="164"/>
      <c r="GVQ86" s="164"/>
      <c r="GVR86" s="112"/>
      <c r="GVV86" s="165"/>
      <c r="GVW86" s="32"/>
      <c r="GVX86" s="158"/>
      <c r="GVY86" s="159"/>
      <c r="GVZ86" s="160"/>
      <c r="GWA86" s="161"/>
      <c r="GWB86" s="162"/>
      <c r="GWC86" s="162"/>
      <c r="GWD86" s="163"/>
      <c r="GWE86" s="163"/>
      <c r="GWF86" s="164"/>
      <c r="GWG86" s="164"/>
      <c r="GWH86" s="164"/>
      <c r="GWI86" s="112"/>
      <c r="GWM86" s="165"/>
      <c r="GWN86" s="32"/>
      <c r="GWO86" s="158"/>
      <c r="GWP86" s="159"/>
      <c r="GWQ86" s="160"/>
      <c r="GWR86" s="161"/>
      <c r="GWS86" s="162"/>
      <c r="GWT86" s="162"/>
      <c r="GWU86" s="163"/>
      <c r="GWV86" s="163"/>
      <c r="GWW86" s="164"/>
      <c r="GWX86" s="164"/>
      <c r="GWY86" s="164"/>
      <c r="GWZ86" s="112"/>
      <c r="GXD86" s="165"/>
      <c r="GXE86" s="32"/>
      <c r="GXF86" s="158"/>
      <c r="GXG86" s="159"/>
      <c r="GXH86" s="160"/>
      <c r="GXI86" s="161"/>
      <c r="GXJ86" s="162"/>
      <c r="GXK86" s="162"/>
      <c r="GXL86" s="163"/>
      <c r="GXM86" s="163"/>
      <c r="GXN86" s="164"/>
      <c r="GXO86" s="164"/>
      <c r="GXP86" s="164"/>
      <c r="GXQ86" s="112"/>
      <c r="GXU86" s="165"/>
      <c r="GXV86" s="32"/>
      <c r="GXW86" s="158"/>
      <c r="GXX86" s="159"/>
      <c r="GXY86" s="160"/>
      <c r="GXZ86" s="161"/>
      <c r="GYA86" s="162"/>
      <c r="GYB86" s="162"/>
      <c r="GYC86" s="163"/>
      <c r="GYD86" s="163"/>
      <c r="GYE86" s="164"/>
      <c r="GYF86" s="164"/>
      <c r="GYG86" s="164"/>
      <c r="GYH86" s="112"/>
      <c r="GYL86" s="165"/>
      <c r="GYM86" s="32"/>
      <c r="GYN86" s="158"/>
      <c r="GYO86" s="159"/>
      <c r="GYP86" s="160"/>
      <c r="GYQ86" s="161"/>
      <c r="GYR86" s="162"/>
      <c r="GYS86" s="162"/>
      <c r="GYT86" s="163"/>
      <c r="GYU86" s="163"/>
      <c r="GYV86" s="164"/>
      <c r="GYW86" s="164"/>
      <c r="GYX86" s="164"/>
      <c r="GYY86" s="112"/>
      <c r="GZC86" s="165"/>
      <c r="GZD86" s="32"/>
      <c r="GZE86" s="158"/>
      <c r="GZF86" s="159"/>
      <c r="GZG86" s="160"/>
      <c r="GZH86" s="161"/>
      <c r="GZI86" s="162"/>
      <c r="GZJ86" s="162"/>
      <c r="GZK86" s="163"/>
      <c r="GZL86" s="163"/>
      <c r="GZM86" s="164"/>
      <c r="GZN86" s="164"/>
      <c r="GZO86" s="164"/>
      <c r="GZP86" s="112"/>
      <c r="GZT86" s="165"/>
      <c r="GZU86" s="32"/>
      <c r="GZV86" s="158"/>
      <c r="GZW86" s="159"/>
      <c r="GZX86" s="160"/>
      <c r="GZY86" s="161"/>
      <c r="GZZ86" s="162"/>
      <c r="HAA86" s="162"/>
      <c r="HAB86" s="163"/>
      <c r="HAC86" s="163"/>
      <c r="HAD86" s="164"/>
      <c r="HAE86" s="164"/>
      <c r="HAF86" s="164"/>
      <c r="HAG86" s="112"/>
      <c r="HAK86" s="165"/>
      <c r="HAL86" s="32"/>
      <c r="HAM86" s="158"/>
      <c r="HAN86" s="159"/>
      <c r="HAO86" s="160"/>
      <c r="HAP86" s="161"/>
      <c r="HAQ86" s="162"/>
      <c r="HAR86" s="162"/>
      <c r="HAS86" s="163"/>
      <c r="HAT86" s="163"/>
      <c r="HAU86" s="164"/>
      <c r="HAV86" s="164"/>
      <c r="HAW86" s="164"/>
      <c r="HAX86" s="112"/>
      <c r="HBB86" s="165"/>
      <c r="HBC86" s="32"/>
      <c r="HBD86" s="158"/>
      <c r="HBE86" s="159"/>
      <c r="HBF86" s="160"/>
      <c r="HBG86" s="161"/>
      <c r="HBH86" s="162"/>
      <c r="HBI86" s="162"/>
      <c r="HBJ86" s="163"/>
      <c r="HBK86" s="163"/>
      <c r="HBL86" s="164"/>
      <c r="HBM86" s="164"/>
      <c r="HBN86" s="164"/>
      <c r="HBO86" s="112"/>
      <c r="HBS86" s="165"/>
      <c r="HBT86" s="32"/>
      <c r="HBU86" s="158"/>
      <c r="HBV86" s="159"/>
      <c r="HBW86" s="160"/>
      <c r="HBX86" s="161"/>
      <c r="HBY86" s="162"/>
      <c r="HBZ86" s="162"/>
      <c r="HCA86" s="163"/>
      <c r="HCB86" s="163"/>
      <c r="HCC86" s="164"/>
      <c r="HCD86" s="164"/>
      <c r="HCE86" s="164"/>
      <c r="HCF86" s="112"/>
      <c r="HCJ86" s="165"/>
      <c r="HCK86" s="32"/>
      <c r="HCL86" s="158"/>
      <c r="HCM86" s="159"/>
      <c r="HCN86" s="160"/>
      <c r="HCO86" s="161"/>
      <c r="HCP86" s="162"/>
      <c r="HCQ86" s="162"/>
      <c r="HCR86" s="163"/>
      <c r="HCS86" s="163"/>
      <c r="HCT86" s="164"/>
      <c r="HCU86" s="164"/>
      <c r="HCV86" s="164"/>
      <c r="HCW86" s="112"/>
      <c r="HDA86" s="165"/>
      <c r="HDB86" s="32"/>
      <c r="HDC86" s="158"/>
      <c r="HDD86" s="159"/>
      <c r="HDE86" s="160"/>
      <c r="HDF86" s="161"/>
      <c r="HDG86" s="162"/>
      <c r="HDH86" s="162"/>
      <c r="HDI86" s="163"/>
      <c r="HDJ86" s="163"/>
      <c r="HDK86" s="164"/>
      <c r="HDL86" s="164"/>
      <c r="HDM86" s="164"/>
      <c r="HDN86" s="112"/>
      <c r="HDR86" s="165"/>
      <c r="HDS86" s="32"/>
      <c r="HDT86" s="158"/>
      <c r="HDU86" s="159"/>
      <c r="HDV86" s="160"/>
      <c r="HDW86" s="161"/>
      <c r="HDX86" s="162"/>
      <c r="HDY86" s="162"/>
      <c r="HDZ86" s="163"/>
      <c r="HEA86" s="163"/>
      <c r="HEB86" s="164"/>
      <c r="HEC86" s="164"/>
      <c r="HED86" s="164"/>
      <c r="HEE86" s="112"/>
      <c r="HEI86" s="165"/>
      <c r="HEJ86" s="32"/>
      <c r="HEK86" s="158"/>
      <c r="HEL86" s="159"/>
      <c r="HEM86" s="160"/>
      <c r="HEN86" s="161"/>
      <c r="HEO86" s="162"/>
      <c r="HEP86" s="162"/>
      <c r="HEQ86" s="163"/>
      <c r="HER86" s="163"/>
      <c r="HES86" s="164"/>
      <c r="HET86" s="164"/>
      <c r="HEU86" s="164"/>
      <c r="HEV86" s="112"/>
      <c r="HEZ86" s="165"/>
      <c r="HFA86" s="32"/>
      <c r="HFB86" s="158"/>
      <c r="HFC86" s="159"/>
      <c r="HFD86" s="160"/>
      <c r="HFE86" s="161"/>
      <c r="HFF86" s="162"/>
      <c r="HFG86" s="162"/>
      <c r="HFH86" s="163"/>
      <c r="HFI86" s="163"/>
      <c r="HFJ86" s="164"/>
      <c r="HFK86" s="164"/>
      <c r="HFL86" s="164"/>
      <c r="HFM86" s="112"/>
      <c r="HFQ86" s="165"/>
      <c r="HFR86" s="32"/>
      <c r="HFS86" s="158"/>
      <c r="HFT86" s="159"/>
      <c r="HFU86" s="160"/>
      <c r="HFV86" s="161"/>
      <c r="HFW86" s="162"/>
      <c r="HFX86" s="162"/>
      <c r="HFY86" s="163"/>
      <c r="HFZ86" s="163"/>
      <c r="HGA86" s="164"/>
      <c r="HGB86" s="164"/>
      <c r="HGC86" s="164"/>
      <c r="HGD86" s="112"/>
      <c r="HGH86" s="165"/>
      <c r="HGI86" s="32"/>
      <c r="HGJ86" s="158"/>
      <c r="HGK86" s="159"/>
      <c r="HGL86" s="160"/>
      <c r="HGM86" s="161"/>
      <c r="HGN86" s="162"/>
      <c r="HGO86" s="162"/>
      <c r="HGP86" s="163"/>
      <c r="HGQ86" s="163"/>
      <c r="HGR86" s="164"/>
      <c r="HGS86" s="164"/>
      <c r="HGT86" s="164"/>
      <c r="HGU86" s="112"/>
      <c r="HGY86" s="165"/>
      <c r="HGZ86" s="32"/>
      <c r="HHA86" s="158"/>
      <c r="HHB86" s="159"/>
      <c r="HHC86" s="160"/>
      <c r="HHD86" s="161"/>
      <c r="HHE86" s="162"/>
      <c r="HHF86" s="162"/>
      <c r="HHG86" s="163"/>
      <c r="HHH86" s="163"/>
      <c r="HHI86" s="164"/>
      <c r="HHJ86" s="164"/>
      <c r="HHK86" s="164"/>
      <c r="HHL86" s="112"/>
      <c r="HHP86" s="165"/>
      <c r="HHQ86" s="32"/>
      <c r="HHR86" s="158"/>
      <c r="HHS86" s="159"/>
      <c r="HHT86" s="160"/>
      <c r="HHU86" s="161"/>
      <c r="HHV86" s="162"/>
      <c r="HHW86" s="162"/>
      <c r="HHX86" s="163"/>
      <c r="HHY86" s="163"/>
      <c r="HHZ86" s="164"/>
      <c r="HIA86" s="164"/>
      <c r="HIB86" s="164"/>
      <c r="HIC86" s="112"/>
      <c r="HIG86" s="165"/>
      <c r="HIH86" s="32"/>
      <c r="HII86" s="158"/>
      <c r="HIJ86" s="159"/>
      <c r="HIK86" s="160"/>
      <c r="HIL86" s="161"/>
      <c r="HIM86" s="162"/>
      <c r="HIN86" s="162"/>
      <c r="HIO86" s="163"/>
      <c r="HIP86" s="163"/>
      <c r="HIQ86" s="164"/>
      <c r="HIR86" s="164"/>
      <c r="HIS86" s="164"/>
      <c r="HIT86" s="112"/>
      <c r="HIX86" s="165"/>
      <c r="HIY86" s="32"/>
      <c r="HIZ86" s="158"/>
      <c r="HJA86" s="159"/>
      <c r="HJB86" s="160"/>
      <c r="HJC86" s="161"/>
      <c r="HJD86" s="162"/>
      <c r="HJE86" s="162"/>
      <c r="HJF86" s="163"/>
      <c r="HJG86" s="163"/>
      <c r="HJH86" s="164"/>
      <c r="HJI86" s="164"/>
      <c r="HJJ86" s="164"/>
      <c r="HJK86" s="112"/>
      <c r="HJO86" s="165"/>
      <c r="HJP86" s="32"/>
      <c r="HJQ86" s="158"/>
      <c r="HJR86" s="159"/>
      <c r="HJS86" s="160"/>
      <c r="HJT86" s="161"/>
      <c r="HJU86" s="162"/>
      <c r="HJV86" s="162"/>
      <c r="HJW86" s="163"/>
      <c r="HJX86" s="163"/>
      <c r="HJY86" s="164"/>
      <c r="HJZ86" s="164"/>
      <c r="HKA86" s="164"/>
      <c r="HKB86" s="112"/>
      <c r="HKF86" s="165"/>
      <c r="HKG86" s="32"/>
      <c r="HKH86" s="158"/>
      <c r="HKI86" s="159"/>
      <c r="HKJ86" s="160"/>
      <c r="HKK86" s="161"/>
      <c r="HKL86" s="162"/>
      <c r="HKM86" s="162"/>
      <c r="HKN86" s="163"/>
      <c r="HKO86" s="163"/>
      <c r="HKP86" s="164"/>
      <c r="HKQ86" s="164"/>
      <c r="HKR86" s="164"/>
      <c r="HKS86" s="112"/>
      <c r="HKW86" s="165"/>
      <c r="HKX86" s="32"/>
      <c r="HKY86" s="158"/>
      <c r="HKZ86" s="159"/>
      <c r="HLA86" s="160"/>
      <c r="HLB86" s="161"/>
      <c r="HLC86" s="162"/>
      <c r="HLD86" s="162"/>
      <c r="HLE86" s="163"/>
      <c r="HLF86" s="163"/>
      <c r="HLG86" s="164"/>
      <c r="HLH86" s="164"/>
      <c r="HLI86" s="164"/>
      <c r="HLJ86" s="112"/>
      <c r="HLN86" s="165"/>
      <c r="HLO86" s="32"/>
      <c r="HLP86" s="158"/>
      <c r="HLQ86" s="159"/>
      <c r="HLR86" s="160"/>
      <c r="HLS86" s="161"/>
      <c r="HLT86" s="162"/>
      <c r="HLU86" s="162"/>
      <c r="HLV86" s="163"/>
      <c r="HLW86" s="163"/>
      <c r="HLX86" s="164"/>
      <c r="HLY86" s="164"/>
      <c r="HLZ86" s="164"/>
      <c r="HMA86" s="112"/>
      <c r="HME86" s="165"/>
      <c r="HMF86" s="32"/>
      <c r="HMG86" s="158"/>
      <c r="HMH86" s="159"/>
      <c r="HMI86" s="160"/>
      <c r="HMJ86" s="161"/>
      <c r="HMK86" s="162"/>
      <c r="HML86" s="162"/>
      <c r="HMM86" s="163"/>
      <c r="HMN86" s="163"/>
      <c r="HMO86" s="164"/>
      <c r="HMP86" s="164"/>
      <c r="HMQ86" s="164"/>
      <c r="HMR86" s="112"/>
      <c r="HMV86" s="165"/>
      <c r="HMW86" s="32"/>
      <c r="HMX86" s="158"/>
      <c r="HMY86" s="159"/>
      <c r="HMZ86" s="160"/>
      <c r="HNA86" s="161"/>
      <c r="HNB86" s="162"/>
      <c r="HNC86" s="162"/>
      <c r="HND86" s="163"/>
      <c r="HNE86" s="163"/>
      <c r="HNF86" s="164"/>
      <c r="HNG86" s="164"/>
      <c r="HNH86" s="164"/>
      <c r="HNI86" s="112"/>
      <c r="HNM86" s="165"/>
      <c r="HNN86" s="32"/>
      <c r="HNO86" s="158"/>
      <c r="HNP86" s="159"/>
      <c r="HNQ86" s="160"/>
      <c r="HNR86" s="161"/>
      <c r="HNS86" s="162"/>
      <c r="HNT86" s="162"/>
      <c r="HNU86" s="163"/>
      <c r="HNV86" s="163"/>
      <c r="HNW86" s="164"/>
      <c r="HNX86" s="164"/>
      <c r="HNY86" s="164"/>
      <c r="HNZ86" s="112"/>
      <c r="HOD86" s="165"/>
      <c r="HOE86" s="32"/>
      <c r="HOF86" s="158"/>
      <c r="HOG86" s="159"/>
      <c r="HOH86" s="160"/>
      <c r="HOI86" s="161"/>
      <c r="HOJ86" s="162"/>
      <c r="HOK86" s="162"/>
      <c r="HOL86" s="163"/>
      <c r="HOM86" s="163"/>
      <c r="HON86" s="164"/>
      <c r="HOO86" s="164"/>
      <c r="HOP86" s="164"/>
      <c r="HOQ86" s="112"/>
      <c r="HOU86" s="165"/>
      <c r="HOV86" s="32"/>
      <c r="HOW86" s="158"/>
      <c r="HOX86" s="159"/>
      <c r="HOY86" s="160"/>
      <c r="HOZ86" s="161"/>
      <c r="HPA86" s="162"/>
      <c r="HPB86" s="162"/>
      <c r="HPC86" s="163"/>
      <c r="HPD86" s="163"/>
      <c r="HPE86" s="164"/>
      <c r="HPF86" s="164"/>
      <c r="HPG86" s="164"/>
      <c r="HPH86" s="112"/>
      <c r="HPL86" s="165"/>
      <c r="HPM86" s="32"/>
      <c r="HPN86" s="158"/>
      <c r="HPO86" s="159"/>
      <c r="HPP86" s="160"/>
      <c r="HPQ86" s="161"/>
      <c r="HPR86" s="162"/>
      <c r="HPS86" s="162"/>
      <c r="HPT86" s="163"/>
      <c r="HPU86" s="163"/>
      <c r="HPV86" s="164"/>
      <c r="HPW86" s="164"/>
      <c r="HPX86" s="164"/>
      <c r="HPY86" s="112"/>
      <c r="HQC86" s="165"/>
      <c r="HQD86" s="32"/>
      <c r="HQE86" s="158"/>
      <c r="HQF86" s="159"/>
      <c r="HQG86" s="160"/>
      <c r="HQH86" s="161"/>
      <c r="HQI86" s="162"/>
      <c r="HQJ86" s="162"/>
      <c r="HQK86" s="163"/>
      <c r="HQL86" s="163"/>
      <c r="HQM86" s="164"/>
      <c r="HQN86" s="164"/>
      <c r="HQO86" s="164"/>
      <c r="HQP86" s="112"/>
      <c r="HQT86" s="165"/>
      <c r="HQU86" s="32"/>
      <c r="HQV86" s="158"/>
      <c r="HQW86" s="159"/>
      <c r="HQX86" s="160"/>
      <c r="HQY86" s="161"/>
      <c r="HQZ86" s="162"/>
      <c r="HRA86" s="162"/>
      <c r="HRB86" s="163"/>
      <c r="HRC86" s="163"/>
      <c r="HRD86" s="164"/>
      <c r="HRE86" s="164"/>
      <c r="HRF86" s="164"/>
      <c r="HRG86" s="112"/>
      <c r="HRK86" s="165"/>
      <c r="HRL86" s="32"/>
      <c r="HRM86" s="158"/>
      <c r="HRN86" s="159"/>
      <c r="HRO86" s="160"/>
      <c r="HRP86" s="161"/>
      <c r="HRQ86" s="162"/>
      <c r="HRR86" s="162"/>
      <c r="HRS86" s="163"/>
      <c r="HRT86" s="163"/>
      <c r="HRU86" s="164"/>
      <c r="HRV86" s="164"/>
      <c r="HRW86" s="164"/>
      <c r="HRX86" s="112"/>
      <c r="HSB86" s="165"/>
      <c r="HSC86" s="32"/>
      <c r="HSD86" s="158"/>
      <c r="HSE86" s="159"/>
      <c r="HSF86" s="160"/>
      <c r="HSG86" s="161"/>
      <c r="HSH86" s="162"/>
      <c r="HSI86" s="162"/>
      <c r="HSJ86" s="163"/>
      <c r="HSK86" s="163"/>
      <c r="HSL86" s="164"/>
      <c r="HSM86" s="164"/>
      <c r="HSN86" s="164"/>
      <c r="HSO86" s="112"/>
      <c r="HSS86" s="165"/>
      <c r="HST86" s="32"/>
      <c r="HSU86" s="158"/>
      <c r="HSV86" s="159"/>
      <c r="HSW86" s="160"/>
      <c r="HSX86" s="161"/>
      <c r="HSY86" s="162"/>
      <c r="HSZ86" s="162"/>
      <c r="HTA86" s="163"/>
      <c r="HTB86" s="163"/>
      <c r="HTC86" s="164"/>
      <c r="HTD86" s="164"/>
      <c r="HTE86" s="164"/>
      <c r="HTF86" s="112"/>
      <c r="HTJ86" s="165"/>
      <c r="HTK86" s="32"/>
      <c r="HTL86" s="158"/>
      <c r="HTM86" s="159"/>
      <c r="HTN86" s="160"/>
      <c r="HTO86" s="161"/>
      <c r="HTP86" s="162"/>
      <c r="HTQ86" s="162"/>
      <c r="HTR86" s="163"/>
      <c r="HTS86" s="163"/>
      <c r="HTT86" s="164"/>
      <c r="HTU86" s="164"/>
      <c r="HTV86" s="164"/>
      <c r="HTW86" s="112"/>
      <c r="HUA86" s="165"/>
      <c r="HUB86" s="32"/>
      <c r="HUC86" s="158"/>
      <c r="HUD86" s="159"/>
      <c r="HUE86" s="160"/>
      <c r="HUF86" s="161"/>
      <c r="HUG86" s="162"/>
      <c r="HUH86" s="162"/>
      <c r="HUI86" s="163"/>
      <c r="HUJ86" s="163"/>
      <c r="HUK86" s="164"/>
      <c r="HUL86" s="164"/>
      <c r="HUM86" s="164"/>
      <c r="HUN86" s="112"/>
      <c r="HUR86" s="165"/>
      <c r="HUS86" s="32"/>
      <c r="HUT86" s="158"/>
      <c r="HUU86" s="159"/>
      <c r="HUV86" s="160"/>
      <c r="HUW86" s="161"/>
      <c r="HUX86" s="162"/>
      <c r="HUY86" s="162"/>
      <c r="HUZ86" s="163"/>
      <c r="HVA86" s="163"/>
      <c r="HVB86" s="164"/>
      <c r="HVC86" s="164"/>
      <c r="HVD86" s="164"/>
      <c r="HVE86" s="112"/>
      <c r="HVI86" s="165"/>
      <c r="HVJ86" s="32"/>
      <c r="HVK86" s="158"/>
      <c r="HVL86" s="159"/>
      <c r="HVM86" s="160"/>
      <c r="HVN86" s="161"/>
      <c r="HVO86" s="162"/>
      <c r="HVP86" s="162"/>
      <c r="HVQ86" s="163"/>
      <c r="HVR86" s="163"/>
      <c r="HVS86" s="164"/>
      <c r="HVT86" s="164"/>
      <c r="HVU86" s="164"/>
      <c r="HVV86" s="112"/>
      <c r="HVZ86" s="165"/>
      <c r="HWA86" s="32"/>
      <c r="HWB86" s="158"/>
      <c r="HWC86" s="159"/>
      <c r="HWD86" s="160"/>
      <c r="HWE86" s="161"/>
      <c r="HWF86" s="162"/>
      <c r="HWG86" s="162"/>
      <c r="HWH86" s="163"/>
      <c r="HWI86" s="163"/>
      <c r="HWJ86" s="164"/>
      <c r="HWK86" s="164"/>
      <c r="HWL86" s="164"/>
      <c r="HWM86" s="112"/>
      <c r="HWQ86" s="165"/>
      <c r="HWR86" s="32"/>
      <c r="HWS86" s="158"/>
      <c r="HWT86" s="159"/>
      <c r="HWU86" s="160"/>
      <c r="HWV86" s="161"/>
      <c r="HWW86" s="162"/>
      <c r="HWX86" s="162"/>
      <c r="HWY86" s="163"/>
      <c r="HWZ86" s="163"/>
      <c r="HXA86" s="164"/>
      <c r="HXB86" s="164"/>
      <c r="HXC86" s="164"/>
      <c r="HXD86" s="112"/>
      <c r="HXH86" s="165"/>
      <c r="HXI86" s="32"/>
      <c r="HXJ86" s="158"/>
      <c r="HXK86" s="159"/>
      <c r="HXL86" s="160"/>
      <c r="HXM86" s="161"/>
      <c r="HXN86" s="162"/>
      <c r="HXO86" s="162"/>
      <c r="HXP86" s="163"/>
      <c r="HXQ86" s="163"/>
      <c r="HXR86" s="164"/>
      <c r="HXS86" s="164"/>
      <c r="HXT86" s="164"/>
      <c r="HXU86" s="112"/>
      <c r="HXY86" s="165"/>
      <c r="HXZ86" s="32"/>
      <c r="HYA86" s="158"/>
      <c r="HYB86" s="159"/>
      <c r="HYC86" s="160"/>
      <c r="HYD86" s="161"/>
      <c r="HYE86" s="162"/>
      <c r="HYF86" s="162"/>
      <c r="HYG86" s="163"/>
      <c r="HYH86" s="163"/>
      <c r="HYI86" s="164"/>
      <c r="HYJ86" s="164"/>
      <c r="HYK86" s="164"/>
      <c r="HYL86" s="112"/>
      <c r="HYP86" s="165"/>
      <c r="HYQ86" s="32"/>
      <c r="HYR86" s="158"/>
      <c r="HYS86" s="159"/>
      <c r="HYT86" s="160"/>
      <c r="HYU86" s="161"/>
      <c r="HYV86" s="162"/>
      <c r="HYW86" s="162"/>
      <c r="HYX86" s="163"/>
      <c r="HYY86" s="163"/>
      <c r="HYZ86" s="164"/>
      <c r="HZA86" s="164"/>
      <c r="HZB86" s="164"/>
      <c r="HZC86" s="112"/>
      <c r="HZG86" s="165"/>
      <c r="HZH86" s="32"/>
      <c r="HZI86" s="158"/>
      <c r="HZJ86" s="159"/>
      <c r="HZK86" s="160"/>
      <c r="HZL86" s="161"/>
      <c r="HZM86" s="162"/>
      <c r="HZN86" s="162"/>
      <c r="HZO86" s="163"/>
      <c r="HZP86" s="163"/>
      <c r="HZQ86" s="164"/>
      <c r="HZR86" s="164"/>
      <c r="HZS86" s="164"/>
      <c r="HZT86" s="112"/>
      <c r="HZX86" s="165"/>
      <c r="HZY86" s="32"/>
      <c r="HZZ86" s="158"/>
      <c r="IAA86" s="159"/>
      <c r="IAB86" s="160"/>
      <c r="IAC86" s="161"/>
      <c r="IAD86" s="162"/>
      <c r="IAE86" s="162"/>
      <c r="IAF86" s="163"/>
      <c r="IAG86" s="163"/>
      <c r="IAH86" s="164"/>
      <c r="IAI86" s="164"/>
      <c r="IAJ86" s="164"/>
      <c r="IAK86" s="112"/>
      <c r="IAO86" s="165"/>
      <c r="IAP86" s="32"/>
      <c r="IAQ86" s="158"/>
      <c r="IAR86" s="159"/>
      <c r="IAS86" s="160"/>
      <c r="IAT86" s="161"/>
      <c r="IAU86" s="162"/>
      <c r="IAV86" s="162"/>
      <c r="IAW86" s="163"/>
      <c r="IAX86" s="163"/>
      <c r="IAY86" s="164"/>
      <c r="IAZ86" s="164"/>
      <c r="IBA86" s="164"/>
      <c r="IBB86" s="112"/>
      <c r="IBF86" s="165"/>
      <c r="IBG86" s="32"/>
      <c r="IBH86" s="158"/>
      <c r="IBI86" s="159"/>
      <c r="IBJ86" s="160"/>
      <c r="IBK86" s="161"/>
      <c r="IBL86" s="162"/>
      <c r="IBM86" s="162"/>
      <c r="IBN86" s="163"/>
      <c r="IBO86" s="163"/>
      <c r="IBP86" s="164"/>
      <c r="IBQ86" s="164"/>
      <c r="IBR86" s="164"/>
      <c r="IBS86" s="112"/>
      <c r="IBW86" s="165"/>
      <c r="IBX86" s="32"/>
      <c r="IBY86" s="158"/>
      <c r="IBZ86" s="159"/>
      <c r="ICA86" s="160"/>
      <c r="ICB86" s="161"/>
      <c r="ICC86" s="162"/>
      <c r="ICD86" s="162"/>
      <c r="ICE86" s="163"/>
      <c r="ICF86" s="163"/>
      <c r="ICG86" s="164"/>
      <c r="ICH86" s="164"/>
      <c r="ICI86" s="164"/>
      <c r="ICJ86" s="112"/>
      <c r="ICN86" s="165"/>
      <c r="ICO86" s="32"/>
      <c r="ICP86" s="158"/>
      <c r="ICQ86" s="159"/>
      <c r="ICR86" s="160"/>
      <c r="ICS86" s="161"/>
      <c r="ICT86" s="162"/>
      <c r="ICU86" s="162"/>
      <c r="ICV86" s="163"/>
      <c r="ICW86" s="163"/>
      <c r="ICX86" s="164"/>
      <c r="ICY86" s="164"/>
      <c r="ICZ86" s="164"/>
      <c r="IDA86" s="112"/>
      <c r="IDE86" s="165"/>
      <c r="IDF86" s="32"/>
      <c r="IDG86" s="158"/>
      <c r="IDH86" s="159"/>
      <c r="IDI86" s="160"/>
      <c r="IDJ86" s="161"/>
      <c r="IDK86" s="162"/>
      <c r="IDL86" s="162"/>
      <c r="IDM86" s="163"/>
      <c r="IDN86" s="163"/>
      <c r="IDO86" s="164"/>
      <c r="IDP86" s="164"/>
      <c r="IDQ86" s="164"/>
      <c r="IDR86" s="112"/>
      <c r="IDV86" s="165"/>
      <c r="IDW86" s="32"/>
      <c r="IDX86" s="158"/>
      <c r="IDY86" s="159"/>
      <c r="IDZ86" s="160"/>
      <c r="IEA86" s="161"/>
      <c r="IEB86" s="162"/>
      <c r="IEC86" s="162"/>
      <c r="IED86" s="163"/>
      <c r="IEE86" s="163"/>
      <c r="IEF86" s="164"/>
      <c r="IEG86" s="164"/>
      <c r="IEH86" s="164"/>
      <c r="IEI86" s="112"/>
      <c r="IEM86" s="165"/>
      <c r="IEN86" s="32"/>
      <c r="IEO86" s="158"/>
      <c r="IEP86" s="159"/>
      <c r="IEQ86" s="160"/>
      <c r="IER86" s="161"/>
      <c r="IES86" s="162"/>
      <c r="IET86" s="162"/>
      <c r="IEU86" s="163"/>
      <c r="IEV86" s="163"/>
      <c r="IEW86" s="164"/>
      <c r="IEX86" s="164"/>
      <c r="IEY86" s="164"/>
      <c r="IEZ86" s="112"/>
      <c r="IFD86" s="165"/>
      <c r="IFE86" s="32"/>
      <c r="IFF86" s="158"/>
      <c r="IFG86" s="159"/>
      <c r="IFH86" s="160"/>
      <c r="IFI86" s="161"/>
      <c r="IFJ86" s="162"/>
      <c r="IFK86" s="162"/>
      <c r="IFL86" s="163"/>
      <c r="IFM86" s="163"/>
      <c r="IFN86" s="164"/>
      <c r="IFO86" s="164"/>
      <c r="IFP86" s="164"/>
      <c r="IFQ86" s="112"/>
      <c r="IFU86" s="165"/>
      <c r="IFV86" s="32"/>
      <c r="IFW86" s="158"/>
      <c r="IFX86" s="159"/>
      <c r="IFY86" s="160"/>
      <c r="IFZ86" s="161"/>
      <c r="IGA86" s="162"/>
      <c r="IGB86" s="162"/>
      <c r="IGC86" s="163"/>
      <c r="IGD86" s="163"/>
      <c r="IGE86" s="164"/>
      <c r="IGF86" s="164"/>
      <c r="IGG86" s="164"/>
      <c r="IGH86" s="112"/>
      <c r="IGL86" s="165"/>
      <c r="IGM86" s="32"/>
      <c r="IGN86" s="158"/>
      <c r="IGO86" s="159"/>
      <c r="IGP86" s="160"/>
      <c r="IGQ86" s="161"/>
      <c r="IGR86" s="162"/>
      <c r="IGS86" s="162"/>
      <c r="IGT86" s="163"/>
      <c r="IGU86" s="163"/>
      <c r="IGV86" s="164"/>
      <c r="IGW86" s="164"/>
      <c r="IGX86" s="164"/>
      <c r="IGY86" s="112"/>
      <c r="IHC86" s="165"/>
      <c r="IHD86" s="32"/>
      <c r="IHE86" s="158"/>
      <c r="IHF86" s="159"/>
      <c r="IHG86" s="160"/>
      <c r="IHH86" s="161"/>
      <c r="IHI86" s="162"/>
      <c r="IHJ86" s="162"/>
      <c r="IHK86" s="163"/>
      <c r="IHL86" s="163"/>
      <c r="IHM86" s="164"/>
      <c r="IHN86" s="164"/>
      <c r="IHO86" s="164"/>
      <c r="IHP86" s="112"/>
      <c r="IHT86" s="165"/>
      <c r="IHU86" s="32"/>
      <c r="IHV86" s="158"/>
      <c r="IHW86" s="159"/>
      <c r="IHX86" s="160"/>
      <c r="IHY86" s="161"/>
      <c r="IHZ86" s="162"/>
      <c r="IIA86" s="162"/>
      <c r="IIB86" s="163"/>
      <c r="IIC86" s="163"/>
      <c r="IID86" s="164"/>
      <c r="IIE86" s="164"/>
      <c r="IIF86" s="164"/>
      <c r="IIG86" s="112"/>
      <c r="IIK86" s="165"/>
      <c r="IIL86" s="32"/>
      <c r="IIM86" s="158"/>
      <c r="IIN86" s="159"/>
      <c r="IIO86" s="160"/>
      <c r="IIP86" s="161"/>
      <c r="IIQ86" s="162"/>
      <c r="IIR86" s="162"/>
      <c r="IIS86" s="163"/>
      <c r="IIT86" s="163"/>
      <c r="IIU86" s="164"/>
      <c r="IIV86" s="164"/>
      <c r="IIW86" s="164"/>
      <c r="IIX86" s="112"/>
      <c r="IJB86" s="165"/>
      <c r="IJC86" s="32"/>
      <c r="IJD86" s="158"/>
      <c r="IJE86" s="159"/>
      <c r="IJF86" s="160"/>
      <c r="IJG86" s="161"/>
      <c r="IJH86" s="162"/>
      <c r="IJI86" s="162"/>
      <c r="IJJ86" s="163"/>
      <c r="IJK86" s="163"/>
      <c r="IJL86" s="164"/>
      <c r="IJM86" s="164"/>
      <c r="IJN86" s="164"/>
      <c r="IJO86" s="112"/>
      <c r="IJS86" s="165"/>
      <c r="IJT86" s="32"/>
      <c r="IJU86" s="158"/>
      <c r="IJV86" s="159"/>
      <c r="IJW86" s="160"/>
      <c r="IJX86" s="161"/>
      <c r="IJY86" s="162"/>
      <c r="IJZ86" s="162"/>
      <c r="IKA86" s="163"/>
      <c r="IKB86" s="163"/>
      <c r="IKC86" s="164"/>
      <c r="IKD86" s="164"/>
      <c r="IKE86" s="164"/>
      <c r="IKF86" s="112"/>
      <c r="IKJ86" s="165"/>
      <c r="IKK86" s="32"/>
      <c r="IKL86" s="158"/>
      <c r="IKM86" s="159"/>
      <c r="IKN86" s="160"/>
      <c r="IKO86" s="161"/>
      <c r="IKP86" s="162"/>
      <c r="IKQ86" s="162"/>
      <c r="IKR86" s="163"/>
      <c r="IKS86" s="163"/>
      <c r="IKT86" s="164"/>
      <c r="IKU86" s="164"/>
      <c r="IKV86" s="164"/>
      <c r="IKW86" s="112"/>
      <c r="ILA86" s="165"/>
      <c r="ILB86" s="32"/>
      <c r="ILC86" s="158"/>
      <c r="ILD86" s="159"/>
      <c r="ILE86" s="160"/>
      <c r="ILF86" s="161"/>
      <c r="ILG86" s="162"/>
      <c r="ILH86" s="162"/>
      <c r="ILI86" s="163"/>
      <c r="ILJ86" s="163"/>
      <c r="ILK86" s="164"/>
      <c r="ILL86" s="164"/>
      <c r="ILM86" s="164"/>
      <c r="ILN86" s="112"/>
      <c r="ILR86" s="165"/>
      <c r="ILS86" s="32"/>
      <c r="ILT86" s="158"/>
      <c r="ILU86" s="159"/>
      <c r="ILV86" s="160"/>
      <c r="ILW86" s="161"/>
      <c r="ILX86" s="162"/>
      <c r="ILY86" s="162"/>
      <c r="ILZ86" s="163"/>
      <c r="IMA86" s="163"/>
      <c r="IMB86" s="164"/>
      <c r="IMC86" s="164"/>
      <c r="IMD86" s="164"/>
      <c r="IME86" s="112"/>
      <c r="IMI86" s="165"/>
      <c r="IMJ86" s="32"/>
      <c r="IMK86" s="158"/>
      <c r="IML86" s="159"/>
      <c r="IMM86" s="160"/>
      <c r="IMN86" s="161"/>
      <c r="IMO86" s="162"/>
      <c r="IMP86" s="162"/>
      <c r="IMQ86" s="163"/>
      <c r="IMR86" s="163"/>
      <c r="IMS86" s="164"/>
      <c r="IMT86" s="164"/>
      <c r="IMU86" s="164"/>
      <c r="IMV86" s="112"/>
      <c r="IMZ86" s="165"/>
      <c r="INA86" s="32"/>
      <c r="INB86" s="158"/>
      <c r="INC86" s="159"/>
      <c r="IND86" s="160"/>
      <c r="INE86" s="161"/>
      <c r="INF86" s="162"/>
      <c r="ING86" s="162"/>
      <c r="INH86" s="163"/>
      <c r="INI86" s="163"/>
      <c r="INJ86" s="164"/>
      <c r="INK86" s="164"/>
      <c r="INL86" s="164"/>
      <c r="INM86" s="112"/>
      <c r="INQ86" s="165"/>
      <c r="INR86" s="32"/>
      <c r="INS86" s="158"/>
      <c r="INT86" s="159"/>
      <c r="INU86" s="160"/>
      <c r="INV86" s="161"/>
      <c r="INW86" s="162"/>
      <c r="INX86" s="162"/>
      <c r="INY86" s="163"/>
      <c r="INZ86" s="163"/>
      <c r="IOA86" s="164"/>
      <c r="IOB86" s="164"/>
      <c r="IOC86" s="164"/>
      <c r="IOD86" s="112"/>
      <c r="IOH86" s="165"/>
      <c r="IOI86" s="32"/>
      <c r="IOJ86" s="158"/>
      <c r="IOK86" s="159"/>
      <c r="IOL86" s="160"/>
      <c r="IOM86" s="161"/>
      <c r="ION86" s="162"/>
      <c r="IOO86" s="162"/>
      <c r="IOP86" s="163"/>
      <c r="IOQ86" s="163"/>
      <c r="IOR86" s="164"/>
      <c r="IOS86" s="164"/>
      <c r="IOT86" s="164"/>
      <c r="IOU86" s="112"/>
      <c r="IOY86" s="165"/>
      <c r="IOZ86" s="32"/>
      <c r="IPA86" s="158"/>
      <c r="IPB86" s="159"/>
      <c r="IPC86" s="160"/>
      <c r="IPD86" s="161"/>
      <c r="IPE86" s="162"/>
      <c r="IPF86" s="162"/>
      <c r="IPG86" s="163"/>
      <c r="IPH86" s="163"/>
      <c r="IPI86" s="164"/>
      <c r="IPJ86" s="164"/>
      <c r="IPK86" s="164"/>
      <c r="IPL86" s="112"/>
      <c r="IPP86" s="165"/>
      <c r="IPQ86" s="32"/>
      <c r="IPR86" s="158"/>
      <c r="IPS86" s="159"/>
      <c r="IPT86" s="160"/>
      <c r="IPU86" s="161"/>
      <c r="IPV86" s="162"/>
      <c r="IPW86" s="162"/>
      <c r="IPX86" s="163"/>
      <c r="IPY86" s="163"/>
      <c r="IPZ86" s="164"/>
      <c r="IQA86" s="164"/>
      <c r="IQB86" s="164"/>
      <c r="IQC86" s="112"/>
      <c r="IQG86" s="165"/>
      <c r="IQH86" s="32"/>
      <c r="IQI86" s="158"/>
      <c r="IQJ86" s="159"/>
      <c r="IQK86" s="160"/>
      <c r="IQL86" s="161"/>
      <c r="IQM86" s="162"/>
      <c r="IQN86" s="162"/>
      <c r="IQO86" s="163"/>
      <c r="IQP86" s="163"/>
      <c r="IQQ86" s="164"/>
      <c r="IQR86" s="164"/>
      <c r="IQS86" s="164"/>
      <c r="IQT86" s="112"/>
      <c r="IQX86" s="165"/>
      <c r="IQY86" s="32"/>
      <c r="IQZ86" s="158"/>
      <c r="IRA86" s="159"/>
      <c r="IRB86" s="160"/>
      <c r="IRC86" s="161"/>
      <c r="IRD86" s="162"/>
      <c r="IRE86" s="162"/>
      <c r="IRF86" s="163"/>
      <c r="IRG86" s="163"/>
      <c r="IRH86" s="164"/>
      <c r="IRI86" s="164"/>
      <c r="IRJ86" s="164"/>
      <c r="IRK86" s="112"/>
      <c r="IRO86" s="165"/>
      <c r="IRP86" s="32"/>
      <c r="IRQ86" s="158"/>
      <c r="IRR86" s="159"/>
      <c r="IRS86" s="160"/>
      <c r="IRT86" s="161"/>
      <c r="IRU86" s="162"/>
      <c r="IRV86" s="162"/>
      <c r="IRW86" s="163"/>
      <c r="IRX86" s="163"/>
      <c r="IRY86" s="164"/>
      <c r="IRZ86" s="164"/>
      <c r="ISA86" s="164"/>
      <c r="ISB86" s="112"/>
      <c r="ISF86" s="165"/>
      <c r="ISG86" s="32"/>
      <c r="ISH86" s="158"/>
      <c r="ISI86" s="159"/>
      <c r="ISJ86" s="160"/>
      <c r="ISK86" s="161"/>
      <c r="ISL86" s="162"/>
      <c r="ISM86" s="162"/>
      <c r="ISN86" s="163"/>
      <c r="ISO86" s="163"/>
      <c r="ISP86" s="164"/>
      <c r="ISQ86" s="164"/>
      <c r="ISR86" s="164"/>
      <c r="ISS86" s="112"/>
      <c r="ISW86" s="165"/>
      <c r="ISX86" s="32"/>
      <c r="ISY86" s="158"/>
      <c r="ISZ86" s="159"/>
      <c r="ITA86" s="160"/>
      <c r="ITB86" s="161"/>
      <c r="ITC86" s="162"/>
      <c r="ITD86" s="162"/>
      <c r="ITE86" s="163"/>
      <c r="ITF86" s="163"/>
      <c r="ITG86" s="164"/>
      <c r="ITH86" s="164"/>
      <c r="ITI86" s="164"/>
      <c r="ITJ86" s="112"/>
      <c r="ITN86" s="165"/>
      <c r="ITO86" s="32"/>
      <c r="ITP86" s="158"/>
      <c r="ITQ86" s="159"/>
      <c r="ITR86" s="160"/>
      <c r="ITS86" s="161"/>
      <c r="ITT86" s="162"/>
      <c r="ITU86" s="162"/>
      <c r="ITV86" s="163"/>
      <c r="ITW86" s="163"/>
      <c r="ITX86" s="164"/>
      <c r="ITY86" s="164"/>
      <c r="ITZ86" s="164"/>
      <c r="IUA86" s="112"/>
      <c r="IUE86" s="165"/>
      <c r="IUF86" s="32"/>
      <c r="IUG86" s="158"/>
      <c r="IUH86" s="159"/>
      <c r="IUI86" s="160"/>
      <c r="IUJ86" s="161"/>
      <c r="IUK86" s="162"/>
      <c r="IUL86" s="162"/>
      <c r="IUM86" s="163"/>
      <c r="IUN86" s="163"/>
      <c r="IUO86" s="164"/>
      <c r="IUP86" s="164"/>
      <c r="IUQ86" s="164"/>
      <c r="IUR86" s="112"/>
      <c r="IUV86" s="165"/>
      <c r="IUW86" s="32"/>
      <c r="IUX86" s="158"/>
      <c r="IUY86" s="159"/>
      <c r="IUZ86" s="160"/>
      <c r="IVA86" s="161"/>
      <c r="IVB86" s="162"/>
      <c r="IVC86" s="162"/>
      <c r="IVD86" s="163"/>
      <c r="IVE86" s="163"/>
      <c r="IVF86" s="164"/>
      <c r="IVG86" s="164"/>
      <c r="IVH86" s="164"/>
      <c r="IVI86" s="112"/>
      <c r="IVM86" s="165"/>
      <c r="IVN86" s="32"/>
      <c r="IVO86" s="158"/>
      <c r="IVP86" s="159"/>
      <c r="IVQ86" s="160"/>
      <c r="IVR86" s="161"/>
      <c r="IVS86" s="162"/>
      <c r="IVT86" s="162"/>
      <c r="IVU86" s="163"/>
      <c r="IVV86" s="163"/>
      <c r="IVW86" s="164"/>
      <c r="IVX86" s="164"/>
      <c r="IVY86" s="164"/>
      <c r="IVZ86" s="112"/>
      <c r="IWD86" s="165"/>
      <c r="IWE86" s="32"/>
      <c r="IWF86" s="158"/>
      <c r="IWG86" s="159"/>
      <c r="IWH86" s="160"/>
      <c r="IWI86" s="161"/>
      <c r="IWJ86" s="162"/>
      <c r="IWK86" s="162"/>
      <c r="IWL86" s="163"/>
      <c r="IWM86" s="163"/>
      <c r="IWN86" s="164"/>
      <c r="IWO86" s="164"/>
      <c r="IWP86" s="164"/>
      <c r="IWQ86" s="112"/>
      <c r="IWU86" s="165"/>
      <c r="IWV86" s="32"/>
      <c r="IWW86" s="158"/>
      <c r="IWX86" s="159"/>
      <c r="IWY86" s="160"/>
      <c r="IWZ86" s="161"/>
      <c r="IXA86" s="162"/>
      <c r="IXB86" s="162"/>
      <c r="IXC86" s="163"/>
      <c r="IXD86" s="163"/>
      <c r="IXE86" s="164"/>
      <c r="IXF86" s="164"/>
      <c r="IXG86" s="164"/>
      <c r="IXH86" s="112"/>
      <c r="IXL86" s="165"/>
      <c r="IXM86" s="32"/>
      <c r="IXN86" s="158"/>
      <c r="IXO86" s="159"/>
      <c r="IXP86" s="160"/>
      <c r="IXQ86" s="161"/>
      <c r="IXR86" s="162"/>
      <c r="IXS86" s="162"/>
      <c r="IXT86" s="163"/>
      <c r="IXU86" s="163"/>
      <c r="IXV86" s="164"/>
      <c r="IXW86" s="164"/>
      <c r="IXX86" s="164"/>
      <c r="IXY86" s="112"/>
      <c r="IYC86" s="165"/>
      <c r="IYD86" s="32"/>
      <c r="IYE86" s="158"/>
      <c r="IYF86" s="159"/>
      <c r="IYG86" s="160"/>
      <c r="IYH86" s="161"/>
      <c r="IYI86" s="162"/>
      <c r="IYJ86" s="162"/>
      <c r="IYK86" s="163"/>
      <c r="IYL86" s="163"/>
      <c r="IYM86" s="164"/>
      <c r="IYN86" s="164"/>
      <c r="IYO86" s="164"/>
      <c r="IYP86" s="112"/>
      <c r="IYT86" s="165"/>
      <c r="IYU86" s="32"/>
      <c r="IYV86" s="158"/>
      <c r="IYW86" s="159"/>
      <c r="IYX86" s="160"/>
      <c r="IYY86" s="161"/>
      <c r="IYZ86" s="162"/>
      <c r="IZA86" s="162"/>
      <c r="IZB86" s="163"/>
      <c r="IZC86" s="163"/>
      <c r="IZD86" s="164"/>
      <c r="IZE86" s="164"/>
      <c r="IZF86" s="164"/>
      <c r="IZG86" s="112"/>
      <c r="IZK86" s="165"/>
      <c r="IZL86" s="32"/>
      <c r="IZM86" s="158"/>
      <c r="IZN86" s="159"/>
      <c r="IZO86" s="160"/>
      <c r="IZP86" s="161"/>
      <c r="IZQ86" s="162"/>
      <c r="IZR86" s="162"/>
      <c r="IZS86" s="163"/>
      <c r="IZT86" s="163"/>
      <c r="IZU86" s="164"/>
      <c r="IZV86" s="164"/>
      <c r="IZW86" s="164"/>
      <c r="IZX86" s="112"/>
      <c r="JAB86" s="165"/>
      <c r="JAC86" s="32"/>
      <c r="JAD86" s="158"/>
      <c r="JAE86" s="159"/>
      <c r="JAF86" s="160"/>
      <c r="JAG86" s="161"/>
      <c r="JAH86" s="162"/>
      <c r="JAI86" s="162"/>
      <c r="JAJ86" s="163"/>
      <c r="JAK86" s="163"/>
      <c r="JAL86" s="164"/>
      <c r="JAM86" s="164"/>
      <c r="JAN86" s="164"/>
      <c r="JAO86" s="112"/>
      <c r="JAS86" s="165"/>
      <c r="JAT86" s="32"/>
      <c r="JAU86" s="158"/>
      <c r="JAV86" s="159"/>
      <c r="JAW86" s="160"/>
      <c r="JAX86" s="161"/>
      <c r="JAY86" s="162"/>
      <c r="JAZ86" s="162"/>
      <c r="JBA86" s="163"/>
      <c r="JBB86" s="163"/>
      <c r="JBC86" s="164"/>
      <c r="JBD86" s="164"/>
      <c r="JBE86" s="164"/>
      <c r="JBF86" s="112"/>
      <c r="JBJ86" s="165"/>
      <c r="JBK86" s="32"/>
      <c r="JBL86" s="158"/>
      <c r="JBM86" s="159"/>
      <c r="JBN86" s="160"/>
      <c r="JBO86" s="161"/>
      <c r="JBP86" s="162"/>
      <c r="JBQ86" s="162"/>
      <c r="JBR86" s="163"/>
      <c r="JBS86" s="163"/>
      <c r="JBT86" s="164"/>
      <c r="JBU86" s="164"/>
      <c r="JBV86" s="164"/>
      <c r="JBW86" s="112"/>
      <c r="JCA86" s="165"/>
      <c r="JCB86" s="32"/>
      <c r="JCC86" s="158"/>
      <c r="JCD86" s="159"/>
      <c r="JCE86" s="160"/>
      <c r="JCF86" s="161"/>
      <c r="JCG86" s="162"/>
      <c r="JCH86" s="162"/>
      <c r="JCI86" s="163"/>
      <c r="JCJ86" s="163"/>
      <c r="JCK86" s="164"/>
      <c r="JCL86" s="164"/>
      <c r="JCM86" s="164"/>
      <c r="JCN86" s="112"/>
      <c r="JCR86" s="165"/>
      <c r="JCS86" s="32"/>
      <c r="JCT86" s="158"/>
      <c r="JCU86" s="159"/>
      <c r="JCV86" s="160"/>
      <c r="JCW86" s="161"/>
      <c r="JCX86" s="162"/>
      <c r="JCY86" s="162"/>
      <c r="JCZ86" s="163"/>
      <c r="JDA86" s="163"/>
      <c r="JDB86" s="164"/>
      <c r="JDC86" s="164"/>
      <c r="JDD86" s="164"/>
      <c r="JDE86" s="112"/>
      <c r="JDI86" s="165"/>
      <c r="JDJ86" s="32"/>
      <c r="JDK86" s="158"/>
      <c r="JDL86" s="159"/>
      <c r="JDM86" s="160"/>
      <c r="JDN86" s="161"/>
      <c r="JDO86" s="162"/>
      <c r="JDP86" s="162"/>
      <c r="JDQ86" s="163"/>
      <c r="JDR86" s="163"/>
      <c r="JDS86" s="164"/>
      <c r="JDT86" s="164"/>
      <c r="JDU86" s="164"/>
      <c r="JDV86" s="112"/>
      <c r="JDZ86" s="165"/>
      <c r="JEA86" s="32"/>
      <c r="JEB86" s="158"/>
      <c r="JEC86" s="159"/>
      <c r="JED86" s="160"/>
      <c r="JEE86" s="161"/>
      <c r="JEF86" s="162"/>
      <c r="JEG86" s="162"/>
      <c r="JEH86" s="163"/>
      <c r="JEI86" s="163"/>
      <c r="JEJ86" s="164"/>
      <c r="JEK86" s="164"/>
      <c r="JEL86" s="164"/>
      <c r="JEM86" s="112"/>
      <c r="JEQ86" s="165"/>
      <c r="JER86" s="32"/>
      <c r="JES86" s="158"/>
      <c r="JET86" s="159"/>
      <c r="JEU86" s="160"/>
      <c r="JEV86" s="161"/>
      <c r="JEW86" s="162"/>
      <c r="JEX86" s="162"/>
      <c r="JEY86" s="163"/>
      <c r="JEZ86" s="163"/>
      <c r="JFA86" s="164"/>
      <c r="JFB86" s="164"/>
      <c r="JFC86" s="164"/>
      <c r="JFD86" s="112"/>
      <c r="JFH86" s="165"/>
      <c r="JFI86" s="32"/>
      <c r="JFJ86" s="158"/>
      <c r="JFK86" s="159"/>
      <c r="JFL86" s="160"/>
      <c r="JFM86" s="161"/>
      <c r="JFN86" s="162"/>
      <c r="JFO86" s="162"/>
      <c r="JFP86" s="163"/>
      <c r="JFQ86" s="163"/>
      <c r="JFR86" s="164"/>
      <c r="JFS86" s="164"/>
      <c r="JFT86" s="164"/>
      <c r="JFU86" s="112"/>
      <c r="JFY86" s="165"/>
      <c r="JFZ86" s="32"/>
      <c r="JGA86" s="158"/>
      <c r="JGB86" s="159"/>
      <c r="JGC86" s="160"/>
      <c r="JGD86" s="161"/>
      <c r="JGE86" s="162"/>
      <c r="JGF86" s="162"/>
      <c r="JGG86" s="163"/>
      <c r="JGH86" s="163"/>
      <c r="JGI86" s="164"/>
      <c r="JGJ86" s="164"/>
      <c r="JGK86" s="164"/>
      <c r="JGL86" s="112"/>
      <c r="JGP86" s="165"/>
      <c r="JGQ86" s="32"/>
      <c r="JGR86" s="158"/>
      <c r="JGS86" s="159"/>
      <c r="JGT86" s="160"/>
      <c r="JGU86" s="161"/>
      <c r="JGV86" s="162"/>
      <c r="JGW86" s="162"/>
      <c r="JGX86" s="163"/>
      <c r="JGY86" s="163"/>
      <c r="JGZ86" s="164"/>
      <c r="JHA86" s="164"/>
      <c r="JHB86" s="164"/>
      <c r="JHC86" s="112"/>
      <c r="JHG86" s="165"/>
      <c r="JHH86" s="32"/>
      <c r="JHI86" s="158"/>
      <c r="JHJ86" s="159"/>
      <c r="JHK86" s="160"/>
      <c r="JHL86" s="161"/>
      <c r="JHM86" s="162"/>
      <c r="JHN86" s="162"/>
      <c r="JHO86" s="163"/>
      <c r="JHP86" s="163"/>
      <c r="JHQ86" s="164"/>
      <c r="JHR86" s="164"/>
      <c r="JHS86" s="164"/>
      <c r="JHT86" s="112"/>
      <c r="JHX86" s="165"/>
      <c r="JHY86" s="32"/>
      <c r="JHZ86" s="158"/>
      <c r="JIA86" s="159"/>
      <c r="JIB86" s="160"/>
      <c r="JIC86" s="161"/>
      <c r="JID86" s="162"/>
      <c r="JIE86" s="162"/>
      <c r="JIF86" s="163"/>
      <c r="JIG86" s="163"/>
      <c r="JIH86" s="164"/>
      <c r="JII86" s="164"/>
      <c r="JIJ86" s="164"/>
      <c r="JIK86" s="112"/>
      <c r="JIO86" s="165"/>
      <c r="JIP86" s="32"/>
      <c r="JIQ86" s="158"/>
      <c r="JIR86" s="159"/>
      <c r="JIS86" s="160"/>
      <c r="JIT86" s="161"/>
      <c r="JIU86" s="162"/>
      <c r="JIV86" s="162"/>
      <c r="JIW86" s="163"/>
      <c r="JIX86" s="163"/>
      <c r="JIY86" s="164"/>
      <c r="JIZ86" s="164"/>
      <c r="JJA86" s="164"/>
      <c r="JJB86" s="112"/>
      <c r="JJF86" s="165"/>
      <c r="JJG86" s="32"/>
      <c r="JJH86" s="158"/>
      <c r="JJI86" s="159"/>
      <c r="JJJ86" s="160"/>
      <c r="JJK86" s="161"/>
      <c r="JJL86" s="162"/>
      <c r="JJM86" s="162"/>
      <c r="JJN86" s="163"/>
      <c r="JJO86" s="163"/>
      <c r="JJP86" s="164"/>
      <c r="JJQ86" s="164"/>
      <c r="JJR86" s="164"/>
      <c r="JJS86" s="112"/>
      <c r="JJW86" s="165"/>
      <c r="JJX86" s="32"/>
      <c r="JJY86" s="158"/>
      <c r="JJZ86" s="159"/>
      <c r="JKA86" s="160"/>
      <c r="JKB86" s="161"/>
      <c r="JKC86" s="162"/>
      <c r="JKD86" s="162"/>
      <c r="JKE86" s="163"/>
      <c r="JKF86" s="163"/>
      <c r="JKG86" s="164"/>
      <c r="JKH86" s="164"/>
      <c r="JKI86" s="164"/>
      <c r="JKJ86" s="112"/>
      <c r="JKN86" s="165"/>
      <c r="JKO86" s="32"/>
      <c r="JKP86" s="158"/>
      <c r="JKQ86" s="159"/>
      <c r="JKR86" s="160"/>
      <c r="JKS86" s="161"/>
      <c r="JKT86" s="162"/>
      <c r="JKU86" s="162"/>
      <c r="JKV86" s="163"/>
      <c r="JKW86" s="163"/>
      <c r="JKX86" s="164"/>
      <c r="JKY86" s="164"/>
      <c r="JKZ86" s="164"/>
      <c r="JLA86" s="112"/>
      <c r="JLE86" s="165"/>
      <c r="JLF86" s="32"/>
      <c r="JLG86" s="158"/>
      <c r="JLH86" s="159"/>
      <c r="JLI86" s="160"/>
      <c r="JLJ86" s="161"/>
      <c r="JLK86" s="162"/>
      <c r="JLL86" s="162"/>
      <c r="JLM86" s="163"/>
      <c r="JLN86" s="163"/>
      <c r="JLO86" s="164"/>
      <c r="JLP86" s="164"/>
      <c r="JLQ86" s="164"/>
      <c r="JLR86" s="112"/>
      <c r="JLV86" s="165"/>
      <c r="JLW86" s="32"/>
      <c r="JLX86" s="158"/>
      <c r="JLY86" s="159"/>
      <c r="JLZ86" s="160"/>
      <c r="JMA86" s="161"/>
      <c r="JMB86" s="162"/>
      <c r="JMC86" s="162"/>
      <c r="JMD86" s="163"/>
      <c r="JME86" s="163"/>
      <c r="JMF86" s="164"/>
      <c r="JMG86" s="164"/>
      <c r="JMH86" s="164"/>
      <c r="JMI86" s="112"/>
      <c r="JMM86" s="165"/>
      <c r="JMN86" s="32"/>
      <c r="JMO86" s="158"/>
      <c r="JMP86" s="159"/>
      <c r="JMQ86" s="160"/>
      <c r="JMR86" s="161"/>
      <c r="JMS86" s="162"/>
      <c r="JMT86" s="162"/>
      <c r="JMU86" s="163"/>
      <c r="JMV86" s="163"/>
      <c r="JMW86" s="164"/>
      <c r="JMX86" s="164"/>
      <c r="JMY86" s="164"/>
      <c r="JMZ86" s="112"/>
      <c r="JND86" s="165"/>
      <c r="JNE86" s="32"/>
      <c r="JNF86" s="158"/>
      <c r="JNG86" s="159"/>
      <c r="JNH86" s="160"/>
      <c r="JNI86" s="161"/>
      <c r="JNJ86" s="162"/>
      <c r="JNK86" s="162"/>
      <c r="JNL86" s="163"/>
      <c r="JNM86" s="163"/>
      <c r="JNN86" s="164"/>
      <c r="JNO86" s="164"/>
      <c r="JNP86" s="164"/>
      <c r="JNQ86" s="112"/>
      <c r="JNU86" s="165"/>
      <c r="JNV86" s="32"/>
      <c r="JNW86" s="158"/>
      <c r="JNX86" s="159"/>
      <c r="JNY86" s="160"/>
      <c r="JNZ86" s="161"/>
      <c r="JOA86" s="162"/>
      <c r="JOB86" s="162"/>
      <c r="JOC86" s="163"/>
      <c r="JOD86" s="163"/>
      <c r="JOE86" s="164"/>
      <c r="JOF86" s="164"/>
      <c r="JOG86" s="164"/>
      <c r="JOH86" s="112"/>
      <c r="JOL86" s="165"/>
      <c r="JOM86" s="32"/>
      <c r="JON86" s="158"/>
      <c r="JOO86" s="159"/>
      <c r="JOP86" s="160"/>
      <c r="JOQ86" s="161"/>
      <c r="JOR86" s="162"/>
      <c r="JOS86" s="162"/>
      <c r="JOT86" s="163"/>
      <c r="JOU86" s="163"/>
      <c r="JOV86" s="164"/>
      <c r="JOW86" s="164"/>
      <c r="JOX86" s="164"/>
      <c r="JOY86" s="112"/>
      <c r="JPC86" s="165"/>
      <c r="JPD86" s="32"/>
      <c r="JPE86" s="158"/>
      <c r="JPF86" s="159"/>
      <c r="JPG86" s="160"/>
      <c r="JPH86" s="161"/>
      <c r="JPI86" s="162"/>
      <c r="JPJ86" s="162"/>
      <c r="JPK86" s="163"/>
      <c r="JPL86" s="163"/>
      <c r="JPM86" s="164"/>
      <c r="JPN86" s="164"/>
      <c r="JPO86" s="164"/>
      <c r="JPP86" s="112"/>
      <c r="JPT86" s="165"/>
      <c r="JPU86" s="32"/>
      <c r="JPV86" s="158"/>
      <c r="JPW86" s="159"/>
      <c r="JPX86" s="160"/>
      <c r="JPY86" s="161"/>
      <c r="JPZ86" s="162"/>
      <c r="JQA86" s="162"/>
      <c r="JQB86" s="163"/>
      <c r="JQC86" s="163"/>
      <c r="JQD86" s="164"/>
      <c r="JQE86" s="164"/>
      <c r="JQF86" s="164"/>
      <c r="JQG86" s="112"/>
      <c r="JQK86" s="165"/>
      <c r="JQL86" s="32"/>
      <c r="JQM86" s="158"/>
      <c r="JQN86" s="159"/>
      <c r="JQO86" s="160"/>
      <c r="JQP86" s="161"/>
      <c r="JQQ86" s="162"/>
      <c r="JQR86" s="162"/>
      <c r="JQS86" s="163"/>
      <c r="JQT86" s="163"/>
      <c r="JQU86" s="164"/>
      <c r="JQV86" s="164"/>
      <c r="JQW86" s="164"/>
      <c r="JQX86" s="112"/>
      <c r="JRB86" s="165"/>
      <c r="JRC86" s="32"/>
      <c r="JRD86" s="158"/>
      <c r="JRE86" s="159"/>
      <c r="JRF86" s="160"/>
      <c r="JRG86" s="161"/>
      <c r="JRH86" s="162"/>
      <c r="JRI86" s="162"/>
      <c r="JRJ86" s="163"/>
      <c r="JRK86" s="163"/>
      <c r="JRL86" s="164"/>
      <c r="JRM86" s="164"/>
      <c r="JRN86" s="164"/>
      <c r="JRO86" s="112"/>
      <c r="JRS86" s="165"/>
      <c r="JRT86" s="32"/>
      <c r="JRU86" s="158"/>
      <c r="JRV86" s="159"/>
      <c r="JRW86" s="160"/>
      <c r="JRX86" s="161"/>
      <c r="JRY86" s="162"/>
      <c r="JRZ86" s="162"/>
      <c r="JSA86" s="163"/>
      <c r="JSB86" s="163"/>
      <c r="JSC86" s="164"/>
      <c r="JSD86" s="164"/>
      <c r="JSE86" s="164"/>
      <c r="JSF86" s="112"/>
      <c r="JSJ86" s="165"/>
      <c r="JSK86" s="32"/>
      <c r="JSL86" s="158"/>
      <c r="JSM86" s="159"/>
      <c r="JSN86" s="160"/>
      <c r="JSO86" s="161"/>
      <c r="JSP86" s="162"/>
      <c r="JSQ86" s="162"/>
      <c r="JSR86" s="163"/>
      <c r="JSS86" s="163"/>
      <c r="JST86" s="164"/>
      <c r="JSU86" s="164"/>
      <c r="JSV86" s="164"/>
      <c r="JSW86" s="112"/>
      <c r="JTA86" s="165"/>
      <c r="JTB86" s="32"/>
      <c r="JTC86" s="158"/>
      <c r="JTD86" s="159"/>
      <c r="JTE86" s="160"/>
      <c r="JTF86" s="161"/>
      <c r="JTG86" s="162"/>
      <c r="JTH86" s="162"/>
      <c r="JTI86" s="163"/>
      <c r="JTJ86" s="163"/>
      <c r="JTK86" s="164"/>
      <c r="JTL86" s="164"/>
      <c r="JTM86" s="164"/>
      <c r="JTN86" s="112"/>
      <c r="JTR86" s="165"/>
      <c r="JTS86" s="32"/>
      <c r="JTT86" s="158"/>
      <c r="JTU86" s="159"/>
      <c r="JTV86" s="160"/>
      <c r="JTW86" s="161"/>
      <c r="JTX86" s="162"/>
      <c r="JTY86" s="162"/>
      <c r="JTZ86" s="163"/>
      <c r="JUA86" s="163"/>
      <c r="JUB86" s="164"/>
      <c r="JUC86" s="164"/>
      <c r="JUD86" s="164"/>
      <c r="JUE86" s="112"/>
      <c r="JUI86" s="165"/>
      <c r="JUJ86" s="32"/>
      <c r="JUK86" s="158"/>
      <c r="JUL86" s="159"/>
      <c r="JUM86" s="160"/>
      <c r="JUN86" s="161"/>
      <c r="JUO86" s="162"/>
      <c r="JUP86" s="162"/>
      <c r="JUQ86" s="163"/>
      <c r="JUR86" s="163"/>
      <c r="JUS86" s="164"/>
      <c r="JUT86" s="164"/>
      <c r="JUU86" s="164"/>
      <c r="JUV86" s="112"/>
      <c r="JUZ86" s="165"/>
      <c r="JVA86" s="32"/>
      <c r="JVB86" s="158"/>
      <c r="JVC86" s="159"/>
      <c r="JVD86" s="160"/>
      <c r="JVE86" s="161"/>
      <c r="JVF86" s="162"/>
      <c r="JVG86" s="162"/>
      <c r="JVH86" s="163"/>
      <c r="JVI86" s="163"/>
      <c r="JVJ86" s="164"/>
      <c r="JVK86" s="164"/>
      <c r="JVL86" s="164"/>
      <c r="JVM86" s="112"/>
      <c r="JVQ86" s="165"/>
      <c r="JVR86" s="32"/>
      <c r="JVS86" s="158"/>
      <c r="JVT86" s="159"/>
      <c r="JVU86" s="160"/>
      <c r="JVV86" s="161"/>
      <c r="JVW86" s="162"/>
      <c r="JVX86" s="162"/>
      <c r="JVY86" s="163"/>
      <c r="JVZ86" s="163"/>
      <c r="JWA86" s="164"/>
      <c r="JWB86" s="164"/>
      <c r="JWC86" s="164"/>
      <c r="JWD86" s="112"/>
      <c r="JWH86" s="165"/>
      <c r="JWI86" s="32"/>
      <c r="JWJ86" s="158"/>
      <c r="JWK86" s="159"/>
      <c r="JWL86" s="160"/>
      <c r="JWM86" s="161"/>
      <c r="JWN86" s="162"/>
      <c r="JWO86" s="162"/>
      <c r="JWP86" s="163"/>
      <c r="JWQ86" s="163"/>
      <c r="JWR86" s="164"/>
      <c r="JWS86" s="164"/>
      <c r="JWT86" s="164"/>
      <c r="JWU86" s="112"/>
      <c r="JWY86" s="165"/>
      <c r="JWZ86" s="32"/>
      <c r="JXA86" s="158"/>
      <c r="JXB86" s="159"/>
      <c r="JXC86" s="160"/>
      <c r="JXD86" s="161"/>
      <c r="JXE86" s="162"/>
      <c r="JXF86" s="162"/>
      <c r="JXG86" s="163"/>
      <c r="JXH86" s="163"/>
      <c r="JXI86" s="164"/>
      <c r="JXJ86" s="164"/>
      <c r="JXK86" s="164"/>
      <c r="JXL86" s="112"/>
      <c r="JXP86" s="165"/>
      <c r="JXQ86" s="32"/>
      <c r="JXR86" s="158"/>
      <c r="JXS86" s="159"/>
      <c r="JXT86" s="160"/>
      <c r="JXU86" s="161"/>
      <c r="JXV86" s="162"/>
      <c r="JXW86" s="162"/>
      <c r="JXX86" s="163"/>
      <c r="JXY86" s="163"/>
      <c r="JXZ86" s="164"/>
      <c r="JYA86" s="164"/>
      <c r="JYB86" s="164"/>
      <c r="JYC86" s="112"/>
      <c r="JYG86" s="165"/>
      <c r="JYH86" s="32"/>
      <c r="JYI86" s="158"/>
      <c r="JYJ86" s="159"/>
      <c r="JYK86" s="160"/>
      <c r="JYL86" s="161"/>
      <c r="JYM86" s="162"/>
      <c r="JYN86" s="162"/>
      <c r="JYO86" s="163"/>
      <c r="JYP86" s="163"/>
      <c r="JYQ86" s="164"/>
      <c r="JYR86" s="164"/>
      <c r="JYS86" s="164"/>
      <c r="JYT86" s="112"/>
      <c r="JYX86" s="165"/>
      <c r="JYY86" s="32"/>
      <c r="JYZ86" s="158"/>
      <c r="JZA86" s="159"/>
      <c r="JZB86" s="160"/>
      <c r="JZC86" s="161"/>
      <c r="JZD86" s="162"/>
      <c r="JZE86" s="162"/>
      <c r="JZF86" s="163"/>
      <c r="JZG86" s="163"/>
      <c r="JZH86" s="164"/>
      <c r="JZI86" s="164"/>
      <c r="JZJ86" s="164"/>
      <c r="JZK86" s="112"/>
      <c r="JZO86" s="165"/>
      <c r="JZP86" s="32"/>
      <c r="JZQ86" s="158"/>
      <c r="JZR86" s="159"/>
      <c r="JZS86" s="160"/>
      <c r="JZT86" s="161"/>
      <c r="JZU86" s="162"/>
      <c r="JZV86" s="162"/>
      <c r="JZW86" s="163"/>
      <c r="JZX86" s="163"/>
      <c r="JZY86" s="164"/>
      <c r="JZZ86" s="164"/>
      <c r="KAA86" s="164"/>
      <c r="KAB86" s="112"/>
      <c r="KAF86" s="165"/>
      <c r="KAG86" s="32"/>
      <c r="KAH86" s="158"/>
      <c r="KAI86" s="159"/>
      <c r="KAJ86" s="160"/>
      <c r="KAK86" s="161"/>
      <c r="KAL86" s="162"/>
      <c r="KAM86" s="162"/>
      <c r="KAN86" s="163"/>
      <c r="KAO86" s="163"/>
      <c r="KAP86" s="164"/>
      <c r="KAQ86" s="164"/>
      <c r="KAR86" s="164"/>
      <c r="KAS86" s="112"/>
      <c r="KAW86" s="165"/>
      <c r="KAX86" s="32"/>
      <c r="KAY86" s="158"/>
      <c r="KAZ86" s="159"/>
      <c r="KBA86" s="160"/>
      <c r="KBB86" s="161"/>
      <c r="KBC86" s="162"/>
      <c r="KBD86" s="162"/>
      <c r="KBE86" s="163"/>
      <c r="KBF86" s="163"/>
      <c r="KBG86" s="164"/>
      <c r="KBH86" s="164"/>
      <c r="KBI86" s="164"/>
      <c r="KBJ86" s="112"/>
      <c r="KBN86" s="165"/>
      <c r="KBO86" s="32"/>
      <c r="KBP86" s="158"/>
      <c r="KBQ86" s="159"/>
      <c r="KBR86" s="160"/>
      <c r="KBS86" s="161"/>
      <c r="KBT86" s="162"/>
      <c r="KBU86" s="162"/>
      <c r="KBV86" s="163"/>
      <c r="KBW86" s="163"/>
      <c r="KBX86" s="164"/>
      <c r="KBY86" s="164"/>
      <c r="KBZ86" s="164"/>
      <c r="KCA86" s="112"/>
      <c r="KCE86" s="165"/>
      <c r="KCF86" s="32"/>
      <c r="KCG86" s="158"/>
      <c r="KCH86" s="159"/>
      <c r="KCI86" s="160"/>
      <c r="KCJ86" s="161"/>
      <c r="KCK86" s="162"/>
      <c r="KCL86" s="162"/>
      <c r="KCM86" s="163"/>
      <c r="KCN86" s="163"/>
      <c r="KCO86" s="164"/>
      <c r="KCP86" s="164"/>
      <c r="KCQ86" s="164"/>
      <c r="KCR86" s="112"/>
      <c r="KCV86" s="165"/>
      <c r="KCW86" s="32"/>
      <c r="KCX86" s="158"/>
      <c r="KCY86" s="159"/>
      <c r="KCZ86" s="160"/>
      <c r="KDA86" s="161"/>
      <c r="KDB86" s="162"/>
      <c r="KDC86" s="162"/>
      <c r="KDD86" s="163"/>
      <c r="KDE86" s="163"/>
      <c r="KDF86" s="164"/>
      <c r="KDG86" s="164"/>
      <c r="KDH86" s="164"/>
      <c r="KDI86" s="112"/>
      <c r="KDM86" s="165"/>
      <c r="KDN86" s="32"/>
      <c r="KDO86" s="158"/>
      <c r="KDP86" s="159"/>
      <c r="KDQ86" s="160"/>
      <c r="KDR86" s="161"/>
      <c r="KDS86" s="162"/>
      <c r="KDT86" s="162"/>
      <c r="KDU86" s="163"/>
      <c r="KDV86" s="163"/>
      <c r="KDW86" s="164"/>
      <c r="KDX86" s="164"/>
      <c r="KDY86" s="164"/>
      <c r="KDZ86" s="112"/>
      <c r="KED86" s="165"/>
      <c r="KEE86" s="32"/>
      <c r="KEF86" s="158"/>
      <c r="KEG86" s="159"/>
      <c r="KEH86" s="160"/>
      <c r="KEI86" s="161"/>
      <c r="KEJ86" s="162"/>
      <c r="KEK86" s="162"/>
      <c r="KEL86" s="163"/>
      <c r="KEM86" s="163"/>
      <c r="KEN86" s="164"/>
      <c r="KEO86" s="164"/>
      <c r="KEP86" s="164"/>
      <c r="KEQ86" s="112"/>
      <c r="KEU86" s="165"/>
      <c r="KEV86" s="32"/>
      <c r="KEW86" s="158"/>
      <c r="KEX86" s="159"/>
      <c r="KEY86" s="160"/>
      <c r="KEZ86" s="161"/>
      <c r="KFA86" s="162"/>
      <c r="KFB86" s="162"/>
      <c r="KFC86" s="163"/>
      <c r="KFD86" s="163"/>
      <c r="KFE86" s="164"/>
      <c r="KFF86" s="164"/>
      <c r="KFG86" s="164"/>
      <c r="KFH86" s="112"/>
      <c r="KFL86" s="165"/>
      <c r="KFM86" s="32"/>
      <c r="KFN86" s="158"/>
      <c r="KFO86" s="159"/>
      <c r="KFP86" s="160"/>
      <c r="KFQ86" s="161"/>
      <c r="KFR86" s="162"/>
      <c r="KFS86" s="162"/>
      <c r="KFT86" s="163"/>
      <c r="KFU86" s="163"/>
      <c r="KFV86" s="164"/>
      <c r="KFW86" s="164"/>
      <c r="KFX86" s="164"/>
      <c r="KFY86" s="112"/>
      <c r="KGC86" s="165"/>
      <c r="KGD86" s="32"/>
      <c r="KGE86" s="158"/>
      <c r="KGF86" s="159"/>
      <c r="KGG86" s="160"/>
      <c r="KGH86" s="161"/>
      <c r="KGI86" s="162"/>
      <c r="KGJ86" s="162"/>
      <c r="KGK86" s="163"/>
      <c r="KGL86" s="163"/>
      <c r="KGM86" s="164"/>
      <c r="KGN86" s="164"/>
      <c r="KGO86" s="164"/>
      <c r="KGP86" s="112"/>
      <c r="KGT86" s="165"/>
      <c r="KGU86" s="32"/>
      <c r="KGV86" s="158"/>
      <c r="KGW86" s="159"/>
      <c r="KGX86" s="160"/>
      <c r="KGY86" s="161"/>
      <c r="KGZ86" s="162"/>
      <c r="KHA86" s="162"/>
      <c r="KHB86" s="163"/>
      <c r="KHC86" s="163"/>
      <c r="KHD86" s="164"/>
      <c r="KHE86" s="164"/>
      <c r="KHF86" s="164"/>
      <c r="KHG86" s="112"/>
      <c r="KHK86" s="165"/>
      <c r="KHL86" s="32"/>
      <c r="KHM86" s="158"/>
      <c r="KHN86" s="159"/>
      <c r="KHO86" s="160"/>
      <c r="KHP86" s="161"/>
      <c r="KHQ86" s="162"/>
      <c r="KHR86" s="162"/>
      <c r="KHS86" s="163"/>
      <c r="KHT86" s="163"/>
      <c r="KHU86" s="164"/>
      <c r="KHV86" s="164"/>
      <c r="KHW86" s="164"/>
      <c r="KHX86" s="112"/>
      <c r="KIB86" s="165"/>
      <c r="KIC86" s="32"/>
      <c r="KID86" s="158"/>
      <c r="KIE86" s="159"/>
      <c r="KIF86" s="160"/>
      <c r="KIG86" s="161"/>
      <c r="KIH86" s="162"/>
      <c r="KII86" s="162"/>
      <c r="KIJ86" s="163"/>
      <c r="KIK86" s="163"/>
      <c r="KIL86" s="164"/>
      <c r="KIM86" s="164"/>
      <c r="KIN86" s="164"/>
      <c r="KIO86" s="112"/>
      <c r="KIS86" s="165"/>
      <c r="KIT86" s="32"/>
      <c r="KIU86" s="158"/>
      <c r="KIV86" s="159"/>
      <c r="KIW86" s="160"/>
      <c r="KIX86" s="161"/>
      <c r="KIY86" s="162"/>
      <c r="KIZ86" s="162"/>
      <c r="KJA86" s="163"/>
      <c r="KJB86" s="163"/>
      <c r="KJC86" s="164"/>
      <c r="KJD86" s="164"/>
      <c r="KJE86" s="164"/>
      <c r="KJF86" s="112"/>
      <c r="KJJ86" s="165"/>
      <c r="KJK86" s="32"/>
      <c r="KJL86" s="158"/>
      <c r="KJM86" s="159"/>
      <c r="KJN86" s="160"/>
      <c r="KJO86" s="161"/>
      <c r="KJP86" s="162"/>
      <c r="KJQ86" s="162"/>
      <c r="KJR86" s="163"/>
      <c r="KJS86" s="163"/>
      <c r="KJT86" s="164"/>
      <c r="KJU86" s="164"/>
      <c r="KJV86" s="164"/>
      <c r="KJW86" s="112"/>
      <c r="KKA86" s="165"/>
      <c r="KKB86" s="32"/>
      <c r="KKC86" s="158"/>
      <c r="KKD86" s="159"/>
      <c r="KKE86" s="160"/>
      <c r="KKF86" s="161"/>
      <c r="KKG86" s="162"/>
      <c r="KKH86" s="162"/>
      <c r="KKI86" s="163"/>
      <c r="KKJ86" s="163"/>
      <c r="KKK86" s="164"/>
      <c r="KKL86" s="164"/>
      <c r="KKM86" s="164"/>
      <c r="KKN86" s="112"/>
      <c r="KKR86" s="165"/>
      <c r="KKS86" s="32"/>
      <c r="KKT86" s="158"/>
      <c r="KKU86" s="159"/>
      <c r="KKV86" s="160"/>
      <c r="KKW86" s="161"/>
      <c r="KKX86" s="162"/>
      <c r="KKY86" s="162"/>
      <c r="KKZ86" s="163"/>
      <c r="KLA86" s="163"/>
      <c r="KLB86" s="164"/>
      <c r="KLC86" s="164"/>
      <c r="KLD86" s="164"/>
      <c r="KLE86" s="112"/>
      <c r="KLI86" s="165"/>
      <c r="KLJ86" s="32"/>
      <c r="KLK86" s="158"/>
      <c r="KLL86" s="159"/>
      <c r="KLM86" s="160"/>
      <c r="KLN86" s="161"/>
      <c r="KLO86" s="162"/>
      <c r="KLP86" s="162"/>
      <c r="KLQ86" s="163"/>
      <c r="KLR86" s="163"/>
      <c r="KLS86" s="164"/>
      <c r="KLT86" s="164"/>
      <c r="KLU86" s="164"/>
      <c r="KLV86" s="112"/>
      <c r="KLZ86" s="165"/>
      <c r="KMA86" s="32"/>
      <c r="KMB86" s="158"/>
      <c r="KMC86" s="159"/>
      <c r="KMD86" s="160"/>
      <c r="KME86" s="161"/>
      <c r="KMF86" s="162"/>
      <c r="KMG86" s="162"/>
      <c r="KMH86" s="163"/>
      <c r="KMI86" s="163"/>
      <c r="KMJ86" s="164"/>
      <c r="KMK86" s="164"/>
      <c r="KML86" s="164"/>
      <c r="KMM86" s="112"/>
      <c r="KMQ86" s="165"/>
      <c r="KMR86" s="32"/>
      <c r="KMS86" s="158"/>
      <c r="KMT86" s="159"/>
      <c r="KMU86" s="160"/>
      <c r="KMV86" s="161"/>
      <c r="KMW86" s="162"/>
      <c r="KMX86" s="162"/>
      <c r="KMY86" s="163"/>
      <c r="KMZ86" s="163"/>
      <c r="KNA86" s="164"/>
      <c r="KNB86" s="164"/>
      <c r="KNC86" s="164"/>
      <c r="KND86" s="112"/>
      <c r="KNH86" s="165"/>
      <c r="KNI86" s="32"/>
      <c r="KNJ86" s="158"/>
      <c r="KNK86" s="159"/>
      <c r="KNL86" s="160"/>
      <c r="KNM86" s="161"/>
      <c r="KNN86" s="162"/>
      <c r="KNO86" s="162"/>
      <c r="KNP86" s="163"/>
      <c r="KNQ86" s="163"/>
      <c r="KNR86" s="164"/>
      <c r="KNS86" s="164"/>
      <c r="KNT86" s="164"/>
      <c r="KNU86" s="112"/>
      <c r="KNY86" s="165"/>
      <c r="KNZ86" s="32"/>
      <c r="KOA86" s="158"/>
      <c r="KOB86" s="159"/>
      <c r="KOC86" s="160"/>
      <c r="KOD86" s="161"/>
      <c r="KOE86" s="162"/>
      <c r="KOF86" s="162"/>
      <c r="KOG86" s="163"/>
      <c r="KOH86" s="163"/>
      <c r="KOI86" s="164"/>
      <c r="KOJ86" s="164"/>
      <c r="KOK86" s="164"/>
      <c r="KOL86" s="112"/>
      <c r="KOP86" s="165"/>
      <c r="KOQ86" s="32"/>
      <c r="KOR86" s="158"/>
      <c r="KOS86" s="159"/>
      <c r="KOT86" s="160"/>
      <c r="KOU86" s="161"/>
      <c r="KOV86" s="162"/>
      <c r="KOW86" s="162"/>
      <c r="KOX86" s="163"/>
      <c r="KOY86" s="163"/>
      <c r="KOZ86" s="164"/>
      <c r="KPA86" s="164"/>
      <c r="KPB86" s="164"/>
      <c r="KPC86" s="112"/>
      <c r="KPG86" s="165"/>
      <c r="KPH86" s="32"/>
      <c r="KPI86" s="158"/>
      <c r="KPJ86" s="159"/>
      <c r="KPK86" s="160"/>
      <c r="KPL86" s="161"/>
      <c r="KPM86" s="162"/>
      <c r="KPN86" s="162"/>
      <c r="KPO86" s="163"/>
      <c r="KPP86" s="163"/>
      <c r="KPQ86" s="164"/>
      <c r="KPR86" s="164"/>
      <c r="KPS86" s="164"/>
      <c r="KPT86" s="112"/>
      <c r="KPX86" s="165"/>
      <c r="KPY86" s="32"/>
      <c r="KPZ86" s="158"/>
      <c r="KQA86" s="159"/>
      <c r="KQB86" s="160"/>
      <c r="KQC86" s="161"/>
      <c r="KQD86" s="162"/>
      <c r="KQE86" s="162"/>
      <c r="KQF86" s="163"/>
      <c r="KQG86" s="163"/>
      <c r="KQH86" s="164"/>
      <c r="KQI86" s="164"/>
      <c r="KQJ86" s="164"/>
      <c r="KQK86" s="112"/>
      <c r="KQO86" s="165"/>
      <c r="KQP86" s="32"/>
      <c r="KQQ86" s="158"/>
      <c r="KQR86" s="159"/>
      <c r="KQS86" s="160"/>
      <c r="KQT86" s="161"/>
      <c r="KQU86" s="162"/>
      <c r="KQV86" s="162"/>
      <c r="KQW86" s="163"/>
      <c r="KQX86" s="163"/>
      <c r="KQY86" s="164"/>
      <c r="KQZ86" s="164"/>
      <c r="KRA86" s="164"/>
      <c r="KRB86" s="112"/>
      <c r="KRF86" s="165"/>
      <c r="KRG86" s="32"/>
      <c r="KRH86" s="158"/>
      <c r="KRI86" s="159"/>
      <c r="KRJ86" s="160"/>
      <c r="KRK86" s="161"/>
      <c r="KRL86" s="162"/>
      <c r="KRM86" s="162"/>
      <c r="KRN86" s="163"/>
      <c r="KRO86" s="163"/>
      <c r="KRP86" s="164"/>
      <c r="KRQ86" s="164"/>
      <c r="KRR86" s="164"/>
      <c r="KRS86" s="112"/>
      <c r="KRW86" s="165"/>
      <c r="KRX86" s="32"/>
      <c r="KRY86" s="158"/>
      <c r="KRZ86" s="159"/>
      <c r="KSA86" s="160"/>
      <c r="KSB86" s="161"/>
      <c r="KSC86" s="162"/>
      <c r="KSD86" s="162"/>
      <c r="KSE86" s="163"/>
      <c r="KSF86" s="163"/>
      <c r="KSG86" s="164"/>
      <c r="KSH86" s="164"/>
      <c r="KSI86" s="164"/>
      <c r="KSJ86" s="112"/>
      <c r="KSN86" s="165"/>
      <c r="KSO86" s="32"/>
      <c r="KSP86" s="158"/>
      <c r="KSQ86" s="159"/>
      <c r="KSR86" s="160"/>
      <c r="KSS86" s="161"/>
      <c r="KST86" s="162"/>
      <c r="KSU86" s="162"/>
      <c r="KSV86" s="163"/>
      <c r="KSW86" s="163"/>
      <c r="KSX86" s="164"/>
      <c r="KSY86" s="164"/>
      <c r="KSZ86" s="164"/>
      <c r="KTA86" s="112"/>
      <c r="KTE86" s="165"/>
      <c r="KTF86" s="32"/>
      <c r="KTG86" s="158"/>
      <c r="KTH86" s="159"/>
      <c r="KTI86" s="160"/>
      <c r="KTJ86" s="161"/>
      <c r="KTK86" s="162"/>
      <c r="KTL86" s="162"/>
      <c r="KTM86" s="163"/>
      <c r="KTN86" s="163"/>
      <c r="KTO86" s="164"/>
      <c r="KTP86" s="164"/>
      <c r="KTQ86" s="164"/>
      <c r="KTR86" s="112"/>
      <c r="KTV86" s="165"/>
      <c r="KTW86" s="32"/>
      <c r="KTX86" s="158"/>
      <c r="KTY86" s="159"/>
      <c r="KTZ86" s="160"/>
      <c r="KUA86" s="161"/>
      <c r="KUB86" s="162"/>
      <c r="KUC86" s="162"/>
      <c r="KUD86" s="163"/>
      <c r="KUE86" s="163"/>
      <c r="KUF86" s="164"/>
      <c r="KUG86" s="164"/>
      <c r="KUH86" s="164"/>
      <c r="KUI86" s="112"/>
      <c r="KUM86" s="165"/>
      <c r="KUN86" s="32"/>
      <c r="KUO86" s="158"/>
      <c r="KUP86" s="159"/>
      <c r="KUQ86" s="160"/>
      <c r="KUR86" s="161"/>
      <c r="KUS86" s="162"/>
      <c r="KUT86" s="162"/>
      <c r="KUU86" s="163"/>
      <c r="KUV86" s="163"/>
      <c r="KUW86" s="164"/>
      <c r="KUX86" s="164"/>
      <c r="KUY86" s="164"/>
      <c r="KUZ86" s="112"/>
      <c r="KVD86" s="165"/>
      <c r="KVE86" s="32"/>
      <c r="KVF86" s="158"/>
      <c r="KVG86" s="159"/>
      <c r="KVH86" s="160"/>
      <c r="KVI86" s="161"/>
      <c r="KVJ86" s="162"/>
      <c r="KVK86" s="162"/>
      <c r="KVL86" s="163"/>
      <c r="KVM86" s="163"/>
      <c r="KVN86" s="164"/>
      <c r="KVO86" s="164"/>
      <c r="KVP86" s="164"/>
      <c r="KVQ86" s="112"/>
      <c r="KVU86" s="165"/>
      <c r="KVV86" s="32"/>
      <c r="KVW86" s="158"/>
      <c r="KVX86" s="159"/>
      <c r="KVY86" s="160"/>
      <c r="KVZ86" s="161"/>
      <c r="KWA86" s="162"/>
      <c r="KWB86" s="162"/>
      <c r="KWC86" s="163"/>
      <c r="KWD86" s="163"/>
      <c r="KWE86" s="164"/>
      <c r="KWF86" s="164"/>
      <c r="KWG86" s="164"/>
      <c r="KWH86" s="112"/>
      <c r="KWL86" s="165"/>
      <c r="KWM86" s="32"/>
      <c r="KWN86" s="158"/>
      <c r="KWO86" s="159"/>
      <c r="KWP86" s="160"/>
      <c r="KWQ86" s="161"/>
      <c r="KWR86" s="162"/>
      <c r="KWS86" s="162"/>
      <c r="KWT86" s="163"/>
      <c r="KWU86" s="163"/>
      <c r="KWV86" s="164"/>
      <c r="KWW86" s="164"/>
      <c r="KWX86" s="164"/>
      <c r="KWY86" s="112"/>
      <c r="KXC86" s="165"/>
      <c r="KXD86" s="32"/>
      <c r="KXE86" s="158"/>
      <c r="KXF86" s="159"/>
      <c r="KXG86" s="160"/>
      <c r="KXH86" s="161"/>
      <c r="KXI86" s="162"/>
      <c r="KXJ86" s="162"/>
      <c r="KXK86" s="163"/>
      <c r="KXL86" s="163"/>
      <c r="KXM86" s="164"/>
      <c r="KXN86" s="164"/>
      <c r="KXO86" s="164"/>
      <c r="KXP86" s="112"/>
      <c r="KXT86" s="165"/>
      <c r="KXU86" s="32"/>
      <c r="KXV86" s="158"/>
      <c r="KXW86" s="159"/>
      <c r="KXX86" s="160"/>
      <c r="KXY86" s="161"/>
      <c r="KXZ86" s="162"/>
      <c r="KYA86" s="162"/>
      <c r="KYB86" s="163"/>
      <c r="KYC86" s="163"/>
      <c r="KYD86" s="164"/>
      <c r="KYE86" s="164"/>
      <c r="KYF86" s="164"/>
      <c r="KYG86" s="112"/>
      <c r="KYK86" s="165"/>
      <c r="KYL86" s="32"/>
      <c r="KYM86" s="158"/>
      <c r="KYN86" s="159"/>
      <c r="KYO86" s="160"/>
      <c r="KYP86" s="161"/>
      <c r="KYQ86" s="162"/>
      <c r="KYR86" s="162"/>
      <c r="KYS86" s="163"/>
      <c r="KYT86" s="163"/>
      <c r="KYU86" s="164"/>
      <c r="KYV86" s="164"/>
      <c r="KYW86" s="164"/>
      <c r="KYX86" s="112"/>
      <c r="KZB86" s="165"/>
      <c r="KZC86" s="32"/>
      <c r="KZD86" s="158"/>
      <c r="KZE86" s="159"/>
      <c r="KZF86" s="160"/>
      <c r="KZG86" s="161"/>
      <c r="KZH86" s="162"/>
      <c r="KZI86" s="162"/>
      <c r="KZJ86" s="163"/>
      <c r="KZK86" s="163"/>
      <c r="KZL86" s="164"/>
      <c r="KZM86" s="164"/>
      <c r="KZN86" s="164"/>
      <c r="KZO86" s="112"/>
      <c r="KZS86" s="165"/>
      <c r="KZT86" s="32"/>
      <c r="KZU86" s="158"/>
      <c r="KZV86" s="159"/>
      <c r="KZW86" s="160"/>
      <c r="KZX86" s="161"/>
      <c r="KZY86" s="162"/>
      <c r="KZZ86" s="162"/>
      <c r="LAA86" s="163"/>
      <c r="LAB86" s="163"/>
      <c r="LAC86" s="164"/>
      <c r="LAD86" s="164"/>
      <c r="LAE86" s="164"/>
      <c r="LAF86" s="112"/>
      <c r="LAJ86" s="165"/>
      <c r="LAK86" s="32"/>
      <c r="LAL86" s="158"/>
      <c r="LAM86" s="159"/>
      <c r="LAN86" s="160"/>
      <c r="LAO86" s="161"/>
      <c r="LAP86" s="162"/>
      <c r="LAQ86" s="162"/>
      <c r="LAR86" s="163"/>
      <c r="LAS86" s="163"/>
      <c r="LAT86" s="164"/>
      <c r="LAU86" s="164"/>
      <c r="LAV86" s="164"/>
      <c r="LAW86" s="112"/>
      <c r="LBA86" s="165"/>
      <c r="LBB86" s="32"/>
      <c r="LBC86" s="158"/>
      <c r="LBD86" s="159"/>
      <c r="LBE86" s="160"/>
      <c r="LBF86" s="161"/>
      <c r="LBG86" s="162"/>
      <c r="LBH86" s="162"/>
      <c r="LBI86" s="163"/>
      <c r="LBJ86" s="163"/>
      <c r="LBK86" s="164"/>
      <c r="LBL86" s="164"/>
      <c r="LBM86" s="164"/>
      <c r="LBN86" s="112"/>
      <c r="LBR86" s="165"/>
      <c r="LBS86" s="32"/>
      <c r="LBT86" s="158"/>
      <c r="LBU86" s="159"/>
      <c r="LBV86" s="160"/>
      <c r="LBW86" s="161"/>
      <c r="LBX86" s="162"/>
      <c r="LBY86" s="162"/>
      <c r="LBZ86" s="163"/>
      <c r="LCA86" s="163"/>
      <c r="LCB86" s="164"/>
      <c r="LCC86" s="164"/>
      <c r="LCD86" s="164"/>
      <c r="LCE86" s="112"/>
      <c r="LCI86" s="165"/>
      <c r="LCJ86" s="32"/>
      <c r="LCK86" s="158"/>
      <c r="LCL86" s="159"/>
      <c r="LCM86" s="160"/>
      <c r="LCN86" s="161"/>
      <c r="LCO86" s="162"/>
      <c r="LCP86" s="162"/>
      <c r="LCQ86" s="163"/>
      <c r="LCR86" s="163"/>
      <c r="LCS86" s="164"/>
      <c r="LCT86" s="164"/>
      <c r="LCU86" s="164"/>
      <c r="LCV86" s="112"/>
      <c r="LCZ86" s="165"/>
      <c r="LDA86" s="32"/>
      <c r="LDB86" s="158"/>
      <c r="LDC86" s="159"/>
      <c r="LDD86" s="160"/>
      <c r="LDE86" s="161"/>
      <c r="LDF86" s="162"/>
      <c r="LDG86" s="162"/>
      <c r="LDH86" s="163"/>
      <c r="LDI86" s="163"/>
      <c r="LDJ86" s="164"/>
      <c r="LDK86" s="164"/>
      <c r="LDL86" s="164"/>
      <c r="LDM86" s="112"/>
      <c r="LDQ86" s="165"/>
      <c r="LDR86" s="32"/>
      <c r="LDS86" s="158"/>
      <c r="LDT86" s="159"/>
      <c r="LDU86" s="160"/>
      <c r="LDV86" s="161"/>
      <c r="LDW86" s="162"/>
      <c r="LDX86" s="162"/>
      <c r="LDY86" s="163"/>
      <c r="LDZ86" s="163"/>
      <c r="LEA86" s="164"/>
      <c r="LEB86" s="164"/>
      <c r="LEC86" s="164"/>
      <c r="LED86" s="112"/>
      <c r="LEH86" s="165"/>
      <c r="LEI86" s="32"/>
      <c r="LEJ86" s="158"/>
      <c r="LEK86" s="159"/>
      <c r="LEL86" s="160"/>
      <c r="LEM86" s="161"/>
      <c r="LEN86" s="162"/>
      <c r="LEO86" s="162"/>
      <c r="LEP86" s="163"/>
      <c r="LEQ86" s="163"/>
      <c r="LER86" s="164"/>
      <c r="LES86" s="164"/>
      <c r="LET86" s="164"/>
      <c r="LEU86" s="112"/>
      <c r="LEY86" s="165"/>
      <c r="LEZ86" s="32"/>
      <c r="LFA86" s="158"/>
      <c r="LFB86" s="159"/>
      <c r="LFC86" s="160"/>
      <c r="LFD86" s="161"/>
      <c r="LFE86" s="162"/>
      <c r="LFF86" s="162"/>
      <c r="LFG86" s="163"/>
      <c r="LFH86" s="163"/>
      <c r="LFI86" s="164"/>
      <c r="LFJ86" s="164"/>
      <c r="LFK86" s="164"/>
      <c r="LFL86" s="112"/>
      <c r="LFP86" s="165"/>
      <c r="LFQ86" s="32"/>
      <c r="LFR86" s="158"/>
      <c r="LFS86" s="159"/>
      <c r="LFT86" s="160"/>
      <c r="LFU86" s="161"/>
      <c r="LFV86" s="162"/>
      <c r="LFW86" s="162"/>
      <c r="LFX86" s="163"/>
      <c r="LFY86" s="163"/>
      <c r="LFZ86" s="164"/>
      <c r="LGA86" s="164"/>
      <c r="LGB86" s="164"/>
      <c r="LGC86" s="112"/>
      <c r="LGG86" s="165"/>
      <c r="LGH86" s="32"/>
      <c r="LGI86" s="158"/>
      <c r="LGJ86" s="159"/>
      <c r="LGK86" s="160"/>
      <c r="LGL86" s="161"/>
      <c r="LGM86" s="162"/>
      <c r="LGN86" s="162"/>
      <c r="LGO86" s="163"/>
      <c r="LGP86" s="163"/>
      <c r="LGQ86" s="164"/>
      <c r="LGR86" s="164"/>
      <c r="LGS86" s="164"/>
      <c r="LGT86" s="112"/>
      <c r="LGX86" s="165"/>
      <c r="LGY86" s="32"/>
      <c r="LGZ86" s="158"/>
      <c r="LHA86" s="159"/>
      <c r="LHB86" s="160"/>
      <c r="LHC86" s="161"/>
      <c r="LHD86" s="162"/>
      <c r="LHE86" s="162"/>
      <c r="LHF86" s="163"/>
      <c r="LHG86" s="163"/>
      <c r="LHH86" s="164"/>
      <c r="LHI86" s="164"/>
      <c r="LHJ86" s="164"/>
      <c r="LHK86" s="112"/>
      <c r="LHO86" s="165"/>
      <c r="LHP86" s="32"/>
      <c r="LHQ86" s="158"/>
      <c r="LHR86" s="159"/>
      <c r="LHS86" s="160"/>
      <c r="LHT86" s="161"/>
      <c r="LHU86" s="162"/>
      <c r="LHV86" s="162"/>
      <c r="LHW86" s="163"/>
      <c r="LHX86" s="163"/>
      <c r="LHY86" s="164"/>
      <c r="LHZ86" s="164"/>
      <c r="LIA86" s="164"/>
      <c r="LIB86" s="112"/>
      <c r="LIF86" s="165"/>
      <c r="LIG86" s="32"/>
      <c r="LIH86" s="158"/>
      <c r="LII86" s="159"/>
      <c r="LIJ86" s="160"/>
      <c r="LIK86" s="161"/>
      <c r="LIL86" s="162"/>
      <c r="LIM86" s="162"/>
      <c r="LIN86" s="163"/>
      <c r="LIO86" s="163"/>
      <c r="LIP86" s="164"/>
      <c r="LIQ86" s="164"/>
      <c r="LIR86" s="164"/>
      <c r="LIS86" s="112"/>
      <c r="LIW86" s="165"/>
      <c r="LIX86" s="32"/>
      <c r="LIY86" s="158"/>
      <c r="LIZ86" s="159"/>
      <c r="LJA86" s="160"/>
      <c r="LJB86" s="161"/>
      <c r="LJC86" s="162"/>
      <c r="LJD86" s="162"/>
      <c r="LJE86" s="163"/>
      <c r="LJF86" s="163"/>
      <c r="LJG86" s="164"/>
      <c r="LJH86" s="164"/>
      <c r="LJI86" s="164"/>
      <c r="LJJ86" s="112"/>
      <c r="LJN86" s="165"/>
      <c r="LJO86" s="32"/>
      <c r="LJP86" s="158"/>
      <c r="LJQ86" s="159"/>
      <c r="LJR86" s="160"/>
      <c r="LJS86" s="161"/>
      <c r="LJT86" s="162"/>
      <c r="LJU86" s="162"/>
      <c r="LJV86" s="163"/>
      <c r="LJW86" s="163"/>
      <c r="LJX86" s="164"/>
      <c r="LJY86" s="164"/>
      <c r="LJZ86" s="164"/>
      <c r="LKA86" s="112"/>
      <c r="LKE86" s="165"/>
      <c r="LKF86" s="32"/>
      <c r="LKG86" s="158"/>
      <c r="LKH86" s="159"/>
      <c r="LKI86" s="160"/>
      <c r="LKJ86" s="161"/>
      <c r="LKK86" s="162"/>
      <c r="LKL86" s="162"/>
      <c r="LKM86" s="163"/>
      <c r="LKN86" s="163"/>
      <c r="LKO86" s="164"/>
      <c r="LKP86" s="164"/>
      <c r="LKQ86" s="164"/>
      <c r="LKR86" s="112"/>
      <c r="LKV86" s="165"/>
      <c r="LKW86" s="32"/>
      <c r="LKX86" s="158"/>
      <c r="LKY86" s="159"/>
      <c r="LKZ86" s="160"/>
      <c r="LLA86" s="161"/>
      <c r="LLB86" s="162"/>
      <c r="LLC86" s="162"/>
      <c r="LLD86" s="163"/>
      <c r="LLE86" s="163"/>
      <c r="LLF86" s="164"/>
      <c r="LLG86" s="164"/>
      <c r="LLH86" s="164"/>
      <c r="LLI86" s="112"/>
      <c r="LLM86" s="165"/>
      <c r="LLN86" s="32"/>
      <c r="LLO86" s="158"/>
      <c r="LLP86" s="159"/>
      <c r="LLQ86" s="160"/>
      <c r="LLR86" s="161"/>
      <c r="LLS86" s="162"/>
      <c r="LLT86" s="162"/>
      <c r="LLU86" s="163"/>
      <c r="LLV86" s="163"/>
      <c r="LLW86" s="164"/>
      <c r="LLX86" s="164"/>
      <c r="LLY86" s="164"/>
      <c r="LLZ86" s="112"/>
      <c r="LMD86" s="165"/>
      <c r="LME86" s="32"/>
      <c r="LMF86" s="158"/>
      <c r="LMG86" s="159"/>
      <c r="LMH86" s="160"/>
      <c r="LMI86" s="161"/>
      <c r="LMJ86" s="162"/>
      <c r="LMK86" s="162"/>
      <c r="LML86" s="163"/>
      <c r="LMM86" s="163"/>
      <c r="LMN86" s="164"/>
      <c r="LMO86" s="164"/>
      <c r="LMP86" s="164"/>
      <c r="LMQ86" s="112"/>
      <c r="LMU86" s="165"/>
      <c r="LMV86" s="32"/>
      <c r="LMW86" s="158"/>
      <c r="LMX86" s="159"/>
      <c r="LMY86" s="160"/>
      <c r="LMZ86" s="161"/>
      <c r="LNA86" s="162"/>
      <c r="LNB86" s="162"/>
      <c r="LNC86" s="163"/>
      <c r="LND86" s="163"/>
      <c r="LNE86" s="164"/>
      <c r="LNF86" s="164"/>
      <c r="LNG86" s="164"/>
      <c r="LNH86" s="112"/>
      <c r="LNL86" s="165"/>
      <c r="LNM86" s="32"/>
      <c r="LNN86" s="158"/>
      <c r="LNO86" s="159"/>
      <c r="LNP86" s="160"/>
      <c r="LNQ86" s="161"/>
      <c r="LNR86" s="162"/>
      <c r="LNS86" s="162"/>
      <c r="LNT86" s="163"/>
      <c r="LNU86" s="163"/>
      <c r="LNV86" s="164"/>
      <c r="LNW86" s="164"/>
      <c r="LNX86" s="164"/>
      <c r="LNY86" s="112"/>
      <c r="LOC86" s="165"/>
      <c r="LOD86" s="32"/>
      <c r="LOE86" s="158"/>
      <c r="LOF86" s="159"/>
      <c r="LOG86" s="160"/>
      <c r="LOH86" s="161"/>
      <c r="LOI86" s="162"/>
      <c r="LOJ86" s="162"/>
      <c r="LOK86" s="163"/>
      <c r="LOL86" s="163"/>
      <c r="LOM86" s="164"/>
      <c r="LON86" s="164"/>
      <c r="LOO86" s="164"/>
      <c r="LOP86" s="112"/>
      <c r="LOT86" s="165"/>
      <c r="LOU86" s="32"/>
      <c r="LOV86" s="158"/>
      <c r="LOW86" s="159"/>
      <c r="LOX86" s="160"/>
      <c r="LOY86" s="161"/>
      <c r="LOZ86" s="162"/>
      <c r="LPA86" s="162"/>
      <c r="LPB86" s="163"/>
      <c r="LPC86" s="163"/>
      <c r="LPD86" s="164"/>
      <c r="LPE86" s="164"/>
      <c r="LPF86" s="164"/>
      <c r="LPG86" s="112"/>
      <c r="LPK86" s="165"/>
      <c r="LPL86" s="32"/>
      <c r="LPM86" s="158"/>
      <c r="LPN86" s="159"/>
      <c r="LPO86" s="160"/>
      <c r="LPP86" s="161"/>
      <c r="LPQ86" s="162"/>
      <c r="LPR86" s="162"/>
      <c r="LPS86" s="163"/>
      <c r="LPT86" s="163"/>
      <c r="LPU86" s="164"/>
      <c r="LPV86" s="164"/>
      <c r="LPW86" s="164"/>
      <c r="LPX86" s="112"/>
      <c r="LQB86" s="165"/>
      <c r="LQC86" s="32"/>
      <c r="LQD86" s="158"/>
      <c r="LQE86" s="159"/>
      <c r="LQF86" s="160"/>
      <c r="LQG86" s="161"/>
      <c r="LQH86" s="162"/>
      <c r="LQI86" s="162"/>
      <c r="LQJ86" s="163"/>
      <c r="LQK86" s="163"/>
      <c r="LQL86" s="164"/>
      <c r="LQM86" s="164"/>
      <c r="LQN86" s="164"/>
      <c r="LQO86" s="112"/>
      <c r="LQS86" s="165"/>
      <c r="LQT86" s="32"/>
      <c r="LQU86" s="158"/>
      <c r="LQV86" s="159"/>
      <c r="LQW86" s="160"/>
      <c r="LQX86" s="161"/>
      <c r="LQY86" s="162"/>
      <c r="LQZ86" s="162"/>
      <c r="LRA86" s="163"/>
      <c r="LRB86" s="163"/>
      <c r="LRC86" s="164"/>
      <c r="LRD86" s="164"/>
      <c r="LRE86" s="164"/>
      <c r="LRF86" s="112"/>
      <c r="LRJ86" s="165"/>
      <c r="LRK86" s="32"/>
      <c r="LRL86" s="158"/>
      <c r="LRM86" s="159"/>
      <c r="LRN86" s="160"/>
      <c r="LRO86" s="161"/>
      <c r="LRP86" s="162"/>
      <c r="LRQ86" s="162"/>
      <c r="LRR86" s="163"/>
      <c r="LRS86" s="163"/>
      <c r="LRT86" s="164"/>
      <c r="LRU86" s="164"/>
      <c r="LRV86" s="164"/>
      <c r="LRW86" s="112"/>
      <c r="LSA86" s="165"/>
      <c r="LSB86" s="32"/>
      <c r="LSC86" s="158"/>
      <c r="LSD86" s="159"/>
      <c r="LSE86" s="160"/>
      <c r="LSF86" s="161"/>
      <c r="LSG86" s="162"/>
      <c r="LSH86" s="162"/>
      <c r="LSI86" s="163"/>
      <c r="LSJ86" s="163"/>
      <c r="LSK86" s="164"/>
      <c r="LSL86" s="164"/>
      <c r="LSM86" s="164"/>
      <c r="LSN86" s="112"/>
      <c r="LSR86" s="165"/>
      <c r="LSS86" s="32"/>
      <c r="LST86" s="158"/>
      <c r="LSU86" s="159"/>
      <c r="LSV86" s="160"/>
      <c r="LSW86" s="161"/>
      <c r="LSX86" s="162"/>
      <c r="LSY86" s="162"/>
      <c r="LSZ86" s="163"/>
      <c r="LTA86" s="163"/>
      <c r="LTB86" s="164"/>
      <c r="LTC86" s="164"/>
      <c r="LTD86" s="164"/>
      <c r="LTE86" s="112"/>
      <c r="LTI86" s="165"/>
      <c r="LTJ86" s="32"/>
      <c r="LTK86" s="158"/>
      <c r="LTL86" s="159"/>
      <c r="LTM86" s="160"/>
      <c r="LTN86" s="161"/>
      <c r="LTO86" s="162"/>
      <c r="LTP86" s="162"/>
      <c r="LTQ86" s="163"/>
      <c r="LTR86" s="163"/>
      <c r="LTS86" s="164"/>
      <c r="LTT86" s="164"/>
      <c r="LTU86" s="164"/>
      <c r="LTV86" s="112"/>
      <c r="LTZ86" s="165"/>
      <c r="LUA86" s="32"/>
      <c r="LUB86" s="158"/>
      <c r="LUC86" s="159"/>
      <c r="LUD86" s="160"/>
      <c r="LUE86" s="161"/>
      <c r="LUF86" s="162"/>
      <c r="LUG86" s="162"/>
      <c r="LUH86" s="163"/>
      <c r="LUI86" s="163"/>
      <c r="LUJ86" s="164"/>
      <c r="LUK86" s="164"/>
      <c r="LUL86" s="164"/>
      <c r="LUM86" s="112"/>
      <c r="LUQ86" s="165"/>
      <c r="LUR86" s="32"/>
      <c r="LUS86" s="158"/>
      <c r="LUT86" s="159"/>
      <c r="LUU86" s="160"/>
      <c r="LUV86" s="161"/>
      <c r="LUW86" s="162"/>
      <c r="LUX86" s="162"/>
      <c r="LUY86" s="163"/>
      <c r="LUZ86" s="163"/>
      <c r="LVA86" s="164"/>
      <c r="LVB86" s="164"/>
      <c r="LVC86" s="164"/>
      <c r="LVD86" s="112"/>
      <c r="LVH86" s="165"/>
      <c r="LVI86" s="32"/>
      <c r="LVJ86" s="158"/>
      <c r="LVK86" s="159"/>
      <c r="LVL86" s="160"/>
      <c r="LVM86" s="161"/>
      <c r="LVN86" s="162"/>
      <c r="LVO86" s="162"/>
      <c r="LVP86" s="163"/>
      <c r="LVQ86" s="163"/>
      <c r="LVR86" s="164"/>
      <c r="LVS86" s="164"/>
      <c r="LVT86" s="164"/>
      <c r="LVU86" s="112"/>
      <c r="LVY86" s="165"/>
      <c r="LVZ86" s="32"/>
      <c r="LWA86" s="158"/>
      <c r="LWB86" s="159"/>
      <c r="LWC86" s="160"/>
      <c r="LWD86" s="161"/>
      <c r="LWE86" s="162"/>
      <c r="LWF86" s="162"/>
      <c r="LWG86" s="163"/>
      <c r="LWH86" s="163"/>
      <c r="LWI86" s="164"/>
      <c r="LWJ86" s="164"/>
      <c r="LWK86" s="164"/>
      <c r="LWL86" s="112"/>
      <c r="LWP86" s="165"/>
      <c r="LWQ86" s="32"/>
      <c r="LWR86" s="158"/>
      <c r="LWS86" s="159"/>
      <c r="LWT86" s="160"/>
      <c r="LWU86" s="161"/>
      <c r="LWV86" s="162"/>
      <c r="LWW86" s="162"/>
      <c r="LWX86" s="163"/>
      <c r="LWY86" s="163"/>
      <c r="LWZ86" s="164"/>
      <c r="LXA86" s="164"/>
      <c r="LXB86" s="164"/>
      <c r="LXC86" s="112"/>
      <c r="LXG86" s="165"/>
      <c r="LXH86" s="32"/>
      <c r="LXI86" s="158"/>
      <c r="LXJ86" s="159"/>
      <c r="LXK86" s="160"/>
      <c r="LXL86" s="161"/>
      <c r="LXM86" s="162"/>
      <c r="LXN86" s="162"/>
      <c r="LXO86" s="163"/>
      <c r="LXP86" s="163"/>
      <c r="LXQ86" s="164"/>
      <c r="LXR86" s="164"/>
      <c r="LXS86" s="164"/>
      <c r="LXT86" s="112"/>
      <c r="LXX86" s="165"/>
      <c r="LXY86" s="32"/>
      <c r="LXZ86" s="158"/>
      <c r="LYA86" s="159"/>
      <c r="LYB86" s="160"/>
      <c r="LYC86" s="161"/>
      <c r="LYD86" s="162"/>
      <c r="LYE86" s="162"/>
      <c r="LYF86" s="163"/>
      <c r="LYG86" s="163"/>
      <c r="LYH86" s="164"/>
      <c r="LYI86" s="164"/>
      <c r="LYJ86" s="164"/>
      <c r="LYK86" s="112"/>
      <c r="LYO86" s="165"/>
      <c r="LYP86" s="32"/>
      <c r="LYQ86" s="158"/>
      <c r="LYR86" s="159"/>
      <c r="LYS86" s="160"/>
      <c r="LYT86" s="161"/>
      <c r="LYU86" s="162"/>
      <c r="LYV86" s="162"/>
      <c r="LYW86" s="163"/>
      <c r="LYX86" s="163"/>
      <c r="LYY86" s="164"/>
      <c r="LYZ86" s="164"/>
      <c r="LZA86" s="164"/>
      <c r="LZB86" s="112"/>
      <c r="LZF86" s="165"/>
      <c r="LZG86" s="32"/>
      <c r="LZH86" s="158"/>
      <c r="LZI86" s="159"/>
      <c r="LZJ86" s="160"/>
      <c r="LZK86" s="161"/>
      <c r="LZL86" s="162"/>
      <c r="LZM86" s="162"/>
      <c r="LZN86" s="163"/>
      <c r="LZO86" s="163"/>
      <c r="LZP86" s="164"/>
      <c r="LZQ86" s="164"/>
      <c r="LZR86" s="164"/>
      <c r="LZS86" s="112"/>
      <c r="LZW86" s="165"/>
      <c r="LZX86" s="32"/>
      <c r="LZY86" s="158"/>
      <c r="LZZ86" s="159"/>
      <c r="MAA86" s="160"/>
      <c r="MAB86" s="161"/>
      <c r="MAC86" s="162"/>
      <c r="MAD86" s="162"/>
      <c r="MAE86" s="163"/>
      <c r="MAF86" s="163"/>
      <c r="MAG86" s="164"/>
      <c r="MAH86" s="164"/>
      <c r="MAI86" s="164"/>
      <c r="MAJ86" s="112"/>
      <c r="MAN86" s="165"/>
      <c r="MAO86" s="32"/>
      <c r="MAP86" s="158"/>
      <c r="MAQ86" s="159"/>
      <c r="MAR86" s="160"/>
      <c r="MAS86" s="161"/>
      <c r="MAT86" s="162"/>
      <c r="MAU86" s="162"/>
      <c r="MAV86" s="163"/>
      <c r="MAW86" s="163"/>
      <c r="MAX86" s="164"/>
      <c r="MAY86" s="164"/>
      <c r="MAZ86" s="164"/>
      <c r="MBA86" s="112"/>
      <c r="MBE86" s="165"/>
      <c r="MBF86" s="32"/>
      <c r="MBG86" s="158"/>
      <c r="MBH86" s="159"/>
      <c r="MBI86" s="160"/>
      <c r="MBJ86" s="161"/>
      <c r="MBK86" s="162"/>
      <c r="MBL86" s="162"/>
      <c r="MBM86" s="163"/>
      <c r="MBN86" s="163"/>
      <c r="MBO86" s="164"/>
      <c r="MBP86" s="164"/>
      <c r="MBQ86" s="164"/>
      <c r="MBR86" s="112"/>
      <c r="MBV86" s="165"/>
      <c r="MBW86" s="32"/>
      <c r="MBX86" s="158"/>
      <c r="MBY86" s="159"/>
      <c r="MBZ86" s="160"/>
      <c r="MCA86" s="161"/>
      <c r="MCB86" s="162"/>
      <c r="MCC86" s="162"/>
      <c r="MCD86" s="163"/>
      <c r="MCE86" s="163"/>
      <c r="MCF86" s="164"/>
      <c r="MCG86" s="164"/>
      <c r="MCH86" s="164"/>
      <c r="MCI86" s="112"/>
      <c r="MCM86" s="165"/>
      <c r="MCN86" s="32"/>
      <c r="MCO86" s="158"/>
      <c r="MCP86" s="159"/>
      <c r="MCQ86" s="160"/>
      <c r="MCR86" s="161"/>
      <c r="MCS86" s="162"/>
      <c r="MCT86" s="162"/>
      <c r="MCU86" s="163"/>
      <c r="MCV86" s="163"/>
      <c r="MCW86" s="164"/>
      <c r="MCX86" s="164"/>
      <c r="MCY86" s="164"/>
      <c r="MCZ86" s="112"/>
      <c r="MDD86" s="165"/>
      <c r="MDE86" s="32"/>
      <c r="MDF86" s="158"/>
      <c r="MDG86" s="159"/>
      <c r="MDH86" s="160"/>
      <c r="MDI86" s="161"/>
      <c r="MDJ86" s="162"/>
      <c r="MDK86" s="162"/>
      <c r="MDL86" s="163"/>
      <c r="MDM86" s="163"/>
      <c r="MDN86" s="164"/>
      <c r="MDO86" s="164"/>
      <c r="MDP86" s="164"/>
      <c r="MDQ86" s="112"/>
      <c r="MDU86" s="165"/>
      <c r="MDV86" s="32"/>
      <c r="MDW86" s="158"/>
      <c r="MDX86" s="159"/>
      <c r="MDY86" s="160"/>
      <c r="MDZ86" s="161"/>
      <c r="MEA86" s="162"/>
      <c r="MEB86" s="162"/>
      <c r="MEC86" s="163"/>
      <c r="MED86" s="163"/>
      <c r="MEE86" s="164"/>
      <c r="MEF86" s="164"/>
      <c r="MEG86" s="164"/>
      <c r="MEH86" s="112"/>
      <c r="MEL86" s="165"/>
      <c r="MEM86" s="32"/>
      <c r="MEN86" s="158"/>
      <c r="MEO86" s="159"/>
      <c r="MEP86" s="160"/>
      <c r="MEQ86" s="161"/>
      <c r="MER86" s="162"/>
      <c r="MES86" s="162"/>
      <c r="MET86" s="163"/>
      <c r="MEU86" s="163"/>
      <c r="MEV86" s="164"/>
      <c r="MEW86" s="164"/>
      <c r="MEX86" s="164"/>
      <c r="MEY86" s="112"/>
      <c r="MFC86" s="165"/>
      <c r="MFD86" s="32"/>
      <c r="MFE86" s="158"/>
      <c r="MFF86" s="159"/>
      <c r="MFG86" s="160"/>
      <c r="MFH86" s="161"/>
      <c r="MFI86" s="162"/>
      <c r="MFJ86" s="162"/>
      <c r="MFK86" s="163"/>
      <c r="MFL86" s="163"/>
      <c r="MFM86" s="164"/>
      <c r="MFN86" s="164"/>
      <c r="MFO86" s="164"/>
      <c r="MFP86" s="112"/>
      <c r="MFT86" s="165"/>
      <c r="MFU86" s="32"/>
      <c r="MFV86" s="158"/>
      <c r="MFW86" s="159"/>
      <c r="MFX86" s="160"/>
      <c r="MFY86" s="161"/>
      <c r="MFZ86" s="162"/>
      <c r="MGA86" s="162"/>
      <c r="MGB86" s="163"/>
      <c r="MGC86" s="163"/>
      <c r="MGD86" s="164"/>
      <c r="MGE86" s="164"/>
      <c r="MGF86" s="164"/>
      <c r="MGG86" s="112"/>
      <c r="MGK86" s="165"/>
      <c r="MGL86" s="32"/>
      <c r="MGM86" s="158"/>
      <c r="MGN86" s="159"/>
      <c r="MGO86" s="160"/>
      <c r="MGP86" s="161"/>
      <c r="MGQ86" s="162"/>
      <c r="MGR86" s="162"/>
      <c r="MGS86" s="163"/>
      <c r="MGT86" s="163"/>
      <c r="MGU86" s="164"/>
      <c r="MGV86" s="164"/>
      <c r="MGW86" s="164"/>
      <c r="MGX86" s="112"/>
      <c r="MHB86" s="165"/>
      <c r="MHC86" s="32"/>
      <c r="MHD86" s="158"/>
      <c r="MHE86" s="159"/>
      <c r="MHF86" s="160"/>
      <c r="MHG86" s="161"/>
      <c r="MHH86" s="162"/>
      <c r="MHI86" s="162"/>
      <c r="MHJ86" s="163"/>
      <c r="MHK86" s="163"/>
      <c r="MHL86" s="164"/>
      <c r="MHM86" s="164"/>
      <c r="MHN86" s="164"/>
      <c r="MHO86" s="112"/>
      <c r="MHS86" s="165"/>
      <c r="MHT86" s="32"/>
      <c r="MHU86" s="158"/>
      <c r="MHV86" s="159"/>
      <c r="MHW86" s="160"/>
      <c r="MHX86" s="161"/>
      <c r="MHY86" s="162"/>
      <c r="MHZ86" s="162"/>
      <c r="MIA86" s="163"/>
      <c r="MIB86" s="163"/>
      <c r="MIC86" s="164"/>
      <c r="MID86" s="164"/>
      <c r="MIE86" s="164"/>
      <c r="MIF86" s="112"/>
      <c r="MIJ86" s="165"/>
      <c r="MIK86" s="32"/>
      <c r="MIL86" s="158"/>
      <c r="MIM86" s="159"/>
      <c r="MIN86" s="160"/>
      <c r="MIO86" s="161"/>
      <c r="MIP86" s="162"/>
      <c r="MIQ86" s="162"/>
      <c r="MIR86" s="163"/>
      <c r="MIS86" s="163"/>
      <c r="MIT86" s="164"/>
      <c r="MIU86" s="164"/>
      <c r="MIV86" s="164"/>
      <c r="MIW86" s="112"/>
      <c r="MJA86" s="165"/>
      <c r="MJB86" s="32"/>
      <c r="MJC86" s="158"/>
      <c r="MJD86" s="159"/>
      <c r="MJE86" s="160"/>
      <c r="MJF86" s="161"/>
      <c r="MJG86" s="162"/>
      <c r="MJH86" s="162"/>
      <c r="MJI86" s="163"/>
      <c r="MJJ86" s="163"/>
      <c r="MJK86" s="164"/>
      <c r="MJL86" s="164"/>
      <c r="MJM86" s="164"/>
      <c r="MJN86" s="112"/>
      <c r="MJR86" s="165"/>
      <c r="MJS86" s="32"/>
      <c r="MJT86" s="158"/>
      <c r="MJU86" s="159"/>
      <c r="MJV86" s="160"/>
      <c r="MJW86" s="161"/>
      <c r="MJX86" s="162"/>
      <c r="MJY86" s="162"/>
      <c r="MJZ86" s="163"/>
      <c r="MKA86" s="163"/>
      <c r="MKB86" s="164"/>
      <c r="MKC86" s="164"/>
      <c r="MKD86" s="164"/>
      <c r="MKE86" s="112"/>
      <c r="MKI86" s="165"/>
      <c r="MKJ86" s="32"/>
      <c r="MKK86" s="158"/>
      <c r="MKL86" s="159"/>
      <c r="MKM86" s="160"/>
      <c r="MKN86" s="161"/>
      <c r="MKO86" s="162"/>
      <c r="MKP86" s="162"/>
      <c r="MKQ86" s="163"/>
      <c r="MKR86" s="163"/>
      <c r="MKS86" s="164"/>
      <c r="MKT86" s="164"/>
      <c r="MKU86" s="164"/>
      <c r="MKV86" s="112"/>
      <c r="MKZ86" s="165"/>
      <c r="MLA86" s="32"/>
      <c r="MLB86" s="158"/>
      <c r="MLC86" s="159"/>
      <c r="MLD86" s="160"/>
      <c r="MLE86" s="161"/>
      <c r="MLF86" s="162"/>
      <c r="MLG86" s="162"/>
      <c r="MLH86" s="163"/>
      <c r="MLI86" s="163"/>
      <c r="MLJ86" s="164"/>
      <c r="MLK86" s="164"/>
      <c r="MLL86" s="164"/>
      <c r="MLM86" s="112"/>
      <c r="MLQ86" s="165"/>
      <c r="MLR86" s="32"/>
      <c r="MLS86" s="158"/>
      <c r="MLT86" s="159"/>
      <c r="MLU86" s="160"/>
      <c r="MLV86" s="161"/>
      <c r="MLW86" s="162"/>
      <c r="MLX86" s="162"/>
      <c r="MLY86" s="163"/>
      <c r="MLZ86" s="163"/>
      <c r="MMA86" s="164"/>
      <c r="MMB86" s="164"/>
      <c r="MMC86" s="164"/>
      <c r="MMD86" s="112"/>
      <c r="MMH86" s="165"/>
      <c r="MMI86" s="32"/>
      <c r="MMJ86" s="158"/>
      <c r="MMK86" s="159"/>
      <c r="MML86" s="160"/>
      <c r="MMM86" s="161"/>
      <c r="MMN86" s="162"/>
      <c r="MMO86" s="162"/>
      <c r="MMP86" s="163"/>
      <c r="MMQ86" s="163"/>
      <c r="MMR86" s="164"/>
      <c r="MMS86" s="164"/>
      <c r="MMT86" s="164"/>
      <c r="MMU86" s="112"/>
      <c r="MMY86" s="165"/>
      <c r="MMZ86" s="32"/>
      <c r="MNA86" s="158"/>
      <c r="MNB86" s="159"/>
      <c r="MNC86" s="160"/>
      <c r="MND86" s="161"/>
      <c r="MNE86" s="162"/>
      <c r="MNF86" s="162"/>
      <c r="MNG86" s="163"/>
      <c r="MNH86" s="163"/>
      <c r="MNI86" s="164"/>
      <c r="MNJ86" s="164"/>
      <c r="MNK86" s="164"/>
      <c r="MNL86" s="112"/>
      <c r="MNP86" s="165"/>
      <c r="MNQ86" s="32"/>
      <c r="MNR86" s="158"/>
      <c r="MNS86" s="159"/>
      <c r="MNT86" s="160"/>
      <c r="MNU86" s="161"/>
      <c r="MNV86" s="162"/>
      <c r="MNW86" s="162"/>
      <c r="MNX86" s="163"/>
      <c r="MNY86" s="163"/>
      <c r="MNZ86" s="164"/>
      <c r="MOA86" s="164"/>
      <c r="MOB86" s="164"/>
      <c r="MOC86" s="112"/>
      <c r="MOG86" s="165"/>
      <c r="MOH86" s="32"/>
      <c r="MOI86" s="158"/>
      <c r="MOJ86" s="159"/>
      <c r="MOK86" s="160"/>
      <c r="MOL86" s="161"/>
      <c r="MOM86" s="162"/>
      <c r="MON86" s="162"/>
      <c r="MOO86" s="163"/>
      <c r="MOP86" s="163"/>
      <c r="MOQ86" s="164"/>
      <c r="MOR86" s="164"/>
      <c r="MOS86" s="164"/>
      <c r="MOT86" s="112"/>
      <c r="MOX86" s="165"/>
      <c r="MOY86" s="32"/>
      <c r="MOZ86" s="158"/>
      <c r="MPA86" s="159"/>
      <c r="MPB86" s="160"/>
      <c r="MPC86" s="161"/>
      <c r="MPD86" s="162"/>
      <c r="MPE86" s="162"/>
      <c r="MPF86" s="163"/>
      <c r="MPG86" s="163"/>
      <c r="MPH86" s="164"/>
      <c r="MPI86" s="164"/>
      <c r="MPJ86" s="164"/>
      <c r="MPK86" s="112"/>
      <c r="MPO86" s="165"/>
      <c r="MPP86" s="32"/>
      <c r="MPQ86" s="158"/>
      <c r="MPR86" s="159"/>
      <c r="MPS86" s="160"/>
      <c r="MPT86" s="161"/>
      <c r="MPU86" s="162"/>
      <c r="MPV86" s="162"/>
      <c r="MPW86" s="163"/>
      <c r="MPX86" s="163"/>
      <c r="MPY86" s="164"/>
      <c r="MPZ86" s="164"/>
      <c r="MQA86" s="164"/>
      <c r="MQB86" s="112"/>
      <c r="MQF86" s="165"/>
      <c r="MQG86" s="32"/>
      <c r="MQH86" s="158"/>
      <c r="MQI86" s="159"/>
      <c r="MQJ86" s="160"/>
      <c r="MQK86" s="161"/>
      <c r="MQL86" s="162"/>
      <c r="MQM86" s="162"/>
      <c r="MQN86" s="163"/>
      <c r="MQO86" s="163"/>
      <c r="MQP86" s="164"/>
      <c r="MQQ86" s="164"/>
      <c r="MQR86" s="164"/>
      <c r="MQS86" s="112"/>
      <c r="MQW86" s="165"/>
      <c r="MQX86" s="32"/>
      <c r="MQY86" s="158"/>
      <c r="MQZ86" s="159"/>
      <c r="MRA86" s="160"/>
      <c r="MRB86" s="161"/>
      <c r="MRC86" s="162"/>
      <c r="MRD86" s="162"/>
      <c r="MRE86" s="163"/>
      <c r="MRF86" s="163"/>
      <c r="MRG86" s="164"/>
      <c r="MRH86" s="164"/>
      <c r="MRI86" s="164"/>
      <c r="MRJ86" s="112"/>
      <c r="MRN86" s="165"/>
      <c r="MRO86" s="32"/>
      <c r="MRP86" s="158"/>
      <c r="MRQ86" s="159"/>
      <c r="MRR86" s="160"/>
      <c r="MRS86" s="161"/>
      <c r="MRT86" s="162"/>
      <c r="MRU86" s="162"/>
      <c r="MRV86" s="163"/>
      <c r="MRW86" s="163"/>
      <c r="MRX86" s="164"/>
      <c r="MRY86" s="164"/>
      <c r="MRZ86" s="164"/>
      <c r="MSA86" s="112"/>
      <c r="MSE86" s="165"/>
      <c r="MSF86" s="32"/>
      <c r="MSG86" s="158"/>
      <c r="MSH86" s="159"/>
      <c r="MSI86" s="160"/>
      <c r="MSJ86" s="161"/>
      <c r="MSK86" s="162"/>
      <c r="MSL86" s="162"/>
      <c r="MSM86" s="163"/>
      <c r="MSN86" s="163"/>
      <c r="MSO86" s="164"/>
      <c r="MSP86" s="164"/>
      <c r="MSQ86" s="164"/>
      <c r="MSR86" s="112"/>
      <c r="MSV86" s="165"/>
      <c r="MSW86" s="32"/>
      <c r="MSX86" s="158"/>
      <c r="MSY86" s="159"/>
      <c r="MSZ86" s="160"/>
      <c r="MTA86" s="161"/>
      <c r="MTB86" s="162"/>
      <c r="MTC86" s="162"/>
      <c r="MTD86" s="163"/>
      <c r="MTE86" s="163"/>
      <c r="MTF86" s="164"/>
      <c r="MTG86" s="164"/>
      <c r="MTH86" s="164"/>
      <c r="MTI86" s="112"/>
      <c r="MTM86" s="165"/>
      <c r="MTN86" s="32"/>
      <c r="MTO86" s="158"/>
      <c r="MTP86" s="159"/>
      <c r="MTQ86" s="160"/>
      <c r="MTR86" s="161"/>
      <c r="MTS86" s="162"/>
      <c r="MTT86" s="162"/>
      <c r="MTU86" s="163"/>
      <c r="MTV86" s="163"/>
      <c r="MTW86" s="164"/>
      <c r="MTX86" s="164"/>
      <c r="MTY86" s="164"/>
      <c r="MTZ86" s="112"/>
      <c r="MUD86" s="165"/>
      <c r="MUE86" s="32"/>
      <c r="MUF86" s="158"/>
      <c r="MUG86" s="159"/>
      <c r="MUH86" s="160"/>
      <c r="MUI86" s="161"/>
      <c r="MUJ86" s="162"/>
      <c r="MUK86" s="162"/>
      <c r="MUL86" s="163"/>
      <c r="MUM86" s="163"/>
      <c r="MUN86" s="164"/>
      <c r="MUO86" s="164"/>
      <c r="MUP86" s="164"/>
      <c r="MUQ86" s="112"/>
      <c r="MUU86" s="165"/>
      <c r="MUV86" s="32"/>
      <c r="MUW86" s="158"/>
      <c r="MUX86" s="159"/>
      <c r="MUY86" s="160"/>
      <c r="MUZ86" s="161"/>
      <c r="MVA86" s="162"/>
      <c r="MVB86" s="162"/>
      <c r="MVC86" s="163"/>
      <c r="MVD86" s="163"/>
      <c r="MVE86" s="164"/>
      <c r="MVF86" s="164"/>
      <c r="MVG86" s="164"/>
      <c r="MVH86" s="112"/>
      <c r="MVL86" s="165"/>
      <c r="MVM86" s="32"/>
      <c r="MVN86" s="158"/>
      <c r="MVO86" s="159"/>
      <c r="MVP86" s="160"/>
      <c r="MVQ86" s="161"/>
      <c r="MVR86" s="162"/>
      <c r="MVS86" s="162"/>
      <c r="MVT86" s="163"/>
      <c r="MVU86" s="163"/>
      <c r="MVV86" s="164"/>
      <c r="MVW86" s="164"/>
      <c r="MVX86" s="164"/>
      <c r="MVY86" s="112"/>
      <c r="MWC86" s="165"/>
      <c r="MWD86" s="32"/>
      <c r="MWE86" s="158"/>
      <c r="MWF86" s="159"/>
      <c r="MWG86" s="160"/>
      <c r="MWH86" s="161"/>
      <c r="MWI86" s="162"/>
      <c r="MWJ86" s="162"/>
      <c r="MWK86" s="163"/>
      <c r="MWL86" s="163"/>
      <c r="MWM86" s="164"/>
      <c r="MWN86" s="164"/>
      <c r="MWO86" s="164"/>
      <c r="MWP86" s="112"/>
      <c r="MWT86" s="165"/>
      <c r="MWU86" s="32"/>
      <c r="MWV86" s="158"/>
      <c r="MWW86" s="159"/>
      <c r="MWX86" s="160"/>
      <c r="MWY86" s="161"/>
      <c r="MWZ86" s="162"/>
      <c r="MXA86" s="162"/>
      <c r="MXB86" s="163"/>
      <c r="MXC86" s="163"/>
      <c r="MXD86" s="164"/>
      <c r="MXE86" s="164"/>
      <c r="MXF86" s="164"/>
      <c r="MXG86" s="112"/>
      <c r="MXK86" s="165"/>
      <c r="MXL86" s="32"/>
      <c r="MXM86" s="158"/>
      <c r="MXN86" s="159"/>
      <c r="MXO86" s="160"/>
      <c r="MXP86" s="161"/>
      <c r="MXQ86" s="162"/>
      <c r="MXR86" s="162"/>
      <c r="MXS86" s="163"/>
      <c r="MXT86" s="163"/>
      <c r="MXU86" s="164"/>
      <c r="MXV86" s="164"/>
      <c r="MXW86" s="164"/>
      <c r="MXX86" s="112"/>
      <c r="MYB86" s="165"/>
      <c r="MYC86" s="32"/>
      <c r="MYD86" s="158"/>
      <c r="MYE86" s="159"/>
      <c r="MYF86" s="160"/>
      <c r="MYG86" s="161"/>
      <c r="MYH86" s="162"/>
      <c r="MYI86" s="162"/>
      <c r="MYJ86" s="163"/>
      <c r="MYK86" s="163"/>
      <c r="MYL86" s="164"/>
      <c r="MYM86" s="164"/>
      <c r="MYN86" s="164"/>
      <c r="MYO86" s="112"/>
      <c r="MYS86" s="165"/>
      <c r="MYT86" s="32"/>
      <c r="MYU86" s="158"/>
      <c r="MYV86" s="159"/>
      <c r="MYW86" s="160"/>
      <c r="MYX86" s="161"/>
      <c r="MYY86" s="162"/>
      <c r="MYZ86" s="162"/>
      <c r="MZA86" s="163"/>
      <c r="MZB86" s="163"/>
      <c r="MZC86" s="164"/>
      <c r="MZD86" s="164"/>
      <c r="MZE86" s="164"/>
      <c r="MZF86" s="112"/>
      <c r="MZJ86" s="165"/>
      <c r="MZK86" s="32"/>
      <c r="MZL86" s="158"/>
      <c r="MZM86" s="159"/>
      <c r="MZN86" s="160"/>
      <c r="MZO86" s="161"/>
      <c r="MZP86" s="162"/>
      <c r="MZQ86" s="162"/>
      <c r="MZR86" s="163"/>
      <c r="MZS86" s="163"/>
      <c r="MZT86" s="164"/>
      <c r="MZU86" s="164"/>
      <c r="MZV86" s="164"/>
      <c r="MZW86" s="112"/>
      <c r="NAA86" s="165"/>
      <c r="NAB86" s="32"/>
      <c r="NAC86" s="158"/>
      <c r="NAD86" s="159"/>
      <c r="NAE86" s="160"/>
      <c r="NAF86" s="161"/>
      <c r="NAG86" s="162"/>
      <c r="NAH86" s="162"/>
      <c r="NAI86" s="163"/>
      <c r="NAJ86" s="163"/>
      <c r="NAK86" s="164"/>
      <c r="NAL86" s="164"/>
      <c r="NAM86" s="164"/>
      <c r="NAN86" s="112"/>
      <c r="NAR86" s="165"/>
      <c r="NAS86" s="32"/>
      <c r="NAT86" s="158"/>
      <c r="NAU86" s="159"/>
      <c r="NAV86" s="160"/>
      <c r="NAW86" s="161"/>
      <c r="NAX86" s="162"/>
      <c r="NAY86" s="162"/>
      <c r="NAZ86" s="163"/>
      <c r="NBA86" s="163"/>
      <c r="NBB86" s="164"/>
      <c r="NBC86" s="164"/>
      <c r="NBD86" s="164"/>
      <c r="NBE86" s="112"/>
      <c r="NBI86" s="165"/>
      <c r="NBJ86" s="32"/>
      <c r="NBK86" s="158"/>
      <c r="NBL86" s="159"/>
      <c r="NBM86" s="160"/>
      <c r="NBN86" s="161"/>
      <c r="NBO86" s="162"/>
      <c r="NBP86" s="162"/>
      <c r="NBQ86" s="163"/>
      <c r="NBR86" s="163"/>
      <c r="NBS86" s="164"/>
      <c r="NBT86" s="164"/>
      <c r="NBU86" s="164"/>
      <c r="NBV86" s="112"/>
      <c r="NBZ86" s="165"/>
      <c r="NCA86" s="32"/>
      <c r="NCB86" s="158"/>
      <c r="NCC86" s="159"/>
      <c r="NCD86" s="160"/>
      <c r="NCE86" s="161"/>
      <c r="NCF86" s="162"/>
      <c r="NCG86" s="162"/>
      <c r="NCH86" s="163"/>
      <c r="NCI86" s="163"/>
      <c r="NCJ86" s="164"/>
      <c r="NCK86" s="164"/>
      <c r="NCL86" s="164"/>
      <c r="NCM86" s="112"/>
      <c r="NCQ86" s="165"/>
      <c r="NCR86" s="32"/>
      <c r="NCS86" s="158"/>
      <c r="NCT86" s="159"/>
      <c r="NCU86" s="160"/>
      <c r="NCV86" s="161"/>
      <c r="NCW86" s="162"/>
      <c r="NCX86" s="162"/>
      <c r="NCY86" s="163"/>
      <c r="NCZ86" s="163"/>
      <c r="NDA86" s="164"/>
      <c r="NDB86" s="164"/>
      <c r="NDC86" s="164"/>
      <c r="NDD86" s="112"/>
      <c r="NDH86" s="165"/>
      <c r="NDI86" s="32"/>
      <c r="NDJ86" s="158"/>
      <c r="NDK86" s="159"/>
      <c r="NDL86" s="160"/>
      <c r="NDM86" s="161"/>
      <c r="NDN86" s="162"/>
      <c r="NDO86" s="162"/>
      <c r="NDP86" s="163"/>
      <c r="NDQ86" s="163"/>
      <c r="NDR86" s="164"/>
      <c r="NDS86" s="164"/>
      <c r="NDT86" s="164"/>
      <c r="NDU86" s="112"/>
      <c r="NDY86" s="165"/>
      <c r="NDZ86" s="32"/>
      <c r="NEA86" s="158"/>
      <c r="NEB86" s="159"/>
      <c r="NEC86" s="160"/>
      <c r="NED86" s="161"/>
      <c r="NEE86" s="162"/>
      <c r="NEF86" s="162"/>
      <c r="NEG86" s="163"/>
      <c r="NEH86" s="163"/>
      <c r="NEI86" s="164"/>
      <c r="NEJ86" s="164"/>
      <c r="NEK86" s="164"/>
      <c r="NEL86" s="112"/>
      <c r="NEP86" s="165"/>
      <c r="NEQ86" s="32"/>
      <c r="NER86" s="158"/>
      <c r="NES86" s="159"/>
      <c r="NET86" s="160"/>
      <c r="NEU86" s="161"/>
      <c r="NEV86" s="162"/>
      <c r="NEW86" s="162"/>
      <c r="NEX86" s="163"/>
      <c r="NEY86" s="163"/>
      <c r="NEZ86" s="164"/>
      <c r="NFA86" s="164"/>
      <c r="NFB86" s="164"/>
      <c r="NFC86" s="112"/>
      <c r="NFG86" s="165"/>
      <c r="NFH86" s="32"/>
      <c r="NFI86" s="158"/>
      <c r="NFJ86" s="159"/>
      <c r="NFK86" s="160"/>
      <c r="NFL86" s="161"/>
      <c r="NFM86" s="162"/>
      <c r="NFN86" s="162"/>
      <c r="NFO86" s="163"/>
      <c r="NFP86" s="163"/>
      <c r="NFQ86" s="164"/>
      <c r="NFR86" s="164"/>
      <c r="NFS86" s="164"/>
      <c r="NFT86" s="112"/>
      <c r="NFX86" s="165"/>
      <c r="NFY86" s="32"/>
      <c r="NFZ86" s="158"/>
      <c r="NGA86" s="159"/>
      <c r="NGB86" s="160"/>
      <c r="NGC86" s="161"/>
      <c r="NGD86" s="162"/>
      <c r="NGE86" s="162"/>
      <c r="NGF86" s="163"/>
      <c r="NGG86" s="163"/>
      <c r="NGH86" s="164"/>
      <c r="NGI86" s="164"/>
      <c r="NGJ86" s="164"/>
      <c r="NGK86" s="112"/>
      <c r="NGO86" s="165"/>
      <c r="NGP86" s="32"/>
      <c r="NGQ86" s="158"/>
      <c r="NGR86" s="159"/>
      <c r="NGS86" s="160"/>
      <c r="NGT86" s="161"/>
      <c r="NGU86" s="162"/>
      <c r="NGV86" s="162"/>
      <c r="NGW86" s="163"/>
      <c r="NGX86" s="163"/>
      <c r="NGY86" s="164"/>
      <c r="NGZ86" s="164"/>
      <c r="NHA86" s="164"/>
      <c r="NHB86" s="112"/>
      <c r="NHF86" s="165"/>
      <c r="NHG86" s="32"/>
      <c r="NHH86" s="158"/>
      <c r="NHI86" s="159"/>
      <c r="NHJ86" s="160"/>
      <c r="NHK86" s="161"/>
      <c r="NHL86" s="162"/>
      <c r="NHM86" s="162"/>
      <c r="NHN86" s="163"/>
      <c r="NHO86" s="163"/>
      <c r="NHP86" s="164"/>
      <c r="NHQ86" s="164"/>
      <c r="NHR86" s="164"/>
      <c r="NHS86" s="112"/>
      <c r="NHW86" s="165"/>
      <c r="NHX86" s="32"/>
      <c r="NHY86" s="158"/>
      <c r="NHZ86" s="159"/>
      <c r="NIA86" s="160"/>
      <c r="NIB86" s="161"/>
      <c r="NIC86" s="162"/>
      <c r="NID86" s="162"/>
      <c r="NIE86" s="163"/>
      <c r="NIF86" s="163"/>
      <c r="NIG86" s="164"/>
      <c r="NIH86" s="164"/>
      <c r="NII86" s="164"/>
      <c r="NIJ86" s="112"/>
      <c r="NIN86" s="165"/>
      <c r="NIO86" s="32"/>
      <c r="NIP86" s="158"/>
      <c r="NIQ86" s="159"/>
      <c r="NIR86" s="160"/>
      <c r="NIS86" s="161"/>
      <c r="NIT86" s="162"/>
      <c r="NIU86" s="162"/>
      <c r="NIV86" s="163"/>
      <c r="NIW86" s="163"/>
      <c r="NIX86" s="164"/>
      <c r="NIY86" s="164"/>
      <c r="NIZ86" s="164"/>
      <c r="NJA86" s="112"/>
      <c r="NJE86" s="165"/>
      <c r="NJF86" s="32"/>
      <c r="NJG86" s="158"/>
      <c r="NJH86" s="159"/>
      <c r="NJI86" s="160"/>
      <c r="NJJ86" s="161"/>
      <c r="NJK86" s="162"/>
      <c r="NJL86" s="162"/>
      <c r="NJM86" s="163"/>
      <c r="NJN86" s="163"/>
      <c r="NJO86" s="164"/>
      <c r="NJP86" s="164"/>
      <c r="NJQ86" s="164"/>
      <c r="NJR86" s="112"/>
      <c r="NJV86" s="165"/>
      <c r="NJW86" s="32"/>
      <c r="NJX86" s="158"/>
      <c r="NJY86" s="159"/>
      <c r="NJZ86" s="160"/>
      <c r="NKA86" s="161"/>
      <c r="NKB86" s="162"/>
      <c r="NKC86" s="162"/>
      <c r="NKD86" s="163"/>
      <c r="NKE86" s="163"/>
      <c r="NKF86" s="164"/>
      <c r="NKG86" s="164"/>
      <c r="NKH86" s="164"/>
      <c r="NKI86" s="112"/>
      <c r="NKM86" s="165"/>
      <c r="NKN86" s="32"/>
      <c r="NKO86" s="158"/>
      <c r="NKP86" s="159"/>
      <c r="NKQ86" s="160"/>
      <c r="NKR86" s="161"/>
      <c r="NKS86" s="162"/>
      <c r="NKT86" s="162"/>
      <c r="NKU86" s="163"/>
      <c r="NKV86" s="163"/>
      <c r="NKW86" s="164"/>
      <c r="NKX86" s="164"/>
      <c r="NKY86" s="164"/>
      <c r="NKZ86" s="112"/>
      <c r="NLD86" s="165"/>
      <c r="NLE86" s="32"/>
      <c r="NLF86" s="158"/>
      <c r="NLG86" s="159"/>
      <c r="NLH86" s="160"/>
      <c r="NLI86" s="161"/>
      <c r="NLJ86" s="162"/>
      <c r="NLK86" s="162"/>
      <c r="NLL86" s="163"/>
      <c r="NLM86" s="163"/>
      <c r="NLN86" s="164"/>
      <c r="NLO86" s="164"/>
      <c r="NLP86" s="164"/>
      <c r="NLQ86" s="112"/>
      <c r="NLU86" s="165"/>
      <c r="NLV86" s="32"/>
      <c r="NLW86" s="158"/>
      <c r="NLX86" s="159"/>
      <c r="NLY86" s="160"/>
      <c r="NLZ86" s="161"/>
      <c r="NMA86" s="162"/>
      <c r="NMB86" s="162"/>
      <c r="NMC86" s="163"/>
      <c r="NMD86" s="163"/>
      <c r="NME86" s="164"/>
      <c r="NMF86" s="164"/>
      <c r="NMG86" s="164"/>
      <c r="NMH86" s="112"/>
      <c r="NML86" s="165"/>
      <c r="NMM86" s="32"/>
      <c r="NMN86" s="158"/>
      <c r="NMO86" s="159"/>
      <c r="NMP86" s="160"/>
      <c r="NMQ86" s="161"/>
      <c r="NMR86" s="162"/>
      <c r="NMS86" s="162"/>
      <c r="NMT86" s="163"/>
      <c r="NMU86" s="163"/>
      <c r="NMV86" s="164"/>
      <c r="NMW86" s="164"/>
      <c r="NMX86" s="164"/>
      <c r="NMY86" s="112"/>
      <c r="NNC86" s="165"/>
      <c r="NND86" s="32"/>
      <c r="NNE86" s="158"/>
      <c r="NNF86" s="159"/>
      <c r="NNG86" s="160"/>
      <c r="NNH86" s="161"/>
      <c r="NNI86" s="162"/>
      <c r="NNJ86" s="162"/>
      <c r="NNK86" s="163"/>
      <c r="NNL86" s="163"/>
      <c r="NNM86" s="164"/>
      <c r="NNN86" s="164"/>
      <c r="NNO86" s="164"/>
      <c r="NNP86" s="112"/>
      <c r="NNT86" s="165"/>
      <c r="NNU86" s="32"/>
      <c r="NNV86" s="158"/>
      <c r="NNW86" s="159"/>
      <c r="NNX86" s="160"/>
      <c r="NNY86" s="161"/>
      <c r="NNZ86" s="162"/>
      <c r="NOA86" s="162"/>
      <c r="NOB86" s="163"/>
      <c r="NOC86" s="163"/>
      <c r="NOD86" s="164"/>
      <c r="NOE86" s="164"/>
      <c r="NOF86" s="164"/>
      <c r="NOG86" s="112"/>
      <c r="NOK86" s="165"/>
      <c r="NOL86" s="32"/>
      <c r="NOM86" s="158"/>
      <c r="NON86" s="159"/>
      <c r="NOO86" s="160"/>
      <c r="NOP86" s="161"/>
      <c r="NOQ86" s="162"/>
      <c r="NOR86" s="162"/>
      <c r="NOS86" s="163"/>
      <c r="NOT86" s="163"/>
      <c r="NOU86" s="164"/>
      <c r="NOV86" s="164"/>
      <c r="NOW86" s="164"/>
      <c r="NOX86" s="112"/>
      <c r="NPB86" s="165"/>
      <c r="NPC86" s="32"/>
      <c r="NPD86" s="158"/>
      <c r="NPE86" s="159"/>
      <c r="NPF86" s="160"/>
      <c r="NPG86" s="161"/>
      <c r="NPH86" s="162"/>
      <c r="NPI86" s="162"/>
      <c r="NPJ86" s="163"/>
      <c r="NPK86" s="163"/>
      <c r="NPL86" s="164"/>
      <c r="NPM86" s="164"/>
      <c r="NPN86" s="164"/>
      <c r="NPO86" s="112"/>
      <c r="NPS86" s="165"/>
      <c r="NPT86" s="32"/>
      <c r="NPU86" s="158"/>
      <c r="NPV86" s="159"/>
      <c r="NPW86" s="160"/>
      <c r="NPX86" s="161"/>
      <c r="NPY86" s="162"/>
      <c r="NPZ86" s="162"/>
      <c r="NQA86" s="163"/>
      <c r="NQB86" s="163"/>
      <c r="NQC86" s="164"/>
      <c r="NQD86" s="164"/>
      <c r="NQE86" s="164"/>
      <c r="NQF86" s="112"/>
      <c r="NQJ86" s="165"/>
      <c r="NQK86" s="32"/>
      <c r="NQL86" s="158"/>
      <c r="NQM86" s="159"/>
      <c r="NQN86" s="160"/>
      <c r="NQO86" s="161"/>
      <c r="NQP86" s="162"/>
      <c r="NQQ86" s="162"/>
      <c r="NQR86" s="163"/>
      <c r="NQS86" s="163"/>
      <c r="NQT86" s="164"/>
      <c r="NQU86" s="164"/>
      <c r="NQV86" s="164"/>
      <c r="NQW86" s="112"/>
      <c r="NRA86" s="165"/>
      <c r="NRB86" s="32"/>
      <c r="NRC86" s="158"/>
      <c r="NRD86" s="159"/>
      <c r="NRE86" s="160"/>
      <c r="NRF86" s="161"/>
      <c r="NRG86" s="162"/>
      <c r="NRH86" s="162"/>
      <c r="NRI86" s="163"/>
      <c r="NRJ86" s="163"/>
      <c r="NRK86" s="164"/>
      <c r="NRL86" s="164"/>
      <c r="NRM86" s="164"/>
      <c r="NRN86" s="112"/>
      <c r="NRR86" s="165"/>
      <c r="NRS86" s="32"/>
      <c r="NRT86" s="158"/>
      <c r="NRU86" s="159"/>
      <c r="NRV86" s="160"/>
      <c r="NRW86" s="161"/>
      <c r="NRX86" s="162"/>
      <c r="NRY86" s="162"/>
      <c r="NRZ86" s="163"/>
      <c r="NSA86" s="163"/>
      <c r="NSB86" s="164"/>
      <c r="NSC86" s="164"/>
      <c r="NSD86" s="164"/>
      <c r="NSE86" s="112"/>
      <c r="NSI86" s="165"/>
      <c r="NSJ86" s="32"/>
      <c r="NSK86" s="158"/>
      <c r="NSL86" s="159"/>
      <c r="NSM86" s="160"/>
      <c r="NSN86" s="161"/>
      <c r="NSO86" s="162"/>
      <c r="NSP86" s="162"/>
      <c r="NSQ86" s="163"/>
      <c r="NSR86" s="163"/>
      <c r="NSS86" s="164"/>
      <c r="NST86" s="164"/>
      <c r="NSU86" s="164"/>
      <c r="NSV86" s="112"/>
      <c r="NSZ86" s="165"/>
      <c r="NTA86" s="32"/>
      <c r="NTB86" s="158"/>
      <c r="NTC86" s="159"/>
      <c r="NTD86" s="160"/>
      <c r="NTE86" s="161"/>
      <c r="NTF86" s="162"/>
      <c r="NTG86" s="162"/>
      <c r="NTH86" s="163"/>
      <c r="NTI86" s="163"/>
      <c r="NTJ86" s="164"/>
      <c r="NTK86" s="164"/>
      <c r="NTL86" s="164"/>
      <c r="NTM86" s="112"/>
      <c r="NTQ86" s="165"/>
      <c r="NTR86" s="32"/>
      <c r="NTS86" s="158"/>
      <c r="NTT86" s="159"/>
      <c r="NTU86" s="160"/>
      <c r="NTV86" s="161"/>
      <c r="NTW86" s="162"/>
      <c r="NTX86" s="162"/>
      <c r="NTY86" s="163"/>
      <c r="NTZ86" s="163"/>
      <c r="NUA86" s="164"/>
      <c r="NUB86" s="164"/>
      <c r="NUC86" s="164"/>
      <c r="NUD86" s="112"/>
      <c r="NUH86" s="165"/>
      <c r="NUI86" s="32"/>
      <c r="NUJ86" s="158"/>
      <c r="NUK86" s="159"/>
      <c r="NUL86" s="160"/>
      <c r="NUM86" s="161"/>
      <c r="NUN86" s="162"/>
      <c r="NUO86" s="162"/>
      <c r="NUP86" s="163"/>
      <c r="NUQ86" s="163"/>
      <c r="NUR86" s="164"/>
      <c r="NUS86" s="164"/>
      <c r="NUT86" s="164"/>
      <c r="NUU86" s="112"/>
      <c r="NUY86" s="165"/>
      <c r="NUZ86" s="32"/>
      <c r="NVA86" s="158"/>
      <c r="NVB86" s="159"/>
      <c r="NVC86" s="160"/>
      <c r="NVD86" s="161"/>
      <c r="NVE86" s="162"/>
      <c r="NVF86" s="162"/>
      <c r="NVG86" s="163"/>
      <c r="NVH86" s="163"/>
      <c r="NVI86" s="164"/>
      <c r="NVJ86" s="164"/>
      <c r="NVK86" s="164"/>
      <c r="NVL86" s="112"/>
      <c r="NVP86" s="165"/>
      <c r="NVQ86" s="32"/>
      <c r="NVR86" s="158"/>
      <c r="NVS86" s="159"/>
      <c r="NVT86" s="160"/>
      <c r="NVU86" s="161"/>
      <c r="NVV86" s="162"/>
      <c r="NVW86" s="162"/>
      <c r="NVX86" s="163"/>
      <c r="NVY86" s="163"/>
      <c r="NVZ86" s="164"/>
      <c r="NWA86" s="164"/>
      <c r="NWB86" s="164"/>
      <c r="NWC86" s="112"/>
      <c r="NWG86" s="165"/>
      <c r="NWH86" s="32"/>
      <c r="NWI86" s="158"/>
      <c r="NWJ86" s="159"/>
      <c r="NWK86" s="160"/>
      <c r="NWL86" s="161"/>
      <c r="NWM86" s="162"/>
      <c r="NWN86" s="162"/>
      <c r="NWO86" s="163"/>
      <c r="NWP86" s="163"/>
      <c r="NWQ86" s="164"/>
      <c r="NWR86" s="164"/>
      <c r="NWS86" s="164"/>
      <c r="NWT86" s="112"/>
      <c r="NWX86" s="165"/>
      <c r="NWY86" s="32"/>
      <c r="NWZ86" s="158"/>
      <c r="NXA86" s="159"/>
      <c r="NXB86" s="160"/>
      <c r="NXC86" s="161"/>
      <c r="NXD86" s="162"/>
      <c r="NXE86" s="162"/>
      <c r="NXF86" s="163"/>
      <c r="NXG86" s="163"/>
      <c r="NXH86" s="164"/>
      <c r="NXI86" s="164"/>
      <c r="NXJ86" s="164"/>
      <c r="NXK86" s="112"/>
      <c r="NXO86" s="165"/>
      <c r="NXP86" s="32"/>
      <c r="NXQ86" s="158"/>
      <c r="NXR86" s="159"/>
      <c r="NXS86" s="160"/>
      <c r="NXT86" s="161"/>
      <c r="NXU86" s="162"/>
      <c r="NXV86" s="162"/>
      <c r="NXW86" s="163"/>
      <c r="NXX86" s="163"/>
      <c r="NXY86" s="164"/>
      <c r="NXZ86" s="164"/>
      <c r="NYA86" s="164"/>
      <c r="NYB86" s="112"/>
      <c r="NYF86" s="165"/>
      <c r="NYG86" s="32"/>
      <c r="NYH86" s="158"/>
      <c r="NYI86" s="159"/>
      <c r="NYJ86" s="160"/>
      <c r="NYK86" s="161"/>
      <c r="NYL86" s="162"/>
      <c r="NYM86" s="162"/>
      <c r="NYN86" s="163"/>
      <c r="NYO86" s="163"/>
      <c r="NYP86" s="164"/>
      <c r="NYQ86" s="164"/>
      <c r="NYR86" s="164"/>
      <c r="NYS86" s="112"/>
      <c r="NYW86" s="165"/>
      <c r="NYX86" s="32"/>
      <c r="NYY86" s="158"/>
      <c r="NYZ86" s="159"/>
      <c r="NZA86" s="160"/>
      <c r="NZB86" s="161"/>
      <c r="NZC86" s="162"/>
      <c r="NZD86" s="162"/>
      <c r="NZE86" s="163"/>
      <c r="NZF86" s="163"/>
      <c r="NZG86" s="164"/>
      <c r="NZH86" s="164"/>
      <c r="NZI86" s="164"/>
      <c r="NZJ86" s="112"/>
      <c r="NZN86" s="165"/>
      <c r="NZO86" s="32"/>
      <c r="NZP86" s="158"/>
      <c r="NZQ86" s="159"/>
      <c r="NZR86" s="160"/>
      <c r="NZS86" s="161"/>
      <c r="NZT86" s="162"/>
      <c r="NZU86" s="162"/>
      <c r="NZV86" s="163"/>
      <c r="NZW86" s="163"/>
      <c r="NZX86" s="164"/>
      <c r="NZY86" s="164"/>
      <c r="NZZ86" s="164"/>
      <c r="OAA86" s="112"/>
      <c r="OAE86" s="165"/>
      <c r="OAF86" s="32"/>
      <c r="OAG86" s="158"/>
      <c r="OAH86" s="159"/>
      <c r="OAI86" s="160"/>
      <c r="OAJ86" s="161"/>
      <c r="OAK86" s="162"/>
      <c r="OAL86" s="162"/>
      <c r="OAM86" s="163"/>
      <c r="OAN86" s="163"/>
      <c r="OAO86" s="164"/>
      <c r="OAP86" s="164"/>
      <c r="OAQ86" s="164"/>
      <c r="OAR86" s="112"/>
      <c r="OAV86" s="165"/>
      <c r="OAW86" s="32"/>
      <c r="OAX86" s="158"/>
      <c r="OAY86" s="159"/>
      <c r="OAZ86" s="160"/>
      <c r="OBA86" s="161"/>
      <c r="OBB86" s="162"/>
      <c r="OBC86" s="162"/>
      <c r="OBD86" s="163"/>
      <c r="OBE86" s="163"/>
      <c r="OBF86" s="164"/>
      <c r="OBG86" s="164"/>
      <c r="OBH86" s="164"/>
      <c r="OBI86" s="112"/>
      <c r="OBM86" s="165"/>
      <c r="OBN86" s="32"/>
      <c r="OBO86" s="158"/>
      <c r="OBP86" s="159"/>
      <c r="OBQ86" s="160"/>
      <c r="OBR86" s="161"/>
      <c r="OBS86" s="162"/>
      <c r="OBT86" s="162"/>
      <c r="OBU86" s="163"/>
      <c r="OBV86" s="163"/>
      <c r="OBW86" s="164"/>
      <c r="OBX86" s="164"/>
      <c r="OBY86" s="164"/>
      <c r="OBZ86" s="112"/>
      <c r="OCD86" s="165"/>
      <c r="OCE86" s="32"/>
      <c r="OCF86" s="158"/>
      <c r="OCG86" s="159"/>
      <c r="OCH86" s="160"/>
      <c r="OCI86" s="161"/>
      <c r="OCJ86" s="162"/>
      <c r="OCK86" s="162"/>
      <c r="OCL86" s="163"/>
      <c r="OCM86" s="163"/>
      <c r="OCN86" s="164"/>
      <c r="OCO86" s="164"/>
      <c r="OCP86" s="164"/>
      <c r="OCQ86" s="112"/>
      <c r="OCU86" s="165"/>
      <c r="OCV86" s="32"/>
      <c r="OCW86" s="158"/>
      <c r="OCX86" s="159"/>
      <c r="OCY86" s="160"/>
      <c r="OCZ86" s="161"/>
      <c r="ODA86" s="162"/>
      <c r="ODB86" s="162"/>
      <c r="ODC86" s="163"/>
      <c r="ODD86" s="163"/>
      <c r="ODE86" s="164"/>
      <c r="ODF86" s="164"/>
      <c r="ODG86" s="164"/>
      <c r="ODH86" s="112"/>
      <c r="ODL86" s="165"/>
      <c r="ODM86" s="32"/>
      <c r="ODN86" s="158"/>
      <c r="ODO86" s="159"/>
      <c r="ODP86" s="160"/>
      <c r="ODQ86" s="161"/>
      <c r="ODR86" s="162"/>
      <c r="ODS86" s="162"/>
      <c r="ODT86" s="163"/>
      <c r="ODU86" s="163"/>
      <c r="ODV86" s="164"/>
      <c r="ODW86" s="164"/>
      <c r="ODX86" s="164"/>
      <c r="ODY86" s="112"/>
      <c r="OEC86" s="165"/>
      <c r="OED86" s="32"/>
      <c r="OEE86" s="158"/>
      <c r="OEF86" s="159"/>
      <c r="OEG86" s="160"/>
      <c r="OEH86" s="161"/>
      <c r="OEI86" s="162"/>
      <c r="OEJ86" s="162"/>
      <c r="OEK86" s="163"/>
      <c r="OEL86" s="163"/>
      <c r="OEM86" s="164"/>
      <c r="OEN86" s="164"/>
      <c r="OEO86" s="164"/>
      <c r="OEP86" s="112"/>
      <c r="OET86" s="165"/>
      <c r="OEU86" s="32"/>
      <c r="OEV86" s="158"/>
      <c r="OEW86" s="159"/>
      <c r="OEX86" s="160"/>
      <c r="OEY86" s="161"/>
      <c r="OEZ86" s="162"/>
      <c r="OFA86" s="162"/>
      <c r="OFB86" s="163"/>
      <c r="OFC86" s="163"/>
      <c r="OFD86" s="164"/>
      <c r="OFE86" s="164"/>
      <c r="OFF86" s="164"/>
      <c r="OFG86" s="112"/>
      <c r="OFK86" s="165"/>
      <c r="OFL86" s="32"/>
      <c r="OFM86" s="158"/>
      <c r="OFN86" s="159"/>
      <c r="OFO86" s="160"/>
      <c r="OFP86" s="161"/>
      <c r="OFQ86" s="162"/>
      <c r="OFR86" s="162"/>
      <c r="OFS86" s="163"/>
      <c r="OFT86" s="163"/>
      <c r="OFU86" s="164"/>
      <c r="OFV86" s="164"/>
      <c r="OFW86" s="164"/>
      <c r="OFX86" s="112"/>
      <c r="OGB86" s="165"/>
      <c r="OGC86" s="32"/>
      <c r="OGD86" s="158"/>
      <c r="OGE86" s="159"/>
      <c r="OGF86" s="160"/>
      <c r="OGG86" s="161"/>
      <c r="OGH86" s="162"/>
      <c r="OGI86" s="162"/>
      <c r="OGJ86" s="163"/>
      <c r="OGK86" s="163"/>
      <c r="OGL86" s="164"/>
      <c r="OGM86" s="164"/>
      <c r="OGN86" s="164"/>
      <c r="OGO86" s="112"/>
      <c r="OGS86" s="165"/>
      <c r="OGT86" s="32"/>
      <c r="OGU86" s="158"/>
      <c r="OGV86" s="159"/>
      <c r="OGW86" s="160"/>
      <c r="OGX86" s="161"/>
      <c r="OGY86" s="162"/>
      <c r="OGZ86" s="162"/>
      <c r="OHA86" s="163"/>
      <c r="OHB86" s="163"/>
      <c r="OHC86" s="164"/>
      <c r="OHD86" s="164"/>
      <c r="OHE86" s="164"/>
      <c r="OHF86" s="112"/>
      <c r="OHJ86" s="165"/>
      <c r="OHK86" s="32"/>
      <c r="OHL86" s="158"/>
      <c r="OHM86" s="159"/>
      <c r="OHN86" s="160"/>
      <c r="OHO86" s="161"/>
      <c r="OHP86" s="162"/>
      <c r="OHQ86" s="162"/>
      <c r="OHR86" s="163"/>
      <c r="OHS86" s="163"/>
      <c r="OHT86" s="164"/>
      <c r="OHU86" s="164"/>
      <c r="OHV86" s="164"/>
      <c r="OHW86" s="112"/>
      <c r="OIA86" s="165"/>
      <c r="OIB86" s="32"/>
      <c r="OIC86" s="158"/>
      <c r="OID86" s="159"/>
      <c r="OIE86" s="160"/>
      <c r="OIF86" s="161"/>
      <c r="OIG86" s="162"/>
      <c r="OIH86" s="162"/>
      <c r="OII86" s="163"/>
      <c r="OIJ86" s="163"/>
      <c r="OIK86" s="164"/>
      <c r="OIL86" s="164"/>
      <c r="OIM86" s="164"/>
      <c r="OIN86" s="112"/>
      <c r="OIR86" s="165"/>
      <c r="OIS86" s="32"/>
      <c r="OIT86" s="158"/>
      <c r="OIU86" s="159"/>
      <c r="OIV86" s="160"/>
      <c r="OIW86" s="161"/>
      <c r="OIX86" s="162"/>
      <c r="OIY86" s="162"/>
      <c r="OIZ86" s="163"/>
      <c r="OJA86" s="163"/>
      <c r="OJB86" s="164"/>
      <c r="OJC86" s="164"/>
      <c r="OJD86" s="164"/>
      <c r="OJE86" s="112"/>
      <c r="OJI86" s="165"/>
      <c r="OJJ86" s="32"/>
      <c r="OJK86" s="158"/>
      <c r="OJL86" s="159"/>
      <c r="OJM86" s="160"/>
      <c r="OJN86" s="161"/>
      <c r="OJO86" s="162"/>
      <c r="OJP86" s="162"/>
      <c r="OJQ86" s="163"/>
      <c r="OJR86" s="163"/>
      <c r="OJS86" s="164"/>
      <c r="OJT86" s="164"/>
      <c r="OJU86" s="164"/>
      <c r="OJV86" s="112"/>
      <c r="OJZ86" s="165"/>
      <c r="OKA86" s="32"/>
      <c r="OKB86" s="158"/>
      <c r="OKC86" s="159"/>
      <c r="OKD86" s="160"/>
      <c r="OKE86" s="161"/>
      <c r="OKF86" s="162"/>
      <c r="OKG86" s="162"/>
      <c r="OKH86" s="163"/>
      <c r="OKI86" s="163"/>
      <c r="OKJ86" s="164"/>
      <c r="OKK86" s="164"/>
      <c r="OKL86" s="164"/>
      <c r="OKM86" s="112"/>
      <c r="OKQ86" s="165"/>
      <c r="OKR86" s="32"/>
      <c r="OKS86" s="158"/>
      <c r="OKT86" s="159"/>
      <c r="OKU86" s="160"/>
      <c r="OKV86" s="161"/>
      <c r="OKW86" s="162"/>
      <c r="OKX86" s="162"/>
      <c r="OKY86" s="163"/>
      <c r="OKZ86" s="163"/>
      <c r="OLA86" s="164"/>
      <c r="OLB86" s="164"/>
      <c r="OLC86" s="164"/>
      <c r="OLD86" s="112"/>
      <c r="OLH86" s="165"/>
      <c r="OLI86" s="32"/>
      <c r="OLJ86" s="158"/>
      <c r="OLK86" s="159"/>
      <c r="OLL86" s="160"/>
      <c r="OLM86" s="161"/>
      <c r="OLN86" s="162"/>
      <c r="OLO86" s="162"/>
      <c r="OLP86" s="163"/>
      <c r="OLQ86" s="163"/>
      <c r="OLR86" s="164"/>
      <c r="OLS86" s="164"/>
      <c r="OLT86" s="164"/>
      <c r="OLU86" s="112"/>
      <c r="OLY86" s="165"/>
      <c r="OLZ86" s="32"/>
      <c r="OMA86" s="158"/>
      <c r="OMB86" s="159"/>
      <c r="OMC86" s="160"/>
      <c r="OMD86" s="161"/>
      <c r="OME86" s="162"/>
      <c r="OMF86" s="162"/>
      <c r="OMG86" s="163"/>
      <c r="OMH86" s="163"/>
      <c r="OMI86" s="164"/>
      <c r="OMJ86" s="164"/>
      <c r="OMK86" s="164"/>
      <c r="OML86" s="112"/>
      <c r="OMP86" s="165"/>
      <c r="OMQ86" s="32"/>
      <c r="OMR86" s="158"/>
      <c r="OMS86" s="159"/>
      <c r="OMT86" s="160"/>
      <c r="OMU86" s="161"/>
      <c r="OMV86" s="162"/>
      <c r="OMW86" s="162"/>
      <c r="OMX86" s="163"/>
      <c r="OMY86" s="163"/>
      <c r="OMZ86" s="164"/>
      <c r="ONA86" s="164"/>
      <c r="ONB86" s="164"/>
      <c r="ONC86" s="112"/>
      <c r="ONG86" s="165"/>
      <c r="ONH86" s="32"/>
      <c r="ONI86" s="158"/>
      <c r="ONJ86" s="159"/>
      <c r="ONK86" s="160"/>
      <c r="ONL86" s="161"/>
      <c r="ONM86" s="162"/>
      <c r="ONN86" s="162"/>
      <c r="ONO86" s="163"/>
      <c r="ONP86" s="163"/>
      <c r="ONQ86" s="164"/>
      <c r="ONR86" s="164"/>
      <c r="ONS86" s="164"/>
      <c r="ONT86" s="112"/>
      <c r="ONX86" s="165"/>
      <c r="ONY86" s="32"/>
      <c r="ONZ86" s="158"/>
      <c r="OOA86" s="159"/>
      <c r="OOB86" s="160"/>
      <c r="OOC86" s="161"/>
      <c r="OOD86" s="162"/>
      <c r="OOE86" s="162"/>
      <c r="OOF86" s="163"/>
      <c r="OOG86" s="163"/>
      <c r="OOH86" s="164"/>
      <c r="OOI86" s="164"/>
      <c r="OOJ86" s="164"/>
      <c r="OOK86" s="112"/>
      <c r="OOO86" s="165"/>
      <c r="OOP86" s="32"/>
      <c r="OOQ86" s="158"/>
      <c r="OOR86" s="159"/>
      <c r="OOS86" s="160"/>
      <c r="OOT86" s="161"/>
      <c r="OOU86" s="162"/>
      <c r="OOV86" s="162"/>
      <c r="OOW86" s="163"/>
      <c r="OOX86" s="163"/>
      <c r="OOY86" s="164"/>
      <c r="OOZ86" s="164"/>
      <c r="OPA86" s="164"/>
      <c r="OPB86" s="112"/>
      <c r="OPF86" s="165"/>
      <c r="OPG86" s="32"/>
      <c r="OPH86" s="158"/>
      <c r="OPI86" s="159"/>
      <c r="OPJ86" s="160"/>
      <c r="OPK86" s="161"/>
      <c r="OPL86" s="162"/>
      <c r="OPM86" s="162"/>
      <c r="OPN86" s="163"/>
      <c r="OPO86" s="163"/>
      <c r="OPP86" s="164"/>
      <c r="OPQ86" s="164"/>
      <c r="OPR86" s="164"/>
      <c r="OPS86" s="112"/>
      <c r="OPW86" s="165"/>
      <c r="OPX86" s="32"/>
      <c r="OPY86" s="158"/>
      <c r="OPZ86" s="159"/>
      <c r="OQA86" s="160"/>
      <c r="OQB86" s="161"/>
      <c r="OQC86" s="162"/>
      <c r="OQD86" s="162"/>
      <c r="OQE86" s="163"/>
      <c r="OQF86" s="163"/>
      <c r="OQG86" s="164"/>
      <c r="OQH86" s="164"/>
      <c r="OQI86" s="164"/>
      <c r="OQJ86" s="112"/>
      <c r="OQN86" s="165"/>
      <c r="OQO86" s="32"/>
      <c r="OQP86" s="158"/>
      <c r="OQQ86" s="159"/>
      <c r="OQR86" s="160"/>
      <c r="OQS86" s="161"/>
      <c r="OQT86" s="162"/>
      <c r="OQU86" s="162"/>
      <c r="OQV86" s="163"/>
      <c r="OQW86" s="163"/>
      <c r="OQX86" s="164"/>
      <c r="OQY86" s="164"/>
      <c r="OQZ86" s="164"/>
      <c r="ORA86" s="112"/>
      <c r="ORE86" s="165"/>
      <c r="ORF86" s="32"/>
      <c r="ORG86" s="158"/>
      <c r="ORH86" s="159"/>
      <c r="ORI86" s="160"/>
      <c r="ORJ86" s="161"/>
      <c r="ORK86" s="162"/>
      <c r="ORL86" s="162"/>
      <c r="ORM86" s="163"/>
      <c r="ORN86" s="163"/>
      <c r="ORO86" s="164"/>
      <c r="ORP86" s="164"/>
      <c r="ORQ86" s="164"/>
      <c r="ORR86" s="112"/>
      <c r="ORV86" s="165"/>
      <c r="ORW86" s="32"/>
      <c r="ORX86" s="158"/>
      <c r="ORY86" s="159"/>
      <c r="ORZ86" s="160"/>
      <c r="OSA86" s="161"/>
      <c r="OSB86" s="162"/>
      <c r="OSC86" s="162"/>
      <c r="OSD86" s="163"/>
      <c r="OSE86" s="163"/>
      <c r="OSF86" s="164"/>
      <c r="OSG86" s="164"/>
      <c r="OSH86" s="164"/>
      <c r="OSI86" s="112"/>
      <c r="OSM86" s="165"/>
      <c r="OSN86" s="32"/>
      <c r="OSO86" s="158"/>
      <c r="OSP86" s="159"/>
      <c r="OSQ86" s="160"/>
      <c r="OSR86" s="161"/>
      <c r="OSS86" s="162"/>
      <c r="OST86" s="162"/>
      <c r="OSU86" s="163"/>
      <c r="OSV86" s="163"/>
      <c r="OSW86" s="164"/>
      <c r="OSX86" s="164"/>
      <c r="OSY86" s="164"/>
      <c r="OSZ86" s="112"/>
      <c r="OTD86" s="165"/>
      <c r="OTE86" s="32"/>
      <c r="OTF86" s="158"/>
      <c r="OTG86" s="159"/>
      <c r="OTH86" s="160"/>
      <c r="OTI86" s="161"/>
      <c r="OTJ86" s="162"/>
      <c r="OTK86" s="162"/>
      <c r="OTL86" s="163"/>
      <c r="OTM86" s="163"/>
      <c r="OTN86" s="164"/>
      <c r="OTO86" s="164"/>
      <c r="OTP86" s="164"/>
      <c r="OTQ86" s="112"/>
      <c r="OTU86" s="165"/>
      <c r="OTV86" s="32"/>
      <c r="OTW86" s="158"/>
      <c r="OTX86" s="159"/>
      <c r="OTY86" s="160"/>
      <c r="OTZ86" s="161"/>
      <c r="OUA86" s="162"/>
      <c r="OUB86" s="162"/>
      <c r="OUC86" s="163"/>
      <c r="OUD86" s="163"/>
      <c r="OUE86" s="164"/>
      <c r="OUF86" s="164"/>
      <c r="OUG86" s="164"/>
      <c r="OUH86" s="112"/>
      <c r="OUL86" s="165"/>
      <c r="OUM86" s="32"/>
      <c r="OUN86" s="158"/>
      <c r="OUO86" s="159"/>
      <c r="OUP86" s="160"/>
      <c r="OUQ86" s="161"/>
      <c r="OUR86" s="162"/>
      <c r="OUS86" s="162"/>
      <c r="OUT86" s="163"/>
      <c r="OUU86" s="163"/>
      <c r="OUV86" s="164"/>
      <c r="OUW86" s="164"/>
      <c r="OUX86" s="164"/>
      <c r="OUY86" s="112"/>
      <c r="OVC86" s="165"/>
      <c r="OVD86" s="32"/>
      <c r="OVE86" s="158"/>
      <c r="OVF86" s="159"/>
      <c r="OVG86" s="160"/>
      <c r="OVH86" s="161"/>
      <c r="OVI86" s="162"/>
      <c r="OVJ86" s="162"/>
      <c r="OVK86" s="163"/>
      <c r="OVL86" s="163"/>
      <c r="OVM86" s="164"/>
      <c r="OVN86" s="164"/>
      <c r="OVO86" s="164"/>
      <c r="OVP86" s="112"/>
      <c r="OVT86" s="165"/>
      <c r="OVU86" s="32"/>
      <c r="OVV86" s="158"/>
      <c r="OVW86" s="159"/>
      <c r="OVX86" s="160"/>
      <c r="OVY86" s="161"/>
      <c r="OVZ86" s="162"/>
      <c r="OWA86" s="162"/>
      <c r="OWB86" s="163"/>
      <c r="OWC86" s="163"/>
      <c r="OWD86" s="164"/>
      <c r="OWE86" s="164"/>
      <c r="OWF86" s="164"/>
      <c r="OWG86" s="112"/>
      <c r="OWK86" s="165"/>
      <c r="OWL86" s="32"/>
      <c r="OWM86" s="158"/>
      <c r="OWN86" s="159"/>
      <c r="OWO86" s="160"/>
      <c r="OWP86" s="161"/>
      <c r="OWQ86" s="162"/>
      <c r="OWR86" s="162"/>
      <c r="OWS86" s="163"/>
      <c r="OWT86" s="163"/>
      <c r="OWU86" s="164"/>
      <c r="OWV86" s="164"/>
      <c r="OWW86" s="164"/>
      <c r="OWX86" s="112"/>
      <c r="OXB86" s="165"/>
      <c r="OXC86" s="32"/>
      <c r="OXD86" s="158"/>
      <c r="OXE86" s="159"/>
      <c r="OXF86" s="160"/>
      <c r="OXG86" s="161"/>
      <c r="OXH86" s="162"/>
      <c r="OXI86" s="162"/>
      <c r="OXJ86" s="163"/>
      <c r="OXK86" s="163"/>
      <c r="OXL86" s="164"/>
      <c r="OXM86" s="164"/>
      <c r="OXN86" s="164"/>
      <c r="OXO86" s="112"/>
      <c r="OXS86" s="165"/>
      <c r="OXT86" s="32"/>
      <c r="OXU86" s="158"/>
      <c r="OXV86" s="159"/>
      <c r="OXW86" s="160"/>
      <c r="OXX86" s="161"/>
      <c r="OXY86" s="162"/>
      <c r="OXZ86" s="162"/>
      <c r="OYA86" s="163"/>
      <c r="OYB86" s="163"/>
      <c r="OYC86" s="164"/>
      <c r="OYD86" s="164"/>
      <c r="OYE86" s="164"/>
      <c r="OYF86" s="112"/>
      <c r="OYJ86" s="165"/>
      <c r="OYK86" s="32"/>
      <c r="OYL86" s="158"/>
      <c r="OYM86" s="159"/>
      <c r="OYN86" s="160"/>
      <c r="OYO86" s="161"/>
      <c r="OYP86" s="162"/>
      <c r="OYQ86" s="162"/>
      <c r="OYR86" s="163"/>
      <c r="OYS86" s="163"/>
      <c r="OYT86" s="164"/>
      <c r="OYU86" s="164"/>
      <c r="OYV86" s="164"/>
      <c r="OYW86" s="112"/>
      <c r="OZA86" s="165"/>
      <c r="OZB86" s="32"/>
      <c r="OZC86" s="158"/>
      <c r="OZD86" s="159"/>
      <c r="OZE86" s="160"/>
      <c r="OZF86" s="161"/>
      <c r="OZG86" s="162"/>
      <c r="OZH86" s="162"/>
      <c r="OZI86" s="163"/>
      <c r="OZJ86" s="163"/>
      <c r="OZK86" s="164"/>
      <c r="OZL86" s="164"/>
      <c r="OZM86" s="164"/>
      <c r="OZN86" s="112"/>
      <c r="OZR86" s="165"/>
      <c r="OZS86" s="32"/>
      <c r="OZT86" s="158"/>
      <c r="OZU86" s="159"/>
      <c r="OZV86" s="160"/>
      <c r="OZW86" s="161"/>
      <c r="OZX86" s="162"/>
      <c r="OZY86" s="162"/>
      <c r="OZZ86" s="163"/>
      <c r="PAA86" s="163"/>
      <c r="PAB86" s="164"/>
      <c r="PAC86" s="164"/>
      <c r="PAD86" s="164"/>
      <c r="PAE86" s="112"/>
      <c r="PAI86" s="165"/>
      <c r="PAJ86" s="32"/>
      <c r="PAK86" s="158"/>
      <c r="PAL86" s="159"/>
      <c r="PAM86" s="160"/>
      <c r="PAN86" s="161"/>
      <c r="PAO86" s="162"/>
      <c r="PAP86" s="162"/>
      <c r="PAQ86" s="163"/>
      <c r="PAR86" s="163"/>
      <c r="PAS86" s="164"/>
      <c r="PAT86" s="164"/>
      <c r="PAU86" s="164"/>
      <c r="PAV86" s="112"/>
      <c r="PAZ86" s="165"/>
      <c r="PBA86" s="32"/>
      <c r="PBB86" s="158"/>
      <c r="PBC86" s="159"/>
      <c r="PBD86" s="160"/>
      <c r="PBE86" s="161"/>
      <c r="PBF86" s="162"/>
      <c r="PBG86" s="162"/>
      <c r="PBH86" s="163"/>
      <c r="PBI86" s="163"/>
      <c r="PBJ86" s="164"/>
      <c r="PBK86" s="164"/>
      <c r="PBL86" s="164"/>
      <c r="PBM86" s="112"/>
      <c r="PBQ86" s="165"/>
      <c r="PBR86" s="32"/>
      <c r="PBS86" s="158"/>
      <c r="PBT86" s="159"/>
      <c r="PBU86" s="160"/>
      <c r="PBV86" s="161"/>
      <c r="PBW86" s="162"/>
      <c r="PBX86" s="162"/>
      <c r="PBY86" s="163"/>
      <c r="PBZ86" s="163"/>
      <c r="PCA86" s="164"/>
      <c r="PCB86" s="164"/>
      <c r="PCC86" s="164"/>
      <c r="PCD86" s="112"/>
      <c r="PCH86" s="165"/>
      <c r="PCI86" s="32"/>
      <c r="PCJ86" s="158"/>
      <c r="PCK86" s="159"/>
      <c r="PCL86" s="160"/>
      <c r="PCM86" s="161"/>
      <c r="PCN86" s="162"/>
      <c r="PCO86" s="162"/>
      <c r="PCP86" s="163"/>
      <c r="PCQ86" s="163"/>
      <c r="PCR86" s="164"/>
      <c r="PCS86" s="164"/>
      <c r="PCT86" s="164"/>
      <c r="PCU86" s="112"/>
      <c r="PCY86" s="165"/>
      <c r="PCZ86" s="32"/>
      <c r="PDA86" s="158"/>
      <c r="PDB86" s="159"/>
      <c r="PDC86" s="160"/>
      <c r="PDD86" s="161"/>
      <c r="PDE86" s="162"/>
      <c r="PDF86" s="162"/>
      <c r="PDG86" s="163"/>
      <c r="PDH86" s="163"/>
      <c r="PDI86" s="164"/>
      <c r="PDJ86" s="164"/>
      <c r="PDK86" s="164"/>
      <c r="PDL86" s="112"/>
      <c r="PDP86" s="165"/>
      <c r="PDQ86" s="32"/>
      <c r="PDR86" s="158"/>
      <c r="PDS86" s="159"/>
      <c r="PDT86" s="160"/>
      <c r="PDU86" s="161"/>
      <c r="PDV86" s="162"/>
      <c r="PDW86" s="162"/>
      <c r="PDX86" s="163"/>
      <c r="PDY86" s="163"/>
      <c r="PDZ86" s="164"/>
      <c r="PEA86" s="164"/>
      <c r="PEB86" s="164"/>
      <c r="PEC86" s="112"/>
      <c r="PEG86" s="165"/>
      <c r="PEH86" s="32"/>
      <c r="PEI86" s="158"/>
      <c r="PEJ86" s="159"/>
      <c r="PEK86" s="160"/>
      <c r="PEL86" s="161"/>
      <c r="PEM86" s="162"/>
      <c r="PEN86" s="162"/>
      <c r="PEO86" s="163"/>
      <c r="PEP86" s="163"/>
      <c r="PEQ86" s="164"/>
      <c r="PER86" s="164"/>
      <c r="PES86" s="164"/>
      <c r="PET86" s="112"/>
      <c r="PEX86" s="165"/>
      <c r="PEY86" s="32"/>
      <c r="PEZ86" s="158"/>
      <c r="PFA86" s="159"/>
      <c r="PFB86" s="160"/>
      <c r="PFC86" s="161"/>
      <c r="PFD86" s="162"/>
      <c r="PFE86" s="162"/>
      <c r="PFF86" s="163"/>
      <c r="PFG86" s="163"/>
      <c r="PFH86" s="164"/>
      <c r="PFI86" s="164"/>
      <c r="PFJ86" s="164"/>
      <c r="PFK86" s="112"/>
      <c r="PFO86" s="165"/>
      <c r="PFP86" s="32"/>
      <c r="PFQ86" s="158"/>
      <c r="PFR86" s="159"/>
      <c r="PFS86" s="160"/>
      <c r="PFT86" s="161"/>
      <c r="PFU86" s="162"/>
      <c r="PFV86" s="162"/>
      <c r="PFW86" s="163"/>
      <c r="PFX86" s="163"/>
      <c r="PFY86" s="164"/>
      <c r="PFZ86" s="164"/>
      <c r="PGA86" s="164"/>
      <c r="PGB86" s="112"/>
      <c r="PGF86" s="165"/>
      <c r="PGG86" s="32"/>
      <c r="PGH86" s="158"/>
      <c r="PGI86" s="159"/>
      <c r="PGJ86" s="160"/>
      <c r="PGK86" s="161"/>
      <c r="PGL86" s="162"/>
      <c r="PGM86" s="162"/>
      <c r="PGN86" s="163"/>
      <c r="PGO86" s="163"/>
      <c r="PGP86" s="164"/>
      <c r="PGQ86" s="164"/>
      <c r="PGR86" s="164"/>
      <c r="PGS86" s="112"/>
      <c r="PGW86" s="165"/>
      <c r="PGX86" s="32"/>
      <c r="PGY86" s="158"/>
      <c r="PGZ86" s="159"/>
      <c r="PHA86" s="160"/>
      <c r="PHB86" s="161"/>
      <c r="PHC86" s="162"/>
      <c r="PHD86" s="162"/>
      <c r="PHE86" s="163"/>
      <c r="PHF86" s="163"/>
      <c r="PHG86" s="164"/>
      <c r="PHH86" s="164"/>
      <c r="PHI86" s="164"/>
      <c r="PHJ86" s="112"/>
      <c r="PHN86" s="165"/>
      <c r="PHO86" s="32"/>
      <c r="PHP86" s="158"/>
      <c r="PHQ86" s="159"/>
      <c r="PHR86" s="160"/>
      <c r="PHS86" s="161"/>
      <c r="PHT86" s="162"/>
      <c r="PHU86" s="162"/>
      <c r="PHV86" s="163"/>
      <c r="PHW86" s="163"/>
      <c r="PHX86" s="164"/>
      <c r="PHY86" s="164"/>
      <c r="PHZ86" s="164"/>
      <c r="PIA86" s="112"/>
      <c r="PIE86" s="165"/>
      <c r="PIF86" s="32"/>
      <c r="PIG86" s="158"/>
      <c r="PIH86" s="159"/>
      <c r="PII86" s="160"/>
      <c r="PIJ86" s="161"/>
      <c r="PIK86" s="162"/>
      <c r="PIL86" s="162"/>
      <c r="PIM86" s="163"/>
      <c r="PIN86" s="163"/>
      <c r="PIO86" s="164"/>
      <c r="PIP86" s="164"/>
      <c r="PIQ86" s="164"/>
      <c r="PIR86" s="112"/>
      <c r="PIV86" s="165"/>
      <c r="PIW86" s="32"/>
      <c r="PIX86" s="158"/>
      <c r="PIY86" s="159"/>
      <c r="PIZ86" s="160"/>
      <c r="PJA86" s="161"/>
      <c r="PJB86" s="162"/>
      <c r="PJC86" s="162"/>
      <c r="PJD86" s="163"/>
      <c r="PJE86" s="163"/>
      <c r="PJF86" s="164"/>
      <c r="PJG86" s="164"/>
      <c r="PJH86" s="164"/>
      <c r="PJI86" s="112"/>
      <c r="PJM86" s="165"/>
      <c r="PJN86" s="32"/>
      <c r="PJO86" s="158"/>
      <c r="PJP86" s="159"/>
      <c r="PJQ86" s="160"/>
      <c r="PJR86" s="161"/>
      <c r="PJS86" s="162"/>
      <c r="PJT86" s="162"/>
      <c r="PJU86" s="163"/>
      <c r="PJV86" s="163"/>
      <c r="PJW86" s="164"/>
      <c r="PJX86" s="164"/>
      <c r="PJY86" s="164"/>
      <c r="PJZ86" s="112"/>
      <c r="PKD86" s="165"/>
      <c r="PKE86" s="32"/>
      <c r="PKF86" s="158"/>
      <c r="PKG86" s="159"/>
      <c r="PKH86" s="160"/>
      <c r="PKI86" s="161"/>
      <c r="PKJ86" s="162"/>
      <c r="PKK86" s="162"/>
      <c r="PKL86" s="163"/>
      <c r="PKM86" s="163"/>
      <c r="PKN86" s="164"/>
      <c r="PKO86" s="164"/>
      <c r="PKP86" s="164"/>
      <c r="PKQ86" s="112"/>
      <c r="PKU86" s="165"/>
      <c r="PKV86" s="32"/>
      <c r="PKW86" s="158"/>
      <c r="PKX86" s="159"/>
      <c r="PKY86" s="160"/>
      <c r="PKZ86" s="161"/>
      <c r="PLA86" s="162"/>
      <c r="PLB86" s="162"/>
      <c r="PLC86" s="163"/>
      <c r="PLD86" s="163"/>
      <c r="PLE86" s="164"/>
      <c r="PLF86" s="164"/>
      <c r="PLG86" s="164"/>
      <c r="PLH86" s="112"/>
      <c r="PLL86" s="165"/>
      <c r="PLM86" s="32"/>
      <c r="PLN86" s="158"/>
      <c r="PLO86" s="159"/>
      <c r="PLP86" s="160"/>
      <c r="PLQ86" s="161"/>
      <c r="PLR86" s="162"/>
      <c r="PLS86" s="162"/>
      <c r="PLT86" s="163"/>
      <c r="PLU86" s="163"/>
      <c r="PLV86" s="164"/>
      <c r="PLW86" s="164"/>
      <c r="PLX86" s="164"/>
      <c r="PLY86" s="112"/>
      <c r="PMC86" s="165"/>
      <c r="PMD86" s="32"/>
      <c r="PME86" s="158"/>
      <c r="PMF86" s="159"/>
      <c r="PMG86" s="160"/>
      <c r="PMH86" s="161"/>
      <c r="PMI86" s="162"/>
      <c r="PMJ86" s="162"/>
      <c r="PMK86" s="163"/>
      <c r="PML86" s="163"/>
      <c r="PMM86" s="164"/>
      <c r="PMN86" s="164"/>
      <c r="PMO86" s="164"/>
      <c r="PMP86" s="112"/>
      <c r="PMT86" s="165"/>
      <c r="PMU86" s="32"/>
      <c r="PMV86" s="158"/>
      <c r="PMW86" s="159"/>
      <c r="PMX86" s="160"/>
      <c r="PMY86" s="161"/>
      <c r="PMZ86" s="162"/>
      <c r="PNA86" s="162"/>
      <c r="PNB86" s="163"/>
      <c r="PNC86" s="163"/>
      <c r="PND86" s="164"/>
      <c r="PNE86" s="164"/>
      <c r="PNF86" s="164"/>
      <c r="PNG86" s="112"/>
      <c r="PNK86" s="165"/>
      <c r="PNL86" s="32"/>
      <c r="PNM86" s="158"/>
      <c r="PNN86" s="159"/>
      <c r="PNO86" s="160"/>
      <c r="PNP86" s="161"/>
      <c r="PNQ86" s="162"/>
      <c r="PNR86" s="162"/>
      <c r="PNS86" s="163"/>
      <c r="PNT86" s="163"/>
      <c r="PNU86" s="164"/>
      <c r="PNV86" s="164"/>
      <c r="PNW86" s="164"/>
      <c r="PNX86" s="112"/>
      <c r="POB86" s="165"/>
      <c r="POC86" s="32"/>
      <c r="POD86" s="158"/>
      <c r="POE86" s="159"/>
      <c r="POF86" s="160"/>
      <c r="POG86" s="161"/>
      <c r="POH86" s="162"/>
      <c r="POI86" s="162"/>
      <c r="POJ86" s="163"/>
      <c r="POK86" s="163"/>
      <c r="POL86" s="164"/>
      <c r="POM86" s="164"/>
      <c r="PON86" s="164"/>
      <c r="POO86" s="112"/>
      <c r="POS86" s="165"/>
      <c r="POT86" s="32"/>
      <c r="POU86" s="158"/>
      <c r="POV86" s="159"/>
      <c r="POW86" s="160"/>
      <c r="POX86" s="161"/>
      <c r="POY86" s="162"/>
      <c r="POZ86" s="162"/>
      <c r="PPA86" s="163"/>
      <c r="PPB86" s="163"/>
      <c r="PPC86" s="164"/>
      <c r="PPD86" s="164"/>
      <c r="PPE86" s="164"/>
      <c r="PPF86" s="112"/>
      <c r="PPJ86" s="165"/>
      <c r="PPK86" s="32"/>
      <c r="PPL86" s="158"/>
      <c r="PPM86" s="159"/>
      <c r="PPN86" s="160"/>
      <c r="PPO86" s="161"/>
      <c r="PPP86" s="162"/>
      <c r="PPQ86" s="162"/>
      <c r="PPR86" s="163"/>
      <c r="PPS86" s="163"/>
      <c r="PPT86" s="164"/>
      <c r="PPU86" s="164"/>
      <c r="PPV86" s="164"/>
      <c r="PPW86" s="112"/>
      <c r="PQA86" s="165"/>
      <c r="PQB86" s="32"/>
      <c r="PQC86" s="158"/>
      <c r="PQD86" s="159"/>
      <c r="PQE86" s="160"/>
      <c r="PQF86" s="161"/>
      <c r="PQG86" s="162"/>
      <c r="PQH86" s="162"/>
      <c r="PQI86" s="163"/>
      <c r="PQJ86" s="163"/>
      <c r="PQK86" s="164"/>
      <c r="PQL86" s="164"/>
      <c r="PQM86" s="164"/>
      <c r="PQN86" s="112"/>
      <c r="PQR86" s="165"/>
      <c r="PQS86" s="32"/>
      <c r="PQT86" s="158"/>
      <c r="PQU86" s="159"/>
      <c r="PQV86" s="160"/>
      <c r="PQW86" s="161"/>
      <c r="PQX86" s="162"/>
      <c r="PQY86" s="162"/>
      <c r="PQZ86" s="163"/>
      <c r="PRA86" s="163"/>
      <c r="PRB86" s="164"/>
      <c r="PRC86" s="164"/>
      <c r="PRD86" s="164"/>
      <c r="PRE86" s="112"/>
      <c r="PRI86" s="165"/>
      <c r="PRJ86" s="32"/>
      <c r="PRK86" s="158"/>
      <c r="PRL86" s="159"/>
      <c r="PRM86" s="160"/>
      <c r="PRN86" s="161"/>
      <c r="PRO86" s="162"/>
      <c r="PRP86" s="162"/>
      <c r="PRQ86" s="163"/>
      <c r="PRR86" s="163"/>
      <c r="PRS86" s="164"/>
      <c r="PRT86" s="164"/>
      <c r="PRU86" s="164"/>
      <c r="PRV86" s="112"/>
      <c r="PRZ86" s="165"/>
      <c r="PSA86" s="32"/>
      <c r="PSB86" s="158"/>
      <c r="PSC86" s="159"/>
      <c r="PSD86" s="160"/>
      <c r="PSE86" s="161"/>
      <c r="PSF86" s="162"/>
      <c r="PSG86" s="162"/>
      <c r="PSH86" s="163"/>
      <c r="PSI86" s="163"/>
      <c r="PSJ86" s="164"/>
      <c r="PSK86" s="164"/>
      <c r="PSL86" s="164"/>
      <c r="PSM86" s="112"/>
      <c r="PSQ86" s="165"/>
      <c r="PSR86" s="32"/>
      <c r="PSS86" s="158"/>
      <c r="PST86" s="159"/>
      <c r="PSU86" s="160"/>
      <c r="PSV86" s="161"/>
      <c r="PSW86" s="162"/>
      <c r="PSX86" s="162"/>
      <c r="PSY86" s="163"/>
      <c r="PSZ86" s="163"/>
      <c r="PTA86" s="164"/>
      <c r="PTB86" s="164"/>
      <c r="PTC86" s="164"/>
      <c r="PTD86" s="112"/>
      <c r="PTH86" s="165"/>
      <c r="PTI86" s="32"/>
      <c r="PTJ86" s="158"/>
      <c r="PTK86" s="159"/>
      <c r="PTL86" s="160"/>
      <c r="PTM86" s="161"/>
      <c r="PTN86" s="162"/>
      <c r="PTO86" s="162"/>
      <c r="PTP86" s="163"/>
      <c r="PTQ86" s="163"/>
      <c r="PTR86" s="164"/>
      <c r="PTS86" s="164"/>
      <c r="PTT86" s="164"/>
      <c r="PTU86" s="112"/>
      <c r="PTY86" s="165"/>
      <c r="PTZ86" s="32"/>
      <c r="PUA86" s="158"/>
      <c r="PUB86" s="159"/>
      <c r="PUC86" s="160"/>
      <c r="PUD86" s="161"/>
      <c r="PUE86" s="162"/>
      <c r="PUF86" s="162"/>
      <c r="PUG86" s="163"/>
      <c r="PUH86" s="163"/>
      <c r="PUI86" s="164"/>
      <c r="PUJ86" s="164"/>
      <c r="PUK86" s="164"/>
      <c r="PUL86" s="112"/>
      <c r="PUP86" s="165"/>
      <c r="PUQ86" s="32"/>
      <c r="PUR86" s="158"/>
      <c r="PUS86" s="159"/>
      <c r="PUT86" s="160"/>
      <c r="PUU86" s="161"/>
      <c r="PUV86" s="162"/>
      <c r="PUW86" s="162"/>
      <c r="PUX86" s="163"/>
      <c r="PUY86" s="163"/>
      <c r="PUZ86" s="164"/>
      <c r="PVA86" s="164"/>
      <c r="PVB86" s="164"/>
      <c r="PVC86" s="112"/>
      <c r="PVG86" s="165"/>
      <c r="PVH86" s="32"/>
      <c r="PVI86" s="158"/>
      <c r="PVJ86" s="159"/>
      <c r="PVK86" s="160"/>
      <c r="PVL86" s="161"/>
      <c r="PVM86" s="162"/>
      <c r="PVN86" s="162"/>
      <c r="PVO86" s="163"/>
      <c r="PVP86" s="163"/>
      <c r="PVQ86" s="164"/>
      <c r="PVR86" s="164"/>
      <c r="PVS86" s="164"/>
      <c r="PVT86" s="112"/>
      <c r="PVX86" s="165"/>
      <c r="PVY86" s="32"/>
      <c r="PVZ86" s="158"/>
      <c r="PWA86" s="159"/>
      <c r="PWB86" s="160"/>
      <c r="PWC86" s="161"/>
      <c r="PWD86" s="162"/>
      <c r="PWE86" s="162"/>
      <c r="PWF86" s="163"/>
      <c r="PWG86" s="163"/>
      <c r="PWH86" s="164"/>
      <c r="PWI86" s="164"/>
      <c r="PWJ86" s="164"/>
      <c r="PWK86" s="112"/>
      <c r="PWO86" s="165"/>
      <c r="PWP86" s="32"/>
      <c r="PWQ86" s="158"/>
      <c r="PWR86" s="159"/>
      <c r="PWS86" s="160"/>
      <c r="PWT86" s="161"/>
      <c r="PWU86" s="162"/>
      <c r="PWV86" s="162"/>
      <c r="PWW86" s="163"/>
      <c r="PWX86" s="163"/>
      <c r="PWY86" s="164"/>
      <c r="PWZ86" s="164"/>
      <c r="PXA86" s="164"/>
      <c r="PXB86" s="112"/>
      <c r="PXF86" s="165"/>
      <c r="PXG86" s="32"/>
      <c r="PXH86" s="158"/>
      <c r="PXI86" s="159"/>
      <c r="PXJ86" s="160"/>
      <c r="PXK86" s="161"/>
      <c r="PXL86" s="162"/>
      <c r="PXM86" s="162"/>
      <c r="PXN86" s="163"/>
      <c r="PXO86" s="163"/>
      <c r="PXP86" s="164"/>
      <c r="PXQ86" s="164"/>
      <c r="PXR86" s="164"/>
      <c r="PXS86" s="112"/>
      <c r="PXW86" s="165"/>
      <c r="PXX86" s="32"/>
      <c r="PXY86" s="158"/>
      <c r="PXZ86" s="159"/>
      <c r="PYA86" s="160"/>
      <c r="PYB86" s="161"/>
      <c r="PYC86" s="162"/>
      <c r="PYD86" s="162"/>
      <c r="PYE86" s="163"/>
      <c r="PYF86" s="163"/>
      <c r="PYG86" s="164"/>
      <c r="PYH86" s="164"/>
      <c r="PYI86" s="164"/>
      <c r="PYJ86" s="112"/>
      <c r="PYN86" s="165"/>
      <c r="PYO86" s="32"/>
      <c r="PYP86" s="158"/>
      <c r="PYQ86" s="159"/>
      <c r="PYR86" s="160"/>
      <c r="PYS86" s="161"/>
      <c r="PYT86" s="162"/>
      <c r="PYU86" s="162"/>
      <c r="PYV86" s="163"/>
      <c r="PYW86" s="163"/>
      <c r="PYX86" s="164"/>
      <c r="PYY86" s="164"/>
      <c r="PYZ86" s="164"/>
      <c r="PZA86" s="112"/>
      <c r="PZE86" s="165"/>
      <c r="PZF86" s="32"/>
      <c r="PZG86" s="158"/>
      <c r="PZH86" s="159"/>
      <c r="PZI86" s="160"/>
      <c r="PZJ86" s="161"/>
      <c r="PZK86" s="162"/>
      <c r="PZL86" s="162"/>
      <c r="PZM86" s="163"/>
      <c r="PZN86" s="163"/>
      <c r="PZO86" s="164"/>
      <c r="PZP86" s="164"/>
      <c r="PZQ86" s="164"/>
      <c r="PZR86" s="112"/>
      <c r="PZV86" s="165"/>
      <c r="PZW86" s="32"/>
      <c r="PZX86" s="158"/>
      <c r="PZY86" s="159"/>
      <c r="PZZ86" s="160"/>
      <c r="QAA86" s="161"/>
      <c r="QAB86" s="162"/>
      <c r="QAC86" s="162"/>
      <c r="QAD86" s="163"/>
      <c r="QAE86" s="163"/>
      <c r="QAF86" s="164"/>
      <c r="QAG86" s="164"/>
      <c r="QAH86" s="164"/>
      <c r="QAI86" s="112"/>
      <c r="QAM86" s="165"/>
      <c r="QAN86" s="32"/>
      <c r="QAO86" s="158"/>
      <c r="QAP86" s="159"/>
      <c r="QAQ86" s="160"/>
      <c r="QAR86" s="161"/>
      <c r="QAS86" s="162"/>
      <c r="QAT86" s="162"/>
      <c r="QAU86" s="163"/>
      <c r="QAV86" s="163"/>
      <c r="QAW86" s="164"/>
      <c r="QAX86" s="164"/>
      <c r="QAY86" s="164"/>
      <c r="QAZ86" s="112"/>
      <c r="QBD86" s="165"/>
      <c r="QBE86" s="32"/>
      <c r="QBF86" s="158"/>
      <c r="QBG86" s="159"/>
      <c r="QBH86" s="160"/>
      <c r="QBI86" s="161"/>
      <c r="QBJ86" s="162"/>
      <c r="QBK86" s="162"/>
      <c r="QBL86" s="163"/>
      <c r="QBM86" s="163"/>
      <c r="QBN86" s="164"/>
      <c r="QBO86" s="164"/>
      <c r="QBP86" s="164"/>
      <c r="QBQ86" s="112"/>
      <c r="QBU86" s="165"/>
      <c r="QBV86" s="32"/>
      <c r="QBW86" s="158"/>
      <c r="QBX86" s="159"/>
      <c r="QBY86" s="160"/>
      <c r="QBZ86" s="161"/>
      <c r="QCA86" s="162"/>
      <c r="QCB86" s="162"/>
      <c r="QCC86" s="163"/>
      <c r="QCD86" s="163"/>
      <c r="QCE86" s="164"/>
      <c r="QCF86" s="164"/>
      <c r="QCG86" s="164"/>
      <c r="QCH86" s="112"/>
      <c r="QCL86" s="165"/>
      <c r="QCM86" s="32"/>
      <c r="QCN86" s="158"/>
      <c r="QCO86" s="159"/>
      <c r="QCP86" s="160"/>
      <c r="QCQ86" s="161"/>
      <c r="QCR86" s="162"/>
      <c r="QCS86" s="162"/>
      <c r="QCT86" s="163"/>
      <c r="QCU86" s="163"/>
      <c r="QCV86" s="164"/>
      <c r="QCW86" s="164"/>
      <c r="QCX86" s="164"/>
      <c r="QCY86" s="112"/>
      <c r="QDC86" s="165"/>
      <c r="QDD86" s="32"/>
      <c r="QDE86" s="158"/>
      <c r="QDF86" s="159"/>
      <c r="QDG86" s="160"/>
      <c r="QDH86" s="161"/>
      <c r="QDI86" s="162"/>
      <c r="QDJ86" s="162"/>
      <c r="QDK86" s="163"/>
      <c r="QDL86" s="163"/>
      <c r="QDM86" s="164"/>
      <c r="QDN86" s="164"/>
      <c r="QDO86" s="164"/>
      <c r="QDP86" s="112"/>
      <c r="QDT86" s="165"/>
      <c r="QDU86" s="32"/>
      <c r="QDV86" s="158"/>
      <c r="QDW86" s="159"/>
      <c r="QDX86" s="160"/>
      <c r="QDY86" s="161"/>
      <c r="QDZ86" s="162"/>
      <c r="QEA86" s="162"/>
      <c r="QEB86" s="163"/>
      <c r="QEC86" s="163"/>
      <c r="QED86" s="164"/>
      <c r="QEE86" s="164"/>
      <c r="QEF86" s="164"/>
      <c r="QEG86" s="112"/>
      <c r="QEK86" s="165"/>
      <c r="QEL86" s="32"/>
      <c r="QEM86" s="158"/>
      <c r="QEN86" s="159"/>
      <c r="QEO86" s="160"/>
      <c r="QEP86" s="161"/>
      <c r="QEQ86" s="162"/>
      <c r="QER86" s="162"/>
      <c r="QES86" s="163"/>
      <c r="QET86" s="163"/>
      <c r="QEU86" s="164"/>
      <c r="QEV86" s="164"/>
      <c r="QEW86" s="164"/>
      <c r="QEX86" s="112"/>
      <c r="QFB86" s="165"/>
      <c r="QFC86" s="32"/>
      <c r="QFD86" s="158"/>
      <c r="QFE86" s="159"/>
      <c r="QFF86" s="160"/>
      <c r="QFG86" s="161"/>
      <c r="QFH86" s="162"/>
      <c r="QFI86" s="162"/>
      <c r="QFJ86" s="163"/>
      <c r="QFK86" s="163"/>
      <c r="QFL86" s="164"/>
      <c r="QFM86" s="164"/>
      <c r="QFN86" s="164"/>
      <c r="QFO86" s="112"/>
      <c r="QFS86" s="165"/>
      <c r="QFT86" s="32"/>
      <c r="QFU86" s="158"/>
      <c r="QFV86" s="159"/>
      <c r="QFW86" s="160"/>
      <c r="QFX86" s="161"/>
      <c r="QFY86" s="162"/>
      <c r="QFZ86" s="162"/>
      <c r="QGA86" s="163"/>
      <c r="QGB86" s="163"/>
      <c r="QGC86" s="164"/>
      <c r="QGD86" s="164"/>
      <c r="QGE86" s="164"/>
      <c r="QGF86" s="112"/>
      <c r="QGJ86" s="165"/>
      <c r="QGK86" s="32"/>
      <c r="QGL86" s="158"/>
      <c r="QGM86" s="159"/>
      <c r="QGN86" s="160"/>
      <c r="QGO86" s="161"/>
      <c r="QGP86" s="162"/>
      <c r="QGQ86" s="162"/>
      <c r="QGR86" s="163"/>
      <c r="QGS86" s="163"/>
      <c r="QGT86" s="164"/>
      <c r="QGU86" s="164"/>
      <c r="QGV86" s="164"/>
      <c r="QGW86" s="112"/>
      <c r="QHA86" s="165"/>
      <c r="QHB86" s="32"/>
      <c r="QHC86" s="158"/>
      <c r="QHD86" s="159"/>
      <c r="QHE86" s="160"/>
      <c r="QHF86" s="161"/>
      <c r="QHG86" s="162"/>
      <c r="QHH86" s="162"/>
      <c r="QHI86" s="163"/>
      <c r="QHJ86" s="163"/>
      <c r="QHK86" s="164"/>
      <c r="QHL86" s="164"/>
      <c r="QHM86" s="164"/>
      <c r="QHN86" s="112"/>
      <c r="QHR86" s="165"/>
      <c r="QHS86" s="32"/>
      <c r="QHT86" s="158"/>
      <c r="QHU86" s="159"/>
      <c r="QHV86" s="160"/>
      <c r="QHW86" s="161"/>
      <c r="QHX86" s="162"/>
      <c r="QHY86" s="162"/>
      <c r="QHZ86" s="163"/>
      <c r="QIA86" s="163"/>
      <c r="QIB86" s="164"/>
      <c r="QIC86" s="164"/>
      <c r="QID86" s="164"/>
      <c r="QIE86" s="112"/>
      <c r="QII86" s="165"/>
      <c r="QIJ86" s="32"/>
      <c r="QIK86" s="158"/>
      <c r="QIL86" s="159"/>
      <c r="QIM86" s="160"/>
      <c r="QIN86" s="161"/>
      <c r="QIO86" s="162"/>
      <c r="QIP86" s="162"/>
      <c r="QIQ86" s="163"/>
      <c r="QIR86" s="163"/>
      <c r="QIS86" s="164"/>
      <c r="QIT86" s="164"/>
      <c r="QIU86" s="164"/>
      <c r="QIV86" s="112"/>
      <c r="QIZ86" s="165"/>
      <c r="QJA86" s="32"/>
      <c r="QJB86" s="158"/>
      <c r="QJC86" s="159"/>
      <c r="QJD86" s="160"/>
      <c r="QJE86" s="161"/>
      <c r="QJF86" s="162"/>
      <c r="QJG86" s="162"/>
      <c r="QJH86" s="163"/>
      <c r="QJI86" s="163"/>
      <c r="QJJ86" s="164"/>
      <c r="QJK86" s="164"/>
      <c r="QJL86" s="164"/>
      <c r="QJM86" s="112"/>
      <c r="QJQ86" s="165"/>
      <c r="QJR86" s="32"/>
      <c r="QJS86" s="158"/>
      <c r="QJT86" s="159"/>
      <c r="QJU86" s="160"/>
      <c r="QJV86" s="161"/>
      <c r="QJW86" s="162"/>
      <c r="QJX86" s="162"/>
      <c r="QJY86" s="163"/>
      <c r="QJZ86" s="163"/>
      <c r="QKA86" s="164"/>
      <c r="QKB86" s="164"/>
      <c r="QKC86" s="164"/>
      <c r="QKD86" s="112"/>
      <c r="QKH86" s="165"/>
      <c r="QKI86" s="32"/>
      <c r="QKJ86" s="158"/>
      <c r="QKK86" s="159"/>
      <c r="QKL86" s="160"/>
      <c r="QKM86" s="161"/>
      <c r="QKN86" s="162"/>
      <c r="QKO86" s="162"/>
      <c r="QKP86" s="163"/>
      <c r="QKQ86" s="163"/>
      <c r="QKR86" s="164"/>
      <c r="QKS86" s="164"/>
      <c r="QKT86" s="164"/>
      <c r="QKU86" s="112"/>
      <c r="QKY86" s="165"/>
      <c r="QKZ86" s="32"/>
      <c r="QLA86" s="158"/>
      <c r="QLB86" s="159"/>
      <c r="QLC86" s="160"/>
      <c r="QLD86" s="161"/>
      <c r="QLE86" s="162"/>
      <c r="QLF86" s="162"/>
      <c r="QLG86" s="163"/>
      <c r="QLH86" s="163"/>
      <c r="QLI86" s="164"/>
      <c r="QLJ86" s="164"/>
      <c r="QLK86" s="164"/>
      <c r="QLL86" s="112"/>
      <c r="QLP86" s="165"/>
      <c r="QLQ86" s="32"/>
      <c r="QLR86" s="158"/>
      <c r="QLS86" s="159"/>
      <c r="QLT86" s="160"/>
      <c r="QLU86" s="161"/>
      <c r="QLV86" s="162"/>
      <c r="QLW86" s="162"/>
      <c r="QLX86" s="163"/>
      <c r="QLY86" s="163"/>
      <c r="QLZ86" s="164"/>
      <c r="QMA86" s="164"/>
      <c r="QMB86" s="164"/>
      <c r="QMC86" s="112"/>
      <c r="QMG86" s="165"/>
      <c r="QMH86" s="32"/>
      <c r="QMI86" s="158"/>
      <c r="QMJ86" s="159"/>
      <c r="QMK86" s="160"/>
      <c r="QML86" s="161"/>
      <c r="QMM86" s="162"/>
      <c r="QMN86" s="162"/>
      <c r="QMO86" s="163"/>
      <c r="QMP86" s="163"/>
      <c r="QMQ86" s="164"/>
      <c r="QMR86" s="164"/>
      <c r="QMS86" s="164"/>
      <c r="QMT86" s="112"/>
      <c r="QMX86" s="165"/>
      <c r="QMY86" s="32"/>
      <c r="QMZ86" s="158"/>
      <c r="QNA86" s="159"/>
      <c r="QNB86" s="160"/>
      <c r="QNC86" s="161"/>
      <c r="QND86" s="162"/>
      <c r="QNE86" s="162"/>
      <c r="QNF86" s="163"/>
      <c r="QNG86" s="163"/>
      <c r="QNH86" s="164"/>
      <c r="QNI86" s="164"/>
      <c r="QNJ86" s="164"/>
      <c r="QNK86" s="112"/>
      <c r="QNO86" s="165"/>
      <c r="QNP86" s="32"/>
      <c r="QNQ86" s="158"/>
      <c r="QNR86" s="159"/>
      <c r="QNS86" s="160"/>
      <c r="QNT86" s="161"/>
      <c r="QNU86" s="162"/>
      <c r="QNV86" s="162"/>
      <c r="QNW86" s="163"/>
      <c r="QNX86" s="163"/>
      <c r="QNY86" s="164"/>
      <c r="QNZ86" s="164"/>
      <c r="QOA86" s="164"/>
      <c r="QOB86" s="112"/>
      <c r="QOF86" s="165"/>
      <c r="QOG86" s="32"/>
      <c r="QOH86" s="158"/>
      <c r="QOI86" s="159"/>
      <c r="QOJ86" s="160"/>
      <c r="QOK86" s="161"/>
      <c r="QOL86" s="162"/>
      <c r="QOM86" s="162"/>
      <c r="QON86" s="163"/>
      <c r="QOO86" s="163"/>
      <c r="QOP86" s="164"/>
      <c r="QOQ86" s="164"/>
      <c r="QOR86" s="164"/>
      <c r="QOS86" s="112"/>
      <c r="QOW86" s="165"/>
      <c r="QOX86" s="32"/>
      <c r="QOY86" s="158"/>
      <c r="QOZ86" s="159"/>
      <c r="QPA86" s="160"/>
      <c r="QPB86" s="161"/>
      <c r="QPC86" s="162"/>
      <c r="QPD86" s="162"/>
      <c r="QPE86" s="163"/>
      <c r="QPF86" s="163"/>
      <c r="QPG86" s="164"/>
      <c r="QPH86" s="164"/>
      <c r="QPI86" s="164"/>
      <c r="QPJ86" s="112"/>
      <c r="QPN86" s="165"/>
      <c r="QPO86" s="32"/>
      <c r="QPP86" s="158"/>
      <c r="QPQ86" s="159"/>
      <c r="QPR86" s="160"/>
      <c r="QPS86" s="161"/>
      <c r="QPT86" s="162"/>
      <c r="QPU86" s="162"/>
      <c r="QPV86" s="163"/>
      <c r="QPW86" s="163"/>
      <c r="QPX86" s="164"/>
      <c r="QPY86" s="164"/>
      <c r="QPZ86" s="164"/>
      <c r="QQA86" s="112"/>
      <c r="QQE86" s="165"/>
      <c r="QQF86" s="32"/>
      <c r="QQG86" s="158"/>
      <c r="QQH86" s="159"/>
      <c r="QQI86" s="160"/>
      <c r="QQJ86" s="161"/>
      <c r="QQK86" s="162"/>
      <c r="QQL86" s="162"/>
      <c r="QQM86" s="163"/>
      <c r="QQN86" s="163"/>
      <c r="QQO86" s="164"/>
      <c r="QQP86" s="164"/>
      <c r="QQQ86" s="164"/>
      <c r="QQR86" s="112"/>
      <c r="QQV86" s="165"/>
      <c r="QQW86" s="32"/>
      <c r="QQX86" s="158"/>
      <c r="QQY86" s="159"/>
      <c r="QQZ86" s="160"/>
      <c r="QRA86" s="161"/>
      <c r="QRB86" s="162"/>
      <c r="QRC86" s="162"/>
      <c r="QRD86" s="163"/>
      <c r="QRE86" s="163"/>
      <c r="QRF86" s="164"/>
      <c r="QRG86" s="164"/>
      <c r="QRH86" s="164"/>
      <c r="QRI86" s="112"/>
      <c r="QRM86" s="165"/>
      <c r="QRN86" s="32"/>
      <c r="QRO86" s="158"/>
      <c r="QRP86" s="159"/>
      <c r="QRQ86" s="160"/>
      <c r="QRR86" s="161"/>
      <c r="QRS86" s="162"/>
      <c r="QRT86" s="162"/>
      <c r="QRU86" s="163"/>
      <c r="QRV86" s="163"/>
      <c r="QRW86" s="164"/>
      <c r="QRX86" s="164"/>
      <c r="QRY86" s="164"/>
      <c r="QRZ86" s="112"/>
      <c r="QSD86" s="165"/>
      <c r="QSE86" s="32"/>
      <c r="QSF86" s="158"/>
      <c r="QSG86" s="159"/>
      <c r="QSH86" s="160"/>
      <c r="QSI86" s="161"/>
      <c r="QSJ86" s="162"/>
      <c r="QSK86" s="162"/>
      <c r="QSL86" s="163"/>
      <c r="QSM86" s="163"/>
      <c r="QSN86" s="164"/>
      <c r="QSO86" s="164"/>
      <c r="QSP86" s="164"/>
      <c r="QSQ86" s="112"/>
      <c r="QSU86" s="165"/>
      <c r="QSV86" s="32"/>
      <c r="QSW86" s="158"/>
      <c r="QSX86" s="159"/>
      <c r="QSY86" s="160"/>
      <c r="QSZ86" s="161"/>
      <c r="QTA86" s="162"/>
      <c r="QTB86" s="162"/>
      <c r="QTC86" s="163"/>
      <c r="QTD86" s="163"/>
      <c r="QTE86" s="164"/>
      <c r="QTF86" s="164"/>
      <c r="QTG86" s="164"/>
      <c r="QTH86" s="112"/>
      <c r="QTL86" s="165"/>
      <c r="QTM86" s="32"/>
      <c r="QTN86" s="158"/>
      <c r="QTO86" s="159"/>
      <c r="QTP86" s="160"/>
      <c r="QTQ86" s="161"/>
      <c r="QTR86" s="162"/>
      <c r="QTS86" s="162"/>
      <c r="QTT86" s="163"/>
      <c r="QTU86" s="163"/>
      <c r="QTV86" s="164"/>
      <c r="QTW86" s="164"/>
      <c r="QTX86" s="164"/>
      <c r="QTY86" s="112"/>
      <c r="QUC86" s="165"/>
      <c r="QUD86" s="32"/>
      <c r="QUE86" s="158"/>
      <c r="QUF86" s="159"/>
      <c r="QUG86" s="160"/>
      <c r="QUH86" s="161"/>
      <c r="QUI86" s="162"/>
      <c r="QUJ86" s="162"/>
      <c r="QUK86" s="163"/>
      <c r="QUL86" s="163"/>
      <c r="QUM86" s="164"/>
      <c r="QUN86" s="164"/>
      <c r="QUO86" s="164"/>
      <c r="QUP86" s="112"/>
      <c r="QUT86" s="165"/>
      <c r="QUU86" s="32"/>
      <c r="QUV86" s="158"/>
      <c r="QUW86" s="159"/>
      <c r="QUX86" s="160"/>
      <c r="QUY86" s="161"/>
      <c r="QUZ86" s="162"/>
      <c r="QVA86" s="162"/>
      <c r="QVB86" s="163"/>
      <c r="QVC86" s="163"/>
      <c r="QVD86" s="164"/>
      <c r="QVE86" s="164"/>
      <c r="QVF86" s="164"/>
      <c r="QVG86" s="112"/>
      <c r="QVK86" s="165"/>
      <c r="QVL86" s="32"/>
      <c r="QVM86" s="158"/>
      <c r="QVN86" s="159"/>
      <c r="QVO86" s="160"/>
      <c r="QVP86" s="161"/>
      <c r="QVQ86" s="162"/>
      <c r="QVR86" s="162"/>
      <c r="QVS86" s="163"/>
      <c r="QVT86" s="163"/>
      <c r="QVU86" s="164"/>
      <c r="QVV86" s="164"/>
      <c r="QVW86" s="164"/>
      <c r="QVX86" s="112"/>
      <c r="QWB86" s="165"/>
      <c r="QWC86" s="32"/>
      <c r="QWD86" s="158"/>
      <c r="QWE86" s="159"/>
      <c r="QWF86" s="160"/>
      <c r="QWG86" s="161"/>
      <c r="QWH86" s="162"/>
      <c r="QWI86" s="162"/>
      <c r="QWJ86" s="163"/>
      <c r="QWK86" s="163"/>
      <c r="QWL86" s="164"/>
      <c r="QWM86" s="164"/>
      <c r="QWN86" s="164"/>
      <c r="QWO86" s="112"/>
      <c r="QWS86" s="165"/>
      <c r="QWT86" s="32"/>
      <c r="QWU86" s="158"/>
      <c r="QWV86" s="159"/>
      <c r="QWW86" s="160"/>
      <c r="QWX86" s="161"/>
      <c r="QWY86" s="162"/>
      <c r="QWZ86" s="162"/>
      <c r="QXA86" s="163"/>
      <c r="QXB86" s="163"/>
      <c r="QXC86" s="164"/>
      <c r="QXD86" s="164"/>
      <c r="QXE86" s="164"/>
      <c r="QXF86" s="112"/>
      <c r="QXJ86" s="165"/>
      <c r="QXK86" s="32"/>
      <c r="QXL86" s="158"/>
      <c r="QXM86" s="159"/>
      <c r="QXN86" s="160"/>
      <c r="QXO86" s="161"/>
      <c r="QXP86" s="162"/>
      <c r="QXQ86" s="162"/>
      <c r="QXR86" s="163"/>
      <c r="QXS86" s="163"/>
      <c r="QXT86" s="164"/>
      <c r="QXU86" s="164"/>
      <c r="QXV86" s="164"/>
      <c r="QXW86" s="112"/>
      <c r="QYA86" s="165"/>
      <c r="QYB86" s="32"/>
      <c r="QYC86" s="158"/>
      <c r="QYD86" s="159"/>
      <c r="QYE86" s="160"/>
      <c r="QYF86" s="161"/>
      <c r="QYG86" s="162"/>
      <c r="QYH86" s="162"/>
      <c r="QYI86" s="163"/>
      <c r="QYJ86" s="163"/>
      <c r="QYK86" s="164"/>
      <c r="QYL86" s="164"/>
      <c r="QYM86" s="164"/>
      <c r="QYN86" s="112"/>
      <c r="QYR86" s="165"/>
      <c r="QYS86" s="32"/>
      <c r="QYT86" s="158"/>
      <c r="QYU86" s="159"/>
      <c r="QYV86" s="160"/>
      <c r="QYW86" s="161"/>
      <c r="QYX86" s="162"/>
      <c r="QYY86" s="162"/>
      <c r="QYZ86" s="163"/>
      <c r="QZA86" s="163"/>
      <c r="QZB86" s="164"/>
      <c r="QZC86" s="164"/>
      <c r="QZD86" s="164"/>
      <c r="QZE86" s="112"/>
      <c r="QZI86" s="165"/>
      <c r="QZJ86" s="32"/>
      <c r="QZK86" s="158"/>
      <c r="QZL86" s="159"/>
      <c r="QZM86" s="160"/>
      <c r="QZN86" s="161"/>
      <c r="QZO86" s="162"/>
      <c r="QZP86" s="162"/>
      <c r="QZQ86" s="163"/>
      <c r="QZR86" s="163"/>
      <c r="QZS86" s="164"/>
      <c r="QZT86" s="164"/>
      <c r="QZU86" s="164"/>
      <c r="QZV86" s="112"/>
      <c r="QZZ86" s="165"/>
      <c r="RAA86" s="32"/>
      <c r="RAB86" s="158"/>
      <c r="RAC86" s="159"/>
      <c r="RAD86" s="160"/>
      <c r="RAE86" s="161"/>
      <c r="RAF86" s="162"/>
      <c r="RAG86" s="162"/>
      <c r="RAH86" s="163"/>
      <c r="RAI86" s="163"/>
      <c r="RAJ86" s="164"/>
      <c r="RAK86" s="164"/>
      <c r="RAL86" s="164"/>
      <c r="RAM86" s="112"/>
      <c r="RAQ86" s="165"/>
      <c r="RAR86" s="32"/>
      <c r="RAS86" s="158"/>
      <c r="RAT86" s="159"/>
      <c r="RAU86" s="160"/>
      <c r="RAV86" s="161"/>
      <c r="RAW86" s="162"/>
      <c r="RAX86" s="162"/>
      <c r="RAY86" s="163"/>
      <c r="RAZ86" s="163"/>
      <c r="RBA86" s="164"/>
      <c r="RBB86" s="164"/>
      <c r="RBC86" s="164"/>
      <c r="RBD86" s="112"/>
      <c r="RBH86" s="165"/>
      <c r="RBI86" s="32"/>
      <c r="RBJ86" s="158"/>
      <c r="RBK86" s="159"/>
      <c r="RBL86" s="160"/>
      <c r="RBM86" s="161"/>
      <c r="RBN86" s="162"/>
      <c r="RBO86" s="162"/>
      <c r="RBP86" s="163"/>
      <c r="RBQ86" s="163"/>
      <c r="RBR86" s="164"/>
      <c r="RBS86" s="164"/>
      <c r="RBT86" s="164"/>
      <c r="RBU86" s="112"/>
      <c r="RBY86" s="165"/>
      <c r="RBZ86" s="32"/>
      <c r="RCA86" s="158"/>
      <c r="RCB86" s="159"/>
      <c r="RCC86" s="160"/>
      <c r="RCD86" s="161"/>
      <c r="RCE86" s="162"/>
      <c r="RCF86" s="162"/>
      <c r="RCG86" s="163"/>
      <c r="RCH86" s="163"/>
      <c r="RCI86" s="164"/>
      <c r="RCJ86" s="164"/>
      <c r="RCK86" s="164"/>
      <c r="RCL86" s="112"/>
      <c r="RCP86" s="165"/>
      <c r="RCQ86" s="32"/>
      <c r="RCR86" s="158"/>
      <c r="RCS86" s="159"/>
      <c r="RCT86" s="160"/>
      <c r="RCU86" s="161"/>
      <c r="RCV86" s="162"/>
      <c r="RCW86" s="162"/>
      <c r="RCX86" s="163"/>
      <c r="RCY86" s="163"/>
      <c r="RCZ86" s="164"/>
      <c r="RDA86" s="164"/>
      <c r="RDB86" s="164"/>
      <c r="RDC86" s="112"/>
      <c r="RDG86" s="165"/>
      <c r="RDH86" s="32"/>
      <c r="RDI86" s="158"/>
      <c r="RDJ86" s="159"/>
      <c r="RDK86" s="160"/>
      <c r="RDL86" s="161"/>
      <c r="RDM86" s="162"/>
      <c r="RDN86" s="162"/>
      <c r="RDO86" s="163"/>
      <c r="RDP86" s="163"/>
      <c r="RDQ86" s="164"/>
      <c r="RDR86" s="164"/>
      <c r="RDS86" s="164"/>
      <c r="RDT86" s="112"/>
      <c r="RDX86" s="165"/>
      <c r="RDY86" s="32"/>
      <c r="RDZ86" s="158"/>
      <c r="REA86" s="159"/>
      <c r="REB86" s="160"/>
      <c r="REC86" s="161"/>
      <c r="RED86" s="162"/>
      <c r="REE86" s="162"/>
      <c r="REF86" s="163"/>
      <c r="REG86" s="163"/>
      <c r="REH86" s="164"/>
      <c r="REI86" s="164"/>
      <c r="REJ86" s="164"/>
      <c r="REK86" s="112"/>
      <c r="REO86" s="165"/>
      <c r="REP86" s="32"/>
      <c r="REQ86" s="158"/>
      <c r="RER86" s="159"/>
      <c r="RES86" s="160"/>
      <c r="RET86" s="161"/>
      <c r="REU86" s="162"/>
      <c r="REV86" s="162"/>
      <c r="REW86" s="163"/>
      <c r="REX86" s="163"/>
      <c r="REY86" s="164"/>
      <c r="REZ86" s="164"/>
      <c r="RFA86" s="164"/>
      <c r="RFB86" s="112"/>
      <c r="RFF86" s="165"/>
      <c r="RFG86" s="32"/>
      <c r="RFH86" s="158"/>
      <c r="RFI86" s="159"/>
      <c r="RFJ86" s="160"/>
      <c r="RFK86" s="161"/>
      <c r="RFL86" s="162"/>
      <c r="RFM86" s="162"/>
      <c r="RFN86" s="163"/>
      <c r="RFO86" s="163"/>
      <c r="RFP86" s="164"/>
      <c r="RFQ86" s="164"/>
      <c r="RFR86" s="164"/>
      <c r="RFS86" s="112"/>
      <c r="RFW86" s="165"/>
      <c r="RFX86" s="32"/>
      <c r="RFY86" s="158"/>
      <c r="RFZ86" s="159"/>
      <c r="RGA86" s="160"/>
      <c r="RGB86" s="161"/>
      <c r="RGC86" s="162"/>
      <c r="RGD86" s="162"/>
      <c r="RGE86" s="163"/>
      <c r="RGF86" s="163"/>
      <c r="RGG86" s="164"/>
      <c r="RGH86" s="164"/>
      <c r="RGI86" s="164"/>
      <c r="RGJ86" s="112"/>
      <c r="RGN86" s="165"/>
      <c r="RGO86" s="32"/>
      <c r="RGP86" s="158"/>
      <c r="RGQ86" s="159"/>
      <c r="RGR86" s="160"/>
      <c r="RGS86" s="161"/>
      <c r="RGT86" s="162"/>
      <c r="RGU86" s="162"/>
      <c r="RGV86" s="163"/>
      <c r="RGW86" s="163"/>
      <c r="RGX86" s="164"/>
      <c r="RGY86" s="164"/>
      <c r="RGZ86" s="164"/>
      <c r="RHA86" s="112"/>
      <c r="RHE86" s="165"/>
      <c r="RHF86" s="32"/>
      <c r="RHG86" s="158"/>
      <c r="RHH86" s="159"/>
      <c r="RHI86" s="160"/>
      <c r="RHJ86" s="161"/>
      <c r="RHK86" s="162"/>
      <c r="RHL86" s="162"/>
      <c r="RHM86" s="163"/>
      <c r="RHN86" s="163"/>
      <c r="RHO86" s="164"/>
      <c r="RHP86" s="164"/>
      <c r="RHQ86" s="164"/>
      <c r="RHR86" s="112"/>
      <c r="RHV86" s="165"/>
      <c r="RHW86" s="32"/>
      <c r="RHX86" s="158"/>
      <c r="RHY86" s="159"/>
      <c r="RHZ86" s="160"/>
      <c r="RIA86" s="161"/>
      <c r="RIB86" s="162"/>
      <c r="RIC86" s="162"/>
      <c r="RID86" s="163"/>
      <c r="RIE86" s="163"/>
      <c r="RIF86" s="164"/>
      <c r="RIG86" s="164"/>
      <c r="RIH86" s="164"/>
      <c r="RII86" s="112"/>
      <c r="RIM86" s="165"/>
      <c r="RIN86" s="32"/>
      <c r="RIO86" s="158"/>
      <c r="RIP86" s="159"/>
      <c r="RIQ86" s="160"/>
      <c r="RIR86" s="161"/>
      <c r="RIS86" s="162"/>
      <c r="RIT86" s="162"/>
      <c r="RIU86" s="163"/>
      <c r="RIV86" s="163"/>
      <c r="RIW86" s="164"/>
      <c r="RIX86" s="164"/>
      <c r="RIY86" s="164"/>
      <c r="RIZ86" s="112"/>
      <c r="RJD86" s="165"/>
      <c r="RJE86" s="32"/>
      <c r="RJF86" s="158"/>
      <c r="RJG86" s="159"/>
      <c r="RJH86" s="160"/>
      <c r="RJI86" s="161"/>
      <c r="RJJ86" s="162"/>
      <c r="RJK86" s="162"/>
      <c r="RJL86" s="163"/>
      <c r="RJM86" s="163"/>
      <c r="RJN86" s="164"/>
      <c r="RJO86" s="164"/>
      <c r="RJP86" s="164"/>
      <c r="RJQ86" s="112"/>
      <c r="RJU86" s="165"/>
      <c r="RJV86" s="32"/>
      <c r="RJW86" s="158"/>
      <c r="RJX86" s="159"/>
      <c r="RJY86" s="160"/>
      <c r="RJZ86" s="161"/>
      <c r="RKA86" s="162"/>
      <c r="RKB86" s="162"/>
      <c r="RKC86" s="163"/>
      <c r="RKD86" s="163"/>
      <c r="RKE86" s="164"/>
      <c r="RKF86" s="164"/>
      <c r="RKG86" s="164"/>
      <c r="RKH86" s="112"/>
      <c r="RKL86" s="165"/>
      <c r="RKM86" s="32"/>
      <c r="RKN86" s="158"/>
      <c r="RKO86" s="159"/>
      <c r="RKP86" s="160"/>
      <c r="RKQ86" s="161"/>
      <c r="RKR86" s="162"/>
      <c r="RKS86" s="162"/>
      <c r="RKT86" s="163"/>
      <c r="RKU86" s="163"/>
      <c r="RKV86" s="164"/>
      <c r="RKW86" s="164"/>
      <c r="RKX86" s="164"/>
      <c r="RKY86" s="112"/>
      <c r="RLC86" s="165"/>
      <c r="RLD86" s="32"/>
      <c r="RLE86" s="158"/>
      <c r="RLF86" s="159"/>
      <c r="RLG86" s="160"/>
      <c r="RLH86" s="161"/>
      <c r="RLI86" s="162"/>
      <c r="RLJ86" s="162"/>
      <c r="RLK86" s="163"/>
      <c r="RLL86" s="163"/>
      <c r="RLM86" s="164"/>
      <c r="RLN86" s="164"/>
      <c r="RLO86" s="164"/>
      <c r="RLP86" s="112"/>
      <c r="RLT86" s="165"/>
      <c r="RLU86" s="32"/>
      <c r="RLV86" s="158"/>
      <c r="RLW86" s="159"/>
      <c r="RLX86" s="160"/>
      <c r="RLY86" s="161"/>
      <c r="RLZ86" s="162"/>
      <c r="RMA86" s="162"/>
      <c r="RMB86" s="163"/>
      <c r="RMC86" s="163"/>
      <c r="RMD86" s="164"/>
      <c r="RME86" s="164"/>
      <c r="RMF86" s="164"/>
      <c r="RMG86" s="112"/>
      <c r="RMK86" s="165"/>
      <c r="RML86" s="32"/>
      <c r="RMM86" s="158"/>
      <c r="RMN86" s="159"/>
      <c r="RMO86" s="160"/>
      <c r="RMP86" s="161"/>
      <c r="RMQ86" s="162"/>
      <c r="RMR86" s="162"/>
      <c r="RMS86" s="163"/>
      <c r="RMT86" s="163"/>
      <c r="RMU86" s="164"/>
      <c r="RMV86" s="164"/>
      <c r="RMW86" s="164"/>
      <c r="RMX86" s="112"/>
      <c r="RNB86" s="165"/>
      <c r="RNC86" s="32"/>
      <c r="RND86" s="158"/>
      <c r="RNE86" s="159"/>
      <c r="RNF86" s="160"/>
      <c r="RNG86" s="161"/>
      <c r="RNH86" s="162"/>
      <c r="RNI86" s="162"/>
      <c r="RNJ86" s="163"/>
      <c r="RNK86" s="163"/>
      <c r="RNL86" s="164"/>
      <c r="RNM86" s="164"/>
      <c r="RNN86" s="164"/>
      <c r="RNO86" s="112"/>
      <c r="RNS86" s="165"/>
      <c r="RNT86" s="32"/>
      <c r="RNU86" s="158"/>
      <c r="RNV86" s="159"/>
      <c r="RNW86" s="160"/>
      <c r="RNX86" s="161"/>
      <c r="RNY86" s="162"/>
      <c r="RNZ86" s="162"/>
      <c r="ROA86" s="163"/>
      <c r="ROB86" s="163"/>
      <c r="ROC86" s="164"/>
      <c r="ROD86" s="164"/>
      <c r="ROE86" s="164"/>
      <c r="ROF86" s="112"/>
      <c r="ROJ86" s="165"/>
      <c r="ROK86" s="32"/>
      <c r="ROL86" s="158"/>
      <c r="ROM86" s="159"/>
      <c r="RON86" s="160"/>
      <c r="ROO86" s="161"/>
      <c r="ROP86" s="162"/>
      <c r="ROQ86" s="162"/>
      <c r="ROR86" s="163"/>
      <c r="ROS86" s="163"/>
      <c r="ROT86" s="164"/>
      <c r="ROU86" s="164"/>
      <c r="ROV86" s="164"/>
      <c r="ROW86" s="112"/>
      <c r="RPA86" s="165"/>
      <c r="RPB86" s="32"/>
      <c r="RPC86" s="158"/>
      <c r="RPD86" s="159"/>
      <c r="RPE86" s="160"/>
      <c r="RPF86" s="161"/>
      <c r="RPG86" s="162"/>
      <c r="RPH86" s="162"/>
      <c r="RPI86" s="163"/>
      <c r="RPJ86" s="163"/>
      <c r="RPK86" s="164"/>
      <c r="RPL86" s="164"/>
      <c r="RPM86" s="164"/>
      <c r="RPN86" s="112"/>
      <c r="RPR86" s="165"/>
      <c r="RPS86" s="32"/>
      <c r="RPT86" s="158"/>
      <c r="RPU86" s="159"/>
      <c r="RPV86" s="160"/>
      <c r="RPW86" s="161"/>
      <c r="RPX86" s="162"/>
      <c r="RPY86" s="162"/>
      <c r="RPZ86" s="163"/>
      <c r="RQA86" s="163"/>
      <c r="RQB86" s="164"/>
      <c r="RQC86" s="164"/>
      <c r="RQD86" s="164"/>
      <c r="RQE86" s="112"/>
      <c r="RQI86" s="165"/>
      <c r="RQJ86" s="32"/>
      <c r="RQK86" s="158"/>
      <c r="RQL86" s="159"/>
      <c r="RQM86" s="160"/>
      <c r="RQN86" s="161"/>
      <c r="RQO86" s="162"/>
      <c r="RQP86" s="162"/>
      <c r="RQQ86" s="163"/>
      <c r="RQR86" s="163"/>
      <c r="RQS86" s="164"/>
      <c r="RQT86" s="164"/>
      <c r="RQU86" s="164"/>
      <c r="RQV86" s="112"/>
      <c r="RQZ86" s="165"/>
      <c r="RRA86" s="32"/>
      <c r="RRB86" s="158"/>
      <c r="RRC86" s="159"/>
      <c r="RRD86" s="160"/>
      <c r="RRE86" s="161"/>
      <c r="RRF86" s="162"/>
      <c r="RRG86" s="162"/>
      <c r="RRH86" s="163"/>
      <c r="RRI86" s="163"/>
      <c r="RRJ86" s="164"/>
      <c r="RRK86" s="164"/>
      <c r="RRL86" s="164"/>
      <c r="RRM86" s="112"/>
      <c r="RRQ86" s="165"/>
      <c r="RRR86" s="32"/>
      <c r="RRS86" s="158"/>
      <c r="RRT86" s="159"/>
      <c r="RRU86" s="160"/>
      <c r="RRV86" s="161"/>
      <c r="RRW86" s="162"/>
      <c r="RRX86" s="162"/>
      <c r="RRY86" s="163"/>
      <c r="RRZ86" s="163"/>
      <c r="RSA86" s="164"/>
      <c r="RSB86" s="164"/>
      <c r="RSC86" s="164"/>
      <c r="RSD86" s="112"/>
      <c r="RSH86" s="165"/>
      <c r="RSI86" s="32"/>
      <c r="RSJ86" s="158"/>
      <c r="RSK86" s="159"/>
      <c r="RSL86" s="160"/>
      <c r="RSM86" s="161"/>
      <c r="RSN86" s="162"/>
      <c r="RSO86" s="162"/>
      <c r="RSP86" s="163"/>
      <c r="RSQ86" s="163"/>
      <c r="RSR86" s="164"/>
      <c r="RSS86" s="164"/>
      <c r="RST86" s="164"/>
      <c r="RSU86" s="112"/>
      <c r="RSY86" s="165"/>
      <c r="RSZ86" s="32"/>
      <c r="RTA86" s="158"/>
      <c r="RTB86" s="159"/>
      <c r="RTC86" s="160"/>
      <c r="RTD86" s="161"/>
      <c r="RTE86" s="162"/>
      <c r="RTF86" s="162"/>
      <c r="RTG86" s="163"/>
      <c r="RTH86" s="163"/>
      <c r="RTI86" s="164"/>
      <c r="RTJ86" s="164"/>
      <c r="RTK86" s="164"/>
      <c r="RTL86" s="112"/>
      <c r="RTP86" s="165"/>
      <c r="RTQ86" s="32"/>
      <c r="RTR86" s="158"/>
      <c r="RTS86" s="159"/>
      <c r="RTT86" s="160"/>
      <c r="RTU86" s="161"/>
      <c r="RTV86" s="162"/>
      <c r="RTW86" s="162"/>
      <c r="RTX86" s="163"/>
      <c r="RTY86" s="163"/>
      <c r="RTZ86" s="164"/>
      <c r="RUA86" s="164"/>
      <c r="RUB86" s="164"/>
      <c r="RUC86" s="112"/>
      <c r="RUG86" s="165"/>
      <c r="RUH86" s="32"/>
      <c r="RUI86" s="158"/>
      <c r="RUJ86" s="159"/>
      <c r="RUK86" s="160"/>
      <c r="RUL86" s="161"/>
      <c r="RUM86" s="162"/>
      <c r="RUN86" s="162"/>
      <c r="RUO86" s="163"/>
      <c r="RUP86" s="163"/>
      <c r="RUQ86" s="164"/>
      <c r="RUR86" s="164"/>
      <c r="RUS86" s="164"/>
      <c r="RUT86" s="112"/>
      <c r="RUX86" s="165"/>
      <c r="RUY86" s="32"/>
      <c r="RUZ86" s="158"/>
      <c r="RVA86" s="159"/>
      <c r="RVB86" s="160"/>
      <c r="RVC86" s="161"/>
      <c r="RVD86" s="162"/>
      <c r="RVE86" s="162"/>
      <c r="RVF86" s="163"/>
      <c r="RVG86" s="163"/>
      <c r="RVH86" s="164"/>
      <c r="RVI86" s="164"/>
      <c r="RVJ86" s="164"/>
      <c r="RVK86" s="112"/>
      <c r="RVO86" s="165"/>
      <c r="RVP86" s="32"/>
      <c r="RVQ86" s="158"/>
      <c r="RVR86" s="159"/>
      <c r="RVS86" s="160"/>
      <c r="RVT86" s="161"/>
      <c r="RVU86" s="162"/>
      <c r="RVV86" s="162"/>
      <c r="RVW86" s="163"/>
      <c r="RVX86" s="163"/>
      <c r="RVY86" s="164"/>
      <c r="RVZ86" s="164"/>
      <c r="RWA86" s="164"/>
      <c r="RWB86" s="112"/>
      <c r="RWF86" s="165"/>
      <c r="RWG86" s="32"/>
      <c r="RWH86" s="158"/>
      <c r="RWI86" s="159"/>
      <c r="RWJ86" s="160"/>
      <c r="RWK86" s="161"/>
      <c r="RWL86" s="162"/>
      <c r="RWM86" s="162"/>
      <c r="RWN86" s="163"/>
      <c r="RWO86" s="163"/>
      <c r="RWP86" s="164"/>
      <c r="RWQ86" s="164"/>
      <c r="RWR86" s="164"/>
      <c r="RWS86" s="112"/>
      <c r="RWW86" s="165"/>
      <c r="RWX86" s="32"/>
      <c r="RWY86" s="158"/>
      <c r="RWZ86" s="159"/>
      <c r="RXA86" s="160"/>
      <c r="RXB86" s="161"/>
      <c r="RXC86" s="162"/>
      <c r="RXD86" s="162"/>
      <c r="RXE86" s="163"/>
      <c r="RXF86" s="163"/>
      <c r="RXG86" s="164"/>
      <c r="RXH86" s="164"/>
      <c r="RXI86" s="164"/>
      <c r="RXJ86" s="112"/>
      <c r="RXN86" s="165"/>
      <c r="RXO86" s="32"/>
      <c r="RXP86" s="158"/>
      <c r="RXQ86" s="159"/>
      <c r="RXR86" s="160"/>
      <c r="RXS86" s="161"/>
      <c r="RXT86" s="162"/>
      <c r="RXU86" s="162"/>
      <c r="RXV86" s="163"/>
      <c r="RXW86" s="163"/>
      <c r="RXX86" s="164"/>
      <c r="RXY86" s="164"/>
      <c r="RXZ86" s="164"/>
      <c r="RYA86" s="112"/>
      <c r="RYE86" s="165"/>
      <c r="RYF86" s="32"/>
      <c r="RYG86" s="158"/>
      <c r="RYH86" s="159"/>
      <c r="RYI86" s="160"/>
      <c r="RYJ86" s="161"/>
      <c r="RYK86" s="162"/>
      <c r="RYL86" s="162"/>
      <c r="RYM86" s="163"/>
      <c r="RYN86" s="163"/>
      <c r="RYO86" s="164"/>
      <c r="RYP86" s="164"/>
      <c r="RYQ86" s="164"/>
      <c r="RYR86" s="112"/>
      <c r="RYV86" s="165"/>
      <c r="RYW86" s="32"/>
      <c r="RYX86" s="158"/>
      <c r="RYY86" s="159"/>
      <c r="RYZ86" s="160"/>
      <c r="RZA86" s="161"/>
      <c r="RZB86" s="162"/>
      <c r="RZC86" s="162"/>
      <c r="RZD86" s="163"/>
      <c r="RZE86" s="163"/>
      <c r="RZF86" s="164"/>
      <c r="RZG86" s="164"/>
      <c r="RZH86" s="164"/>
      <c r="RZI86" s="112"/>
      <c r="RZM86" s="165"/>
      <c r="RZN86" s="32"/>
      <c r="RZO86" s="158"/>
      <c r="RZP86" s="159"/>
      <c r="RZQ86" s="160"/>
      <c r="RZR86" s="161"/>
      <c r="RZS86" s="162"/>
      <c r="RZT86" s="162"/>
      <c r="RZU86" s="163"/>
      <c r="RZV86" s="163"/>
      <c r="RZW86" s="164"/>
      <c r="RZX86" s="164"/>
      <c r="RZY86" s="164"/>
      <c r="RZZ86" s="112"/>
      <c r="SAD86" s="165"/>
      <c r="SAE86" s="32"/>
      <c r="SAF86" s="158"/>
      <c r="SAG86" s="159"/>
      <c r="SAH86" s="160"/>
      <c r="SAI86" s="161"/>
      <c r="SAJ86" s="162"/>
      <c r="SAK86" s="162"/>
      <c r="SAL86" s="163"/>
      <c r="SAM86" s="163"/>
      <c r="SAN86" s="164"/>
      <c r="SAO86" s="164"/>
      <c r="SAP86" s="164"/>
      <c r="SAQ86" s="112"/>
      <c r="SAU86" s="165"/>
      <c r="SAV86" s="32"/>
      <c r="SAW86" s="158"/>
      <c r="SAX86" s="159"/>
      <c r="SAY86" s="160"/>
      <c r="SAZ86" s="161"/>
      <c r="SBA86" s="162"/>
      <c r="SBB86" s="162"/>
      <c r="SBC86" s="163"/>
      <c r="SBD86" s="163"/>
      <c r="SBE86" s="164"/>
      <c r="SBF86" s="164"/>
      <c r="SBG86" s="164"/>
      <c r="SBH86" s="112"/>
      <c r="SBL86" s="165"/>
      <c r="SBM86" s="32"/>
      <c r="SBN86" s="158"/>
      <c r="SBO86" s="159"/>
      <c r="SBP86" s="160"/>
      <c r="SBQ86" s="161"/>
      <c r="SBR86" s="162"/>
      <c r="SBS86" s="162"/>
      <c r="SBT86" s="163"/>
      <c r="SBU86" s="163"/>
      <c r="SBV86" s="164"/>
      <c r="SBW86" s="164"/>
      <c r="SBX86" s="164"/>
      <c r="SBY86" s="112"/>
      <c r="SCC86" s="165"/>
      <c r="SCD86" s="32"/>
      <c r="SCE86" s="158"/>
      <c r="SCF86" s="159"/>
      <c r="SCG86" s="160"/>
      <c r="SCH86" s="161"/>
      <c r="SCI86" s="162"/>
      <c r="SCJ86" s="162"/>
      <c r="SCK86" s="163"/>
      <c r="SCL86" s="163"/>
      <c r="SCM86" s="164"/>
      <c r="SCN86" s="164"/>
      <c r="SCO86" s="164"/>
      <c r="SCP86" s="112"/>
      <c r="SCT86" s="165"/>
      <c r="SCU86" s="32"/>
      <c r="SCV86" s="158"/>
      <c r="SCW86" s="159"/>
      <c r="SCX86" s="160"/>
      <c r="SCY86" s="161"/>
      <c r="SCZ86" s="162"/>
      <c r="SDA86" s="162"/>
      <c r="SDB86" s="163"/>
      <c r="SDC86" s="163"/>
      <c r="SDD86" s="164"/>
      <c r="SDE86" s="164"/>
      <c r="SDF86" s="164"/>
      <c r="SDG86" s="112"/>
      <c r="SDK86" s="165"/>
      <c r="SDL86" s="32"/>
      <c r="SDM86" s="158"/>
      <c r="SDN86" s="159"/>
      <c r="SDO86" s="160"/>
      <c r="SDP86" s="161"/>
      <c r="SDQ86" s="162"/>
      <c r="SDR86" s="162"/>
      <c r="SDS86" s="163"/>
      <c r="SDT86" s="163"/>
      <c r="SDU86" s="164"/>
      <c r="SDV86" s="164"/>
      <c r="SDW86" s="164"/>
      <c r="SDX86" s="112"/>
      <c r="SEB86" s="165"/>
      <c r="SEC86" s="32"/>
      <c r="SED86" s="158"/>
      <c r="SEE86" s="159"/>
      <c r="SEF86" s="160"/>
      <c r="SEG86" s="161"/>
      <c r="SEH86" s="162"/>
      <c r="SEI86" s="162"/>
      <c r="SEJ86" s="163"/>
      <c r="SEK86" s="163"/>
      <c r="SEL86" s="164"/>
      <c r="SEM86" s="164"/>
      <c r="SEN86" s="164"/>
      <c r="SEO86" s="112"/>
      <c r="SES86" s="165"/>
      <c r="SET86" s="32"/>
      <c r="SEU86" s="158"/>
      <c r="SEV86" s="159"/>
      <c r="SEW86" s="160"/>
      <c r="SEX86" s="161"/>
      <c r="SEY86" s="162"/>
      <c r="SEZ86" s="162"/>
      <c r="SFA86" s="163"/>
      <c r="SFB86" s="163"/>
      <c r="SFC86" s="164"/>
      <c r="SFD86" s="164"/>
      <c r="SFE86" s="164"/>
      <c r="SFF86" s="112"/>
      <c r="SFJ86" s="165"/>
      <c r="SFK86" s="32"/>
      <c r="SFL86" s="158"/>
      <c r="SFM86" s="159"/>
      <c r="SFN86" s="160"/>
      <c r="SFO86" s="161"/>
      <c r="SFP86" s="162"/>
      <c r="SFQ86" s="162"/>
      <c r="SFR86" s="163"/>
      <c r="SFS86" s="163"/>
      <c r="SFT86" s="164"/>
      <c r="SFU86" s="164"/>
      <c r="SFV86" s="164"/>
      <c r="SFW86" s="112"/>
      <c r="SGA86" s="165"/>
      <c r="SGB86" s="32"/>
      <c r="SGC86" s="158"/>
      <c r="SGD86" s="159"/>
      <c r="SGE86" s="160"/>
      <c r="SGF86" s="161"/>
      <c r="SGG86" s="162"/>
      <c r="SGH86" s="162"/>
      <c r="SGI86" s="163"/>
      <c r="SGJ86" s="163"/>
      <c r="SGK86" s="164"/>
      <c r="SGL86" s="164"/>
      <c r="SGM86" s="164"/>
      <c r="SGN86" s="112"/>
      <c r="SGR86" s="165"/>
      <c r="SGS86" s="32"/>
      <c r="SGT86" s="158"/>
      <c r="SGU86" s="159"/>
      <c r="SGV86" s="160"/>
      <c r="SGW86" s="161"/>
      <c r="SGX86" s="162"/>
      <c r="SGY86" s="162"/>
      <c r="SGZ86" s="163"/>
      <c r="SHA86" s="163"/>
      <c r="SHB86" s="164"/>
      <c r="SHC86" s="164"/>
      <c r="SHD86" s="164"/>
      <c r="SHE86" s="112"/>
      <c r="SHI86" s="165"/>
      <c r="SHJ86" s="32"/>
      <c r="SHK86" s="158"/>
      <c r="SHL86" s="159"/>
      <c r="SHM86" s="160"/>
      <c r="SHN86" s="161"/>
      <c r="SHO86" s="162"/>
      <c r="SHP86" s="162"/>
      <c r="SHQ86" s="163"/>
      <c r="SHR86" s="163"/>
      <c r="SHS86" s="164"/>
      <c r="SHT86" s="164"/>
      <c r="SHU86" s="164"/>
      <c r="SHV86" s="112"/>
      <c r="SHZ86" s="165"/>
      <c r="SIA86" s="32"/>
      <c r="SIB86" s="158"/>
      <c r="SIC86" s="159"/>
      <c r="SID86" s="160"/>
      <c r="SIE86" s="161"/>
      <c r="SIF86" s="162"/>
      <c r="SIG86" s="162"/>
      <c r="SIH86" s="163"/>
      <c r="SII86" s="163"/>
      <c r="SIJ86" s="164"/>
      <c r="SIK86" s="164"/>
      <c r="SIL86" s="164"/>
      <c r="SIM86" s="112"/>
      <c r="SIQ86" s="165"/>
      <c r="SIR86" s="32"/>
      <c r="SIS86" s="158"/>
      <c r="SIT86" s="159"/>
      <c r="SIU86" s="160"/>
      <c r="SIV86" s="161"/>
      <c r="SIW86" s="162"/>
      <c r="SIX86" s="162"/>
      <c r="SIY86" s="163"/>
      <c r="SIZ86" s="163"/>
      <c r="SJA86" s="164"/>
      <c r="SJB86" s="164"/>
      <c r="SJC86" s="164"/>
      <c r="SJD86" s="112"/>
      <c r="SJH86" s="165"/>
      <c r="SJI86" s="32"/>
      <c r="SJJ86" s="158"/>
      <c r="SJK86" s="159"/>
      <c r="SJL86" s="160"/>
      <c r="SJM86" s="161"/>
      <c r="SJN86" s="162"/>
      <c r="SJO86" s="162"/>
      <c r="SJP86" s="163"/>
      <c r="SJQ86" s="163"/>
      <c r="SJR86" s="164"/>
      <c r="SJS86" s="164"/>
      <c r="SJT86" s="164"/>
      <c r="SJU86" s="112"/>
      <c r="SJY86" s="165"/>
      <c r="SJZ86" s="32"/>
      <c r="SKA86" s="158"/>
      <c r="SKB86" s="159"/>
      <c r="SKC86" s="160"/>
      <c r="SKD86" s="161"/>
      <c r="SKE86" s="162"/>
      <c r="SKF86" s="162"/>
      <c r="SKG86" s="163"/>
      <c r="SKH86" s="163"/>
      <c r="SKI86" s="164"/>
      <c r="SKJ86" s="164"/>
      <c r="SKK86" s="164"/>
      <c r="SKL86" s="112"/>
      <c r="SKP86" s="165"/>
      <c r="SKQ86" s="32"/>
      <c r="SKR86" s="158"/>
      <c r="SKS86" s="159"/>
      <c r="SKT86" s="160"/>
      <c r="SKU86" s="161"/>
      <c r="SKV86" s="162"/>
      <c r="SKW86" s="162"/>
      <c r="SKX86" s="163"/>
      <c r="SKY86" s="163"/>
      <c r="SKZ86" s="164"/>
      <c r="SLA86" s="164"/>
      <c r="SLB86" s="164"/>
      <c r="SLC86" s="112"/>
      <c r="SLG86" s="165"/>
      <c r="SLH86" s="32"/>
      <c r="SLI86" s="158"/>
      <c r="SLJ86" s="159"/>
      <c r="SLK86" s="160"/>
      <c r="SLL86" s="161"/>
      <c r="SLM86" s="162"/>
      <c r="SLN86" s="162"/>
      <c r="SLO86" s="163"/>
      <c r="SLP86" s="163"/>
      <c r="SLQ86" s="164"/>
      <c r="SLR86" s="164"/>
      <c r="SLS86" s="164"/>
      <c r="SLT86" s="112"/>
      <c r="SLX86" s="165"/>
      <c r="SLY86" s="32"/>
      <c r="SLZ86" s="158"/>
      <c r="SMA86" s="159"/>
      <c r="SMB86" s="160"/>
      <c r="SMC86" s="161"/>
      <c r="SMD86" s="162"/>
      <c r="SME86" s="162"/>
      <c r="SMF86" s="163"/>
      <c r="SMG86" s="163"/>
      <c r="SMH86" s="164"/>
      <c r="SMI86" s="164"/>
      <c r="SMJ86" s="164"/>
      <c r="SMK86" s="112"/>
      <c r="SMO86" s="165"/>
      <c r="SMP86" s="32"/>
      <c r="SMQ86" s="158"/>
      <c r="SMR86" s="159"/>
      <c r="SMS86" s="160"/>
      <c r="SMT86" s="161"/>
      <c r="SMU86" s="162"/>
      <c r="SMV86" s="162"/>
      <c r="SMW86" s="163"/>
      <c r="SMX86" s="163"/>
      <c r="SMY86" s="164"/>
      <c r="SMZ86" s="164"/>
      <c r="SNA86" s="164"/>
      <c r="SNB86" s="112"/>
      <c r="SNF86" s="165"/>
      <c r="SNG86" s="32"/>
      <c r="SNH86" s="158"/>
      <c r="SNI86" s="159"/>
      <c r="SNJ86" s="160"/>
      <c r="SNK86" s="161"/>
      <c r="SNL86" s="162"/>
      <c r="SNM86" s="162"/>
      <c r="SNN86" s="163"/>
      <c r="SNO86" s="163"/>
      <c r="SNP86" s="164"/>
      <c r="SNQ86" s="164"/>
      <c r="SNR86" s="164"/>
      <c r="SNS86" s="112"/>
      <c r="SNW86" s="165"/>
      <c r="SNX86" s="32"/>
      <c r="SNY86" s="158"/>
      <c r="SNZ86" s="159"/>
      <c r="SOA86" s="160"/>
      <c r="SOB86" s="161"/>
      <c r="SOC86" s="162"/>
      <c r="SOD86" s="162"/>
      <c r="SOE86" s="163"/>
      <c r="SOF86" s="163"/>
      <c r="SOG86" s="164"/>
      <c r="SOH86" s="164"/>
      <c r="SOI86" s="164"/>
      <c r="SOJ86" s="112"/>
      <c r="SON86" s="165"/>
      <c r="SOO86" s="32"/>
      <c r="SOP86" s="158"/>
      <c r="SOQ86" s="159"/>
      <c r="SOR86" s="160"/>
      <c r="SOS86" s="161"/>
      <c r="SOT86" s="162"/>
      <c r="SOU86" s="162"/>
      <c r="SOV86" s="163"/>
      <c r="SOW86" s="163"/>
      <c r="SOX86" s="164"/>
      <c r="SOY86" s="164"/>
      <c r="SOZ86" s="164"/>
      <c r="SPA86" s="112"/>
      <c r="SPE86" s="165"/>
      <c r="SPF86" s="32"/>
      <c r="SPG86" s="158"/>
      <c r="SPH86" s="159"/>
      <c r="SPI86" s="160"/>
      <c r="SPJ86" s="161"/>
      <c r="SPK86" s="162"/>
      <c r="SPL86" s="162"/>
      <c r="SPM86" s="163"/>
      <c r="SPN86" s="163"/>
      <c r="SPO86" s="164"/>
      <c r="SPP86" s="164"/>
      <c r="SPQ86" s="164"/>
      <c r="SPR86" s="112"/>
      <c r="SPV86" s="165"/>
      <c r="SPW86" s="32"/>
      <c r="SPX86" s="158"/>
      <c r="SPY86" s="159"/>
      <c r="SPZ86" s="160"/>
      <c r="SQA86" s="161"/>
      <c r="SQB86" s="162"/>
      <c r="SQC86" s="162"/>
      <c r="SQD86" s="163"/>
      <c r="SQE86" s="163"/>
      <c r="SQF86" s="164"/>
      <c r="SQG86" s="164"/>
      <c r="SQH86" s="164"/>
      <c r="SQI86" s="112"/>
      <c r="SQM86" s="165"/>
      <c r="SQN86" s="32"/>
      <c r="SQO86" s="158"/>
      <c r="SQP86" s="159"/>
      <c r="SQQ86" s="160"/>
      <c r="SQR86" s="161"/>
      <c r="SQS86" s="162"/>
      <c r="SQT86" s="162"/>
      <c r="SQU86" s="163"/>
      <c r="SQV86" s="163"/>
      <c r="SQW86" s="164"/>
      <c r="SQX86" s="164"/>
      <c r="SQY86" s="164"/>
      <c r="SQZ86" s="112"/>
      <c r="SRD86" s="165"/>
      <c r="SRE86" s="32"/>
      <c r="SRF86" s="158"/>
      <c r="SRG86" s="159"/>
      <c r="SRH86" s="160"/>
      <c r="SRI86" s="161"/>
      <c r="SRJ86" s="162"/>
      <c r="SRK86" s="162"/>
      <c r="SRL86" s="163"/>
      <c r="SRM86" s="163"/>
      <c r="SRN86" s="164"/>
      <c r="SRO86" s="164"/>
      <c r="SRP86" s="164"/>
      <c r="SRQ86" s="112"/>
      <c r="SRU86" s="165"/>
      <c r="SRV86" s="32"/>
      <c r="SRW86" s="158"/>
      <c r="SRX86" s="159"/>
      <c r="SRY86" s="160"/>
      <c r="SRZ86" s="161"/>
      <c r="SSA86" s="162"/>
      <c r="SSB86" s="162"/>
      <c r="SSC86" s="163"/>
      <c r="SSD86" s="163"/>
      <c r="SSE86" s="164"/>
      <c r="SSF86" s="164"/>
      <c r="SSG86" s="164"/>
      <c r="SSH86" s="112"/>
      <c r="SSL86" s="165"/>
      <c r="SSM86" s="32"/>
      <c r="SSN86" s="158"/>
      <c r="SSO86" s="159"/>
      <c r="SSP86" s="160"/>
      <c r="SSQ86" s="161"/>
      <c r="SSR86" s="162"/>
      <c r="SSS86" s="162"/>
      <c r="SST86" s="163"/>
      <c r="SSU86" s="163"/>
      <c r="SSV86" s="164"/>
      <c r="SSW86" s="164"/>
      <c r="SSX86" s="164"/>
      <c r="SSY86" s="112"/>
      <c r="STC86" s="165"/>
      <c r="STD86" s="32"/>
      <c r="STE86" s="158"/>
      <c r="STF86" s="159"/>
      <c r="STG86" s="160"/>
      <c r="STH86" s="161"/>
      <c r="STI86" s="162"/>
      <c r="STJ86" s="162"/>
      <c r="STK86" s="163"/>
      <c r="STL86" s="163"/>
      <c r="STM86" s="164"/>
      <c r="STN86" s="164"/>
      <c r="STO86" s="164"/>
      <c r="STP86" s="112"/>
      <c r="STT86" s="165"/>
      <c r="STU86" s="32"/>
      <c r="STV86" s="158"/>
      <c r="STW86" s="159"/>
      <c r="STX86" s="160"/>
      <c r="STY86" s="161"/>
      <c r="STZ86" s="162"/>
      <c r="SUA86" s="162"/>
      <c r="SUB86" s="163"/>
      <c r="SUC86" s="163"/>
      <c r="SUD86" s="164"/>
      <c r="SUE86" s="164"/>
      <c r="SUF86" s="164"/>
      <c r="SUG86" s="112"/>
      <c r="SUK86" s="165"/>
      <c r="SUL86" s="32"/>
      <c r="SUM86" s="158"/>
      <c r="SUN86" s="159"/>
      <c r="SUO86" s="160"/>
      <c r="SUP86" s="161"/>
      <c r="SUQ86" s="162"/>
      <c r="SUR86" s="162"/>
      <c r="SUS86" s="163"/>
      <c r="SUT86" s="163"/>
      <c r="SUU86" s="164"/>
      <c r="SUV86" s="164"/>
      <c r="SUW86" s="164"/>
      <c r="SUX86" s="112"/>
      <c r="SVB86" s="165"/>
      <c r="SVC86" s="32"/>
      <c r="SVD86" s="158"/>
      <c r="SVE86" s="159"/>
      <c r="SVF86" s="160"/>
      <c r="SVG86" s="161"/>
      <c r="SVH86" s="162"/>
      <c r="SVI86" s="162"/>
      <c r="SVJ86" s="163"/>
      <c r="SVK86" s="163"/>
      <c r="SVL86" s="164"/>
      <c r="SVM86" s="164"/>
      <c r="SVN86" s="164"/>
      <c r="SVO86" s="112"/>
      <c r="SVS86" s="165"/>
      <c r="SVT86" s="32"/>
      <c r="SVU86" s="158"/>
      <c r="SVV86" s="159"/>
      <c r="SVW86" s="160"/>
      <c r="SVX86" s="161"/>
      <c r="SVY86" s="162"/>
      <c r="SVZ86" s="162"/>
      <c r="SWA86" s="163"/>
      <c r="SWB86" s="163"/>
      <c r="SWC86" s="164"/>
      <c r="SWD86" s="164"/>
      <c r="SWE86" s="164"/>
      <c r="SWF86" s="112"/>
      <c r="SWJ86" s="165"/>
      <c r="SWK86" s="32"/>
      <c r="SWL86" s="158"/>
      <c r="SWM86" s="159"/>
      <c r="SWN86" s="160"/>
      <c r="SWO86" s="161"/>
      <c r="SWP86" s="162"/>
      <c r="SWQ86" s="162"/>
      <c r="SWR86" s="163"/>
      <c r="SWS86" s="163"/>
      <c r="SWT86" s="164"/>
      <c r="SWU86" s="164"/>
      <c r="SWV86" s="164"/>
      <c r="SWW86" s="112"/>
      <c r="SXA86" s="165"/>
      <c r="SXB86" s="32"/>
      <c r="SXC86" s="158"/>
      <c r="SXD86" s="159"/>
      <c r="SXE86" s="160"/>
      <c r="SXF86" s="161"/>
      <c r="SXG86" s="162"/>
      <c r="SXH86" s="162"/>
      <c r="SXI86" s="163"/>
      <c r="SXJ86" s="163"/>
      <c r="SXK86" s="164"/>
      <c r="SXL86" s="164"/>
      <c r="SXM86" s="164"/>
      <c r="SXN86" s="112"/>
      <c r="SXR86" s="165"/>
      <c r="SXS86" s="32"/>
      <c r="SXT86" s="158"/>
      <c r="SXU86" s="159"/>
      <c r="SXV86" s="160"/>
      <c r="SXW86" s="161"/>
      <c r="SXX86" s="162"/>
      <c r="SXY86" s="162"/>
      <c r="SXZ86" s="163"/>
      <c r="SYA86" s="163"/>
      <c r="SYB86" s="164"/>
      <c r="SYC86" s="164"/>
      <c r="SYD86" s="164"/>
      <c r="SYE86" s="112"/>
      <c r="SYI86" s="165"/>
      <c r="SYJ86" s="32"/>
      <c r="SYK86" s="158"/>
      <c r="SYL86" s="159"/>
      <c r="SYM86" s="160"/>
      <c r="SYN86" s="161"/>
      <c r="SYO86" s="162"/>
      <c r="SYP86" s="162"/>
      <c r="SYQ86" s="163"/>
      <c r="SYR86" s="163"/>
      <c r="SYS86" s="164"/>
      <c r="SYT86" s="164"/>
      <c r="SYU86" s="164"/>
      <c r="SYV86" s="112"/>
      <c r="SYZ86" s="165"/>
      <c r="SZA86" s="32"/>
      <c r="SZB86" s="158"/>
      <c r="SZC86" s="159"/>
      <c r="SZD86" s="160"/>
      <c r="SZE86" s="161"/>
      <c r="SZF86" s="162"/>
      <c r="SZG86" s="162"/>
      <c r="SZH86" s="163"/>
      <c r="SZI86" s="163"/>
      <c r="SZJ86" s="164"/>
      <c r="SZK86" s="164"/>
      <c r="SZL86" s="164"/>
      <c r="SZM86" s="112"/>
      <c r="SZQ86" s="165"/>
      <c r="SZR86" s="32"/>
      <c r="SZS86" s="158"/>
      <c r="SZT86" s="159"/>
      <c r="SZU86" s="160"/>
      <c r="SZV86" s="161"/>
      <c r="SZW86" s="162"/>
      <c r="SZX86" s="162"/>
      <c r="SZY86" s="163"/>
      <c r="SZZ86" s="163"/>
      <c r="TAA86" s="164"/>
      <c r="TAB86" s="164"/>
      <c r="TAC86" s="164"/>
      <c r="TAD86" s="112"/>
      <c r="TAH86" s="165"/>
      <c r="TAI86" s="32"/>
      <c r="TAJ86" s="158"/>
      <c r="TAK86" s="159"/>
      <c r="TAL86" s="160"/>
      <c r="TAM86" s="161"/>
      <c r="TAN86" s="162"/>
      <c r="TAO86" s="162"/>
      <c r="TAP86" s="163"/>
      <c r="TAQ86" s="163"/>
      <c r="TAR86" s="164"/>
      <c r="TAS86" s="164"/>
      <c r="TAT86" s="164"/>
      <c r="TAU86" s="112"/>
      <c r="TAY86" s="165"/>
      <c r="TAZ86" s="32"/>
      <c r="TBA86" s="158"/>
      <c r="TBB86" s="159"/>
      <c r="TBC86" s="160"/>
      <c r="TBD86" s="161"/>
      <c r="TBE86" s="162"/>
      <c r="TBF86" s="162"/>
      <c r="TBG86" s="163"/>
      <c r="TBH86" s="163"/>
      <c r="TBI86" s="164"/>
      <c r="TBJ86" s="164"/>
      <c r="TBK86" s="164"/>
      <c r="TBL86" s="112"/>
      <c r="TBP86" s="165"/>
      <c r="TBQ86" s="32"/>
      <c r="TBR86" s="158"/>
      <c r="TBS86" s="159"/>
      <c r="TBT86" s="160"/>
      <c r="TBU86" s="161"/>
      <c r="TBV86" s="162"/>
      <c r="TBW86" s="162"/>
      <c r="TBX86" s="163"/>
      <c r="TBY86" s="163"/>
      <c r="TBZ86" s="164"/>
      <c r="TCA86" s="164"/>
      <c r="TCB86" s="164"/>
      <c r="TCC86" s="112"/>
      <c r="TCG86" s="165"/>
      <c r="TCH86" s="32"/>
      <c r="TCI86" s="158"/>
      <c r="TCJ86" s="159"/>
      <c r="TCK86" s="160"/>
      <c r="TCL86" s="161"/>
      <c r="TCM86" s="162"/>
      <c r="TCN86" s="162"/>
      <c r="TCO86" s="163"/>
      <c r="TCP86" s="163"/>
      <c r="TCQ86" s="164"/>
      <c r="TCR86" s="164"/>
      <c r="TCS86" s="164"/>
      <c r="TCT86" s="112"/>
      <c r="TCX86" s="165"/>
      <c r="TCY86" s="32"/>
      <c r="TCZ86" s="158"/>
      <c r="TDA86" s="159"/>
      <c r="TDB86" s="160"/>
      <c r="TDC86" s="161"/>
      <c r="TDD86" s="162"/>
      <c r="TDE86" s="162"/>
      <c r="TDF86" s="163"/>
      <c r="TDG86" s="163"/>
      <c r="TDH86" s="164"/>
      <c r="TDI86" s="164"/>
      <c r="TDJ86" s="164"/>
      <c r="TDK86" s="112"/>
      <c r="TDO86" s="165"/>
      <c r="TDP86" s="32"/>
      <c r="TDQ86" s="158"/>
      <c r="TDR86" s="159"/>
      <c r="TDS86" s="160"/>
      <c r="TDT86" s="161"/>
      <c r="TDU86" s="162"/>
      <c r="TDV86" s="162"/>
      <c r="TDW86" s="163"/>
      <c r="TDX86" s="163"/>
      <c r="TDY86" s="164"/>
      <c r="TDZ86" s="164"/>
      <c r="TEA86" s="164"/>
      <c r="TEB86" s="112"/>
      <c r="TEF86" s="165"/>
      <c r="TEG86" s="32"/>
      <c r="TEH86" s="158"/>
      <c r="TEI86" s="159"/>
      <c r="TEJ86" s="160"/>
      <c r="TEK86" s="161"/>
      <c r="TEL86" s="162"/>
      <c r="TEM86" s="162"/>
      <c r="TEN86" s="163"/>
      <c r="TEO86" s="163"/>
      <c r="TEP86" s="164"/>
      <c r="TEQ86" s="164"/>
      <c r="TER86" s="164"/>
      <c r="TES86" s="112"/>
      <c r="TEW86" s="165"/>
      <c r="TEX86" s="32"/>
      <c r="TEY86" s="158"/>
      <c r="TEZ86" s="159"/>
      <c r="TFA86" s="160"/>
      <c r="TFB86" s="161"/>
      <c r="TFC86" s="162"/>
      <c r="TFD86" s="162"/>
      <c r="TFE86" s="163"/>
      <c r="TFF86" s="163"/>
      <c r="TFG86" s="164"/>
      <c r="TFH86" s="164"/>
      <c r="TFI86" s="164"/>
      <c r="TFJ86" s="112"/>
      <c r="TFN86" s="165"/>
      <c r="TFO86" s="32"/>
      <c r="TFP86" s="158"/>
      <c r="TFQ86" s="159"/>
      <c r="TFR86" s="160"/>
      <c r="TFS86" s="161"/>
      <c r="TFT86" s="162"/>
      <c r="TFU86" s="162"/>
      <c r="TFV86" s="163"/>
      <c r="TFW86" s="163"/>
      <c r="TFX86" s="164"/>
      <c r="TFY86" s="164"/>
      <c r="TFZ86" s="164"/>
      <c r="TGA86" s="112"/>
      <c r="TGE86" s="165"/>
      <c r="TGF86" s="32"/>
      <c r="TGG86" s="158"/>
      <c r="TGH86" s="159"/>
      <c r="TGI86" s="160"/>
      <c r="TGJ86" s="161"/>
      <c r="TGK86" s="162"/>
      <c r="TGL86" s="162"/>
      <c r="TGM86" s="163"/>
      <c r="TGN86" s="163"/>
      <c r="TGO86" s="164"/>
      <c r="TGP86" s="164"/>
      <c r="TGQ86" s="164"/>
      <c r="TGR86" s="112"/>
      <c r="TGV86" s="165"/>
      <c r="TGW86" s="32"/>
      <c r="TGX86" s="158"/>
      <c r="TGY86" s="159"/>
      <c r="TGZ86" s="160"/>
      <c r="THA86" s="161"/>
      <c r="THB86" s="162"/>
      <c r="THC86" s="162"/>
      <c r="THD86" s="163"/>
      <c r="THE86" s="163"/>
      <c r="THF86" s="164"/>
      <c r="THG86" s="164"/>
      <c r="THH86" s="164"/>
      <c r="THI86" s="112"/>
      <c r="THM86" s="165"/>
      <c r="THN86" s="32"/>
      <c r="THO86" s="158"/>
      <c r="THP86" s="159"/>
      <c r="THQ86" s="160"/>
      <c r="THR86" s="161"/>
      <c r="THS86" s="162"/>
      <c r="THT86" s="162"/>
      <c r="THU86" s="163"/>
      <c r="THV86" s="163"/>
      <c r="THW86" s="164"/>
      <c r="THX86" s="164"/>
      <c r="THY86" s="164"/>
      <c r="THZ86" s="112"/>
      <c r="TID86" s="165"/>
      <c r="TIE86" s="32"/>
      <c r="TIF86" s="158"/>
      <c r="TIG86" s="159"/>
      <c r="TIH86" s="160"/>
      <c r="TII86" s="161"/>
      <c r="TIJ86" s="162"/>
      <c r="TIK86" s="162"/>
      <c r="TIL86" s="163"/>
      <c r="TIM86" s="163"/>
      <c r="TIN86" s="164"/>
      <c r="TIO86" s="164"/>
      <c r="TIP86" s="164"/>
      <c r="TIQ86" s="112"/>
      <c r="TIU86" s="165"/>
      <c r="TIV86" s="32"/>
      <c r="TIW86" s="158"/>
      <c r="TIX86" s="159"/>
      <c r="TIY86" s="160"/>
      <c r="TIZ86" s="161"/>
      <c r="TJA86" s="162"/>
      <c r="TJB86" s="162"/>
      <c r="TJC86" s="163"/>
      <c r="TJD86" s="163"/>
      <c r="TJE86" s="164"/>
      <c r="TJF86" s="164"/>
      <c r="TJG86" s="164"/>
      <c r="TJH86" s="112"/>
      <c r="TJL86" s="165"/>
      <c r="TJM86" s="32"/>
      <c r="TJN86" s="158"/>
      <c r="TJO86" s="159"/>
      <c r="TJP86" s="160"/>
      <c r="TJQ86" s="161"/>
      <c r="TJR86" s="162"/>
      <c r="TJS86" s="162"/>
      <c r="TJT86" s="163"/>
      <c r="TJU86" s="163"/>
      <c r="TJV86" s="164"/>
      <c r="TJW86" s="164"/>
      <c r="TJX86" s="164"/>
      <c r="TJY86" s="112"/>
      <c r="TKC86" s="165"/>
      <c r="TKD86" s="32"/>
      <c r="TKE86" s="158"/>
      <c r="TKF86" s="159"/>
      <c r="TKG86" s="160"/>
      <c r="TKH86" s="161"/>
      <c r="TKI86" s="162"/>
      <c r="TKJ86" s="162"/>
      <c r="TKK86" s="163"/>
      <c r="TKL86" s="163"/>
      <c r="TKM86" s="164"/>
      <c r="TKN86" s="164"/>
      <c r="TKO86" s="164"/>
      <c r="TKP86" s="112"/>
      <c r="TKT86" s="165"/>
      <c r="TKU86" s="32"/>
      <c r="TKV86" s="158"/>
      <c r="TKW86" s="159"/>
      <c r="TKX86" s="160"/>
      <c r="TKY86" s="161"/>
      <c r="TKZ86" s="162"/>
      <c r="TLA86" s="162"/>
      <c r="TLB86" s="163"/>
      <c r="TLC86" s="163"/>
      <c r="TLD86" s="164"/>
      <c r="TLE86" s="164"/>
      <c r="TLF86" s="164"/>
      <c r="TLG86" s="112"/>
      <c r="TLK86" s="165"/>
      <c r="TLL86" s="32"/>
      <c r="TLM86" s="158"/>
      <c r="TLN86" s="159"/>
      <c r="TLO86" s="160"/>
      <c r="TLP86" s="161"/>
      <c r="TLQ86" s="162"/>
      <c r="TLR86" s="162"/>
      <c r="TLS86" s="163"/>
      <c r="TLT86" s="163"/>
      <c r="TLU86" s="164"/>
      <c r="TLV86" s="164"/>
      <c r="TLW86" s="164"/>
      <c r="TLX86" s="112"/>
      <c r="TMB86" s="165"/>
      <c r="TMC86" s="32"/>
      <c r="TMD86" s="158"/>
      <c r="TME86" s="159"/>
      <c r="TMF86" s="160"/>
      <c r="TMG86" s="161"/>
      <c r="TMH86" s="162"/>
      <c r="TMI86" s="162"/>
      <c r="TMJ86" s="163"/>
      <c r="TMK86" s="163"/>
      <c r="TML86" s="164"/>
      <c r="TMM86" s="164"/>
      <c r="TMN86" s="164"/>
      <c r="TMO86" s="112"/>
      <c r="TMS86" s="165"/>
      <c r="TMT86" s="32"/>
      <c r="TMU86" s="158"/>
      <c r="TMV86" s="159"/>
      <c r="TMW86" s="160"/>
      <c r="TMX86" s="161"/>
      <c r="TMY86" s="162"/>
      <c r="TMZ86" s="162"/>
      <c r="TNA86" s="163"/>
      <c r="TNB86" s="163"/>
      <c r="TNC86" s="164"/>
      <c r="TND86" s="164"/>
      <c r="TNE86" s="164"/>
      <c r="TNF86" s="112"/>
      <c r="TNJ86" s="165"/>
      <c r="TNK86" s="32"/>
      <c r="TNL86" s="158"/>
      <c r="TNM86" s="159"/>
      <c r="TNN86" s="160"/>
      <c r="TNO86" s="161"/>
      <c r="TNP86" s="162"/>
      <c r="TNQ86" s="162"/>
      <c r="TNR86" s="163"/>
      <c r="TNS86" s="163"/>
      <c r="TNT86" s="164"/>
      <c r="TNU86" s="164"/>
      <c r="TNV86" s="164"/>
      <c r="TNW86" s="112"/>
      <c r="TOA86" s="165"/>
      <c r="TOB86" s="32"/>
      <c r="TOC86" s="158"/>
      <c r="TOD86" s="159"/>
      <c r="TOE86" s="160"/>
      <c r="TOF86" s="161"/>
      <c r="TOG86" s="162"/>
      <c r="TOH86" s="162"/>
      <c r="TOI86" s="163"/>
      <c r="TOJ86" s="163"/>
      <c r="TOK86" s="164"/>
      <c r="TOL86" s="164"/>
      <c r="TOM86" s="164"/>
      <c r="TON86" s="112"/>
      <c r="TOR86" s="165"/>
      <c r="TOS86" s="32"/>
      <c r="TOT86" s="158"/>
      <c r="TOU86" s="159"/>
      <c r="TOV86" s="160"/>
      <c r="TOW86" s="161"/>
      <c r="TOX86" s="162"/>
      <c r="TOY86" s="162"/>
      <c r="TOZ86" s="163"/>
      <c r="TPA86" s="163"/>
      <c r="TPB86" s="164"/>
      <c r="TPC86" s="164"/>
      <c r="TPD86" s="164"/>
      <c r="TPE86" s="112"/>
      <c r="TPI86" s="165"/>
      <c r="TPJ86" s="32"/>
      <c r="TPK86" s="158"/>
      <c r="TPL86" s="159"/>
      <c r="TPM86" s="160"/>
      <c r="TPN86" s="161"/>
      <c r="TPO86" s="162"/>
      <c r="TPP86" s="162"/>
      <c r="TPQ86" s="163"/>
      <c r="TPR86" s="163"/>
      <c r="TPS86" s="164"/>
      <c r="TPT86" s="164"/>
      <c r="TPU86" s="164"/>
      <c r="TPV86" s="112"/>
      <c r="TPZ86" s="165"/>
      <c r="TQA86" s="32"/>
      <c r="TQB86" s="158"/>
      <c r="TQC86" s="159"/>
      <c r="TQD86" s="160"/>
      <c r="TQE86" s="161"/>
      <c r="TQF86" s="162"/>
      <c r="TQG86" s="162"/>
      <c r="TQH86" s="163"/>
      <c r="TQI86" s="163"/>
      <c r="TQJ86" s="164"/>
      <c r="TQK86" s="164"/>
      <c r="TQL86" s="164"/>
      <c r="TQM86" s="112"/>
      <c r="TQQ86" s="165"/>
      <c r="TQR86" s="32"/>
      <c r="TQS86" s="158"/>
      <c r="TQT86" s="159"/>
      <c r="TQU86" s="160"/>
      <c r="TQV86" s="161"/>
      <c r="TQW86" s="162"/>
      <c r="TQX86" s="162"/>
      <c r="TQY86" s="163"/>
      <c r="TQZ86" s="163"/>
      <c r="TRA86" s="164"/>
      <c r="TRB86" s="164"/>
      <c r="TRC86" s="164"/>
      <c r="TRD86" s="112"/>
      <c r="TRH86" s="165"/>
      <c r="TRI86" s="32"/>
      <c r="TRJ86" s="158"/>
      <c r="TRK86" s="159"/>
      <c r="TRL86" s="160"/>
      <c r="TRM86" s="161"/>
      <c r="TRN86" s="162"/>
      <c r="TRO86" s="162"/>
      <c r="TRP86" s="163"/>
      <c r="TRQ86" s="163"/>
      <c r="TRR86" s="164"/>
      <c r="TRS86" s="164"/>
      <c r="TRT86" s="164"/>
      <c r="TRU86" s="112"/>
      <c r="TRY86" s="165"/>
      <c r="TRZ86" s="32"/>
      <c r="TSA86" s="158"/>
      <c r="TSB86" s="159"/>
      <c r="TSC86" s="160"/>
      <c r="TSD86" s="161"/>
      <c r="TSE86" s="162"/>
      <c r="TSF86" s="162"/>
      <c r="TSG86" s="163"/>
      <c r="TSH86" s="163"/>
      <c r="TSI86" s="164"/>
      <c r="TSJ86" s="164"/>
      <c r="TSK86" s="164"/>
      <c r="TSL86" s="112"/>
      <c r="TSP86" s="165"/>
      <c r="TSQ86" s="32"/>
      <c r="TSR86" s="158"/>
      <c r="TSS86" s="159"/>
      <c r="TST86" s="160"/>
      <c r="TSU86" s="161"/>
      <c r="TSV86" s="162"/>
      <c r="TSW86" s="162"/>
      <c r="TSX86" s="163"/>
      <c r="TSY86" s="163"/>
      <c r="TSZ86" s="164"/>
      <c r="TTA86" s="164"/>
      <c r="TTB86" s="164"/>
      <c r="TTC86" s="112"/>
      <c r="TTG86" s="165"/>
      <c r="TTH86" s="32"/>
      <c r="TTI86" s="158"/>
      <c r="TTJ86" s="159"/>
      <c r="TTK86" s="160"/>
      <c r="TTL86" s="161"/>
      <c r="TTM86" s="162"/>
      <c r="TTN86" s="162"/>
      <c r="TTO86" s="163"/>
      <c r="TTP86" s="163"/>
      <c r="TTQ86" s="164"/>
      <c r="TTR86" s="164"/>
      <c r="TTS86" s="164"/>
      <c r="TTT86" s="112"/>
      <c r="TTX86" s="165"/>
      <c r="TTY86" s="32"/>
      <c r="TTZ86" s="158"/>
      <c r="TUA86" s="159"/>
      <c r="TUB86" s="160"/>
      <c r="TUC86" s="161"/>
      <c r="TUD86" s="162"/>
      <c r="TUE86" s="162"/>
      <c r="TUF86" s="163"/>
      <c r="TUG86" s="163"/>
      <c r="TUH86" s="164"/>
      <c r="TUI86" s="164"/>
      <c r="TUJ86" s="164"/>
      <c r="TUK86" s="112"/>
      <c r="TUO86" s="165"/>
      <c r="TUP86" s="32"/>
      <c r="TUQ86" s="158"/>
      <c r="TUR86" s="159"/>
      <c r="TUS86" s="160"/>
      <c r="TUT86" s="161"/>
      <c r="TUU86" s="162"/>
      <c r="TUV86" s="162"/>
      <c r="TUW86" s="163"/>
      <c r="TUX86" s="163"/>
      <c r="TUY86" s="164"/>
      <c r="TUZ86" s="164"/>
      <c r="TVA86" s="164"/>
      <c r="TVB86" s="112"/>
      <c r="TVF86" s="165"/>
      <c r="TVG86" s="32"/>
      <c r="TVH86" s="158"/>
      <c r="TVI86" s="159"/>
      <c r="TVJ86" s="160"/>
      <c r="TVK86" s="161"/>
      <c r="TVL86" s="162"/>
      <c r="TVM86" s="162"/>
      <c r="TVN86" s="163"/>
      <c r="TVO86" s="163"/>
      <c r="TVP86" s="164"/>
      <c r="TVQ86" s="164"/>
      <c r="TVR86" s="164"/>
      <c r="TVS86" s="112"/>
      <c r="TVW86" s="165"/>
      <c r="TVX86" s="32"/>
      <c r="TVY86" s="158"/>
      <c r="TVZ86" s="159"/>
      <c r="TWA86" s="160"/>
      <c r="TWB86" s="161"/>
      <c r="TWC86" s="162"/>
      <c r="TWD86" s="162"/>
      <c r="TWE86" s="163"/>
      <c r="TWF86" s="163"/>
      <c r="TWG86" s="164"/>
      <c r="TWH86" s="164"/>
      <c r="TWI86" s="164"/>
      <c r="TWJ86" s="112"/>
      <c r="TWN86" s="165"/>
      <c r="TWO86" s="32"/>
      <c r="TWP86" s="158"/>
      <c r="TWQ86" s="159"/>
      <c r="TWR86" s="160"/>
      <c r="TWS86" s="161"/>
      <c r="TWT86" s="162"/>
      <c r="TWU86" s="162"/>
      <c r="TWV86" s="163"/>
      <c r="TWW86" s="163"/>
      <c r="TWX86" s="164"/>
      <c r="TWY86" s="164"/>
      <c r="TWZ86" s="164"/>
      <c r="TXA86" s="112"/>
      <c r="TXE86" s="165"/>
      <c r="TXF86" s="32"/>
      <c r="TXG86" s="158"/>
      <c r="TXH86" s="159"/>
      <c r="TXI86" s="160"/>
      <c r="TXJ86" s="161"/>
      <c r="TXK86" s="162"/>
      <c r="TXL86" s="162"/>
      <c r="TXM86" s="163"/>
      <c r="TXN86" s="163"/>
      <c r="TXO86" s="164"/>
      <c r="TXP86" s="164"/>
      <c r="TXQ86" s="164"/>
      <c r="TXR86" s="112"/>
      <c r="TXV86" s="165"/>
      <c r="TXW86" s="32"/>
      <c r="TXX86" s="158"/>
      <c r="TXY86" s="159"/>
      <c r="TXZ86" s="160"/>
      <c r="TYA86" s="161"/>
      <c r="TYB86" s="162"/>
      <c r="TYC86" s="162"/>
      <c r="TYD86" s="163"/>
      <c r="TYE86" s="163"/>
      <c r="TYF86" s="164"/>
      <c r="TYG86" s="164"/>
      <c r="TYH86" s="164"/>
      <c r="TYI86" s="112"/>
      <c r="TYM86" s="165"/>
      <c r="TYN86" s="32"/>
      <c r="TYO86" s="158"/>
      <c r="TYP86" s="159"/>
      <c r="TYQ86" s="160"/>
      <c r="TYR86" s="161"/>
      <c r="TYS86" s="162"/>
      <c r="TYT86" s="162"/>
      <c r="TYU86" s="163"/>
      <c r="TYV86" s="163"/>
      <c r="TYW86" s="164"/>
      <c r="TYX86" s="164"/>
      <c r="TYY86" s="164"/>
      <c r="TYZ86" s="112"/>
      <c r="TZD86" s="165"/>
      <c r="TZE86" s="32"/>
      <c r="TZF86" s="158"/>
      <c r="TZG86" s="159"/>
      <c r="TZH86" s="160"/>
      <c r="TZI86" s="161"/>
      <c r="TZJ86" s="162"/>
      <c r="TZK86" s="162"/>
      <c r="TZL86" s="163"/>
      <c r="TZM86" s="163"/>
      <c r="TZN86" s="164"/>
      <c r="TZO86" s="164"/>
      <c r="TZP86" s="164"/>
      <c r="TZQ86" s="112"/>
      <c r="TZU86" s="165"/>
      <c r="TZV86" s="32"/>
      <c r="TZW86" s="158"/>
      <c r="TZX86" s="159"/>
      <c r="TZY86" s="160"/>
      <c r="TZZ86" s="161"/>
      <c r="UAA86" s="162"/>
      <c r="UAB86" s="162"/>
      <c r="UAC86" s="163"/>
      <c r="UAD86" s="163"/>
      <c r="UAE86" s="164"/>
      <c r="UAF86" s="164"/>
      <c r="UAG86" s="164"/>
      <c r="UAH86" s="112"/>
      <c r="UAL86" s="165"/>
      <c r="UAM86" s="32"/>
      <c r="UAN86" s="158"/>
      <c r="UAO86" s="159"/>
      <c r="UAP86" s="160"/>
      <c r="UAQ86" s="161"/>
      <c r="UAR86" s="162"/>
      <c r="UAS86" s="162"/>
      <c r="UAT86" s="163"/>
      <c r="UAU86" s="163"/>
      <c r="UAV86" s="164"/>
      <c r="UAW86" s="164"/>
      <c r="UAX86" s="164"/>
      <c r="UAY86" s="112"/>
      <c r="UBC86" s="165"/>
      <c r="UBD86" s="32"/>
      <c r="UBE86" s="158"/>
      <c r="UBF86" s="159"/>
      <c r="UBG86" s="160"/>
      <c r="UBH86" s="161"/>
      <c r="UBI86" s="162"/>
      <c r="UBJ86" s="162"/>
      <c r="UBK86" s="163"/>
      <c r="UBL86" s="163"/>
      <c r="UBM86" s="164"/>
      <c r="UBN86" s="164"/>
      <c r="UBO86" s="164"/>
      <c r="UBP86" s="112"/>
      <c r="UBT86" s="165"/>
      <c r="UBU86" s="32"/>
      <c r="UBV86" s="158"/>
      <c r="UBW86" s="159"/>
      <c r="UBX86" s="160"/>
      <c r="UBY86" s="161"/>
      <c r="UBZ86" s="162"/>
      <c r="UCA86" s="162"/>
      <c r="UCB86" s="163"/>
      <c r="UCC86" s="163"/>
      <c r="UCD86" s="164"/>
      <c r="UCE86" s="164"/>
      <c r="UCF86" s="164"/>
      <c r="UCG86" s="112"/>
      <c r="UCK86" s="165"/>
      <c r="UCL86" s="32"/>
      <c r="UCM86" s="158"/>
      <c r="UCN86" s="159"/>
      <c r="UCO86" s="160"/>
      <c r="UCP86" s="161"/>
      <c r="UCQ86" s="162"/>
      <c r="UCR86" s="162"/>
      <c r="UCS86" s="163"/>
      <c r="UCT86" s="163"/>
      <c r="UCU86" s="164"/>
      <c r="UCV86" s="164"/>
      <c r="UCW86" s="164"/>
      <c r="UCX86" s="112"/>
      <c r="UDB86" s="165"/>
      <c r="UDC86" s="32"/>
      <c r="UDD86" s="158"/>
      <c r="UDE86" s="159"/>
      <c r="UDF86" s="160"/>
      <c r="UDG86" s="161"/>
      <c r="UDH86" s="162"/>
      <c r="UDI86" s="162"/>
      <c r="UDJ86" s="163"/>
      <c r="UDK86" s="163"/>
      <c r="UDL86" s="164"/>
      <c r="UDM86" s="164"/>
      <c r="UDN86" s="164"/>
      <c r="UDO86" s="112"/>
      <c r="UDS86" s="165"/>
      <c r="UDT86" s="32"/>
      <c r="UDU86" s="158"/>
      <c r="UDV86" s="159"/>
      <c r="UDW86" s="160"/>
      <c r="UDX86" s="161"/>
      <c r="UDY86" s="162"/>
      <c r="UDZ86" s="162"/>
      <c r="UEA86" s="163"/>
      <c r="UEB86" s="163"/>
      <c r="UEC86" s="164"/>
      <c r="UED86" s="164"/>
      <c r="UEE86" s="164"/>
      <c r="UEF86" s="112"/>
      <c r="UEJ86" s="165"/>
      <c r="UEK86" s="32"/>
      <c r="UEL86" s="158"/>
      <c r="UEM86" s="159"/>
      <c r="UEN86" s="160"/>
      <c r="UEO86" s="161"/>
      <c r="UEP86" s="162"/>
      <c r="UEQ86" s="162"/>
      <c r="UER86" s="163"/>
      <c r="UES86" s="163"/>
      <c r="UET86" s="164"/>
      <c r="UEU86" s="164"/>
      <c r="UEV86" s="164"/>
      <c r="UEW86" s="112"/>
      <c r="UFA86" s="165"/>
      <c r="UFB86" s="32"/>
      <c r="UFC86" s="158"/>
      <c r="UFD86" s="159"/>
      <c r="UFE86" s="160"/>
      <c r="UFF86" s="161"/>
      <c r="UFG86" s="162"/>
      <c r="UFH86" s="162"/>
      <c r="UFI86" s="163"/>
      <c r="UFJ86" s="163"/>
      <c r="UFK86" s="164"/>
      <c r="UFL86" s="164"/>
      <c r="UFM86" s="164"/>
      <c r="UFN86" s="112"/>
      <c r="UFR86" s="165"/>
      <c r="UFS86" s="32"/>
      <c r="UFT86" s="158"/>
      <c r="UFU86" s="159"/>
      <c r="UFV86" s="160"/>
      <c r="UFW86" s="161"/>
      <c r="UFX86" s="162"/>
      <c r="UFY86" s="162"/>
      <c r="UFZ86" s="163"/>
      <c r="UGA86" s="163"/>
      <c r="UGB86" s="164"/>
      <c r="UGC86" s="164"/>
      <c r="UGD86" s="164"/>
      <c r="UGE86" s="112"/>
      <c r="UGI86" s="165"/>
      <c r="UGJ86" s="32"/>
      <c r="UGK86" s="158"/>
      <c r="UGL86" s="159"/>
      <c r="UGM86" s="160"/>
      <c r="UGN86" s="161"/>
      <c r="UGO86" s="162"/>
      <c r="UGP86" s="162"/>
      <c r="UGQ86" s="163"/>
      <c r="UGR86" s="163"/>
      <c r="UGS86" s="164"/>
      <c r="UGT86" s="164"/>
      <c r="UGU86" s="164"/>
      <c r="UGV86" s="112"/>
      <c r="UGZ86" s="165"/>
      <c r="UHA86" s="32"/>
      <c r="UHB86" s="158"/>
      <c r="UHC86" s="159"/>
      <c r="UHD86" s="160"/>
      <c r="UHE86" s="161"/>
      <c r="UHF86" s="162"/>
      <c r="UHG86" s="162"/>
      <c r="UHH86" s="163"/>
      <c r="UHI86" s="163"/>
      <c r="UHJ86" s="164"/>
      <c r="UHK86" s="164"/>
      <c r="UHL86" s="164"/>
      <c r="UHM86" s="112"/>
      <c r="UHQ86" s="165"/>
      <c r="UHR86" s="32"/>
      <c r="UHS86" s="158"/>
      <c r="UHT86" s="159"/>
      <c r="UHU86" s="160"/>
      <c r="UHV86" s="161"/>
      <c r="UHW86" s="162"/>
      <c r="UHX86" s="162"/>
      <c r="UHY86" s="163"/>
      <c r="UHZ86" s="163"/>
      <c r="UIA86" s="164"/>
      <c r="UIB86" s="164"/>
      <c r="UIC86" s="164"/>
      <c r="UID86" s="112"/>
      <c r="UIH86" s="165"/>
      <c r="UII86" s="32"/>
      <c r="UIJ86" s="158"/>
      <c r="UIK86" s="159"/>
      <c r="UIL86" s="160"/>
      <c r="UIM86" s="161"/>
      <c r="UIN86" s="162"/>
      <c r="UIO86" s="162"/>
      <c r="UIP86" s="163"/>
      <c r="UIQ86" s="163"/>
      <c r="UIR86" s="164"/>
      <c r="UIS86" s="164"/>
      <c r="UIT86" s="164"/>
      <c r="UIU86" s="112"/>
      <c r="UIY86" s="165"/>
      <c r="UIZ86" s="32"/>
      <c r="UJA86" s="158"/>
      <c r="UJB86" s="159"/>
      <c r="UJC86" s="160"/>
      <c r="UJD86" s="161"/>
      <c r="UJE86" s="162"/>
      <c r="UJF86" s="162"/>
      <c r="UJG86" s="163"/>
      <c r="UJH86" s="163"/>
      <c r="UJI86" s="164"/>
      <c r="UJJ86" s="164"/>
      <c r="UJK86" s="164"/>
      <c r="UJL86" s="112"/>
      <c r="UJP86" s="165"/>
      <c r="UJQ86" s="32"/>
      <c r="UJR86" s="158"/>
      <c r="UJS86" s="159"/>
      <c r="UJT86" s="160"/>
      <c r="UJU86" s="161"/>
      <c r="UJV86" s="162"/>
      <c r="UJW86" s="162"/>
      <c r="UJX86" s="163"/>
      <c r="UJY86" s="163"/>
      <c r="UJZ86" s="164"/>
      <c r="UKA86" s="164"/>
      <c r="UKB86" s="164"/>
      <c r="UKC86" s="112"/>
      <c r="UKG86" s="165"/>
      <c r="UKH86" s="32"/>
      <c r="UKI86" s="158"/>
      <c r="UKJ86" s="159"/>
      <c r="UKK86" s="160"/>
      <c r="UKL86" s="161"/>
      <c r="UKM86" s="162"/>
      <c r="UKN86" s="162"/>
      <c r="UKO86" s="163"/>
      <c r="UKP86" s="163"/>
      <c r="UKQ86" s="164"/>
      <c r="UKR86" s="164"/>
      <c r="UKS86" s="164"/>
      <c r="UKT86" s="112"/>
      <c r="UKX86" s="165"/>
      <c r="UKY86" s="32"/>
      <c r="UKZ86" s="158"/>
      <c r="ULA86" s="159"/>
      <c r="ULB86" s="160"/>
      <c r="ULC86" s="161"/>
      <c r="ULD86" s="162"/>
      <c r="ULE86" s="162"/>
      <c r="ULF86" s="163"/>
      <c r="ULG86" s="163"/>
      <c r="ULH86" s="164"/>
      <c r="ULI86" s="164"/>
      <c r="ULJ86" s="164"/>
      <c r="ULK86" s="112"/>
      <c r="ULO86" s="165"/>
      <c r="ULP86" s="32"/>
      <c r="ULQ86" s="158"/>
      <c r="ULR86" s="159"/>
      <c r="ULS86" s="160"/>
      <c r="ULT86" s="161"/>
      <c r="ULU86" s="162"/>
      <c r="ULV86" s="162"/>
      <c r="ULW86" s="163"/>
      <c r="ULX86" s="163"/>
      <c r="ULY86" s="164"/>
      <c r="ULZ86" s="164"/>
      <c r="UMA86" s="164"/>
      <c r="UMB86" s="112"/>
      <c r="UMF86" s="165"/>
      <c r="UMG86" s="32"/>
      <c r="UMH86" s="158"/>
      <c r="UMI86" s="159"/>
      <c r="UMJ86" s="160"/>
      <c r="UMK86" s="161"/>
      <c r="UML86" s="162"/>
      <c r="UMM86" s="162"/>
      <c r="UMN86" s="163"/>
      <c r="UMO86" s="163"/>
      <c r="UMP86" s="164"/>
      <c r="UMQ86" s="164"/>
      <c r="UMR86" s="164"/>
      <c r="UMS86" s="112"/>
      <c r="UMW86" s="165"/>
      <c r="UMX86" s="32"/>
      <c r="UMY86" s="158"/>
      <c r="UMZ86" s="159"/>
      <c r="UNA86" s="160"/>
      <c r="UNB86" s="161"/>
      <c r="UNC86" s="162"/>
      <c r="UND86" s="162"/>
      <c r="UNE86" s="163"/>
      <c r="UNF86" s="163"/>
      <c r="UNG86" s="164"/>
      <c r="UNH86" s="164"/>
      <c r="UNI86" s="164"/>
      <c r="UNJ86" s="112"/>
      <c r="UNN86" s="165"/>
      <c r="UNO86" s="32"/>
      <c r="UNP86" s="158"/>
      <c r="UNQ86" s="159"/>
      <c r="UNR86" s="160"/>
      <c r="UNS86" s="161"/>
      <c r="UNT86" s="162"/>
      <c r="UNU86" s="162"/>
      <c r="UNV86" s="163"/>
      <c r="UNW86" s="163"/>
      <c r="UNX86" s="164"/>
      <c r="UNY86" s="164"/>
      <c r="UNZ86" s="164"/>
      <c r="UOA86" s="112"/>
      <c r="UOE86" s="165"/>
      <c r="UOF86" s="32"/>
      <c r="UOG86" s="158"/>
      <c r="UOH86" s="159"/>
      <c r="UOI86" s="160"/>
      <c r="UOJ86" s="161"/>
      <c r="UOK86" s="162"/>
      <c r="UOL86" s="162"/>
      <c r="UOM86" s="163"/>
      <c r="UON86" s="163"/>
      <c r="UOO86" s="164"/>
      <c r="UOP86" s="164"/>
      <c r="UOQ86" s="164"/>
      <c r="UOR86" s="112"/>
      <c r="UOV86" s="165"/>
      <c r="UOW86" s="32"/>
      <c r="UOX86" s="158"/>
      <c r="UOY86" s="159"/>
      <c r="UOZ86" s="160"/>
      <c r="UPA86" s="161"/>
      <c r="UPB86" s="162"/>
      <c r="UPC86" s="162"/>
      <c r="UPD86" s="163"/>
      <c r="UPE86" s="163"/>
      <c r="UPF86" s="164"/>
      <c r="UPG86" s="164"/>
      <c r="UPH86" s="164"/>
      <c r="UPI86" s="112"/>
      <c r="UPM86" s="165"/>
      <c r="UPN86" s="32"/>
      <c r="UPO86" s="158"/>
      <c r="UPP86" s="159"/>
      <c r="UPQ86" s="160"/>
      <c r="UPR86" s="161"/>
      <c r="UPS86" s="162"/>
      <c r="UPT86" s="162"/>
      <c r="UPU86" s="163"/>
      <c r="UPV86" s="163"/>
      <c r="UPW86" s="164"/>
      <c r="UPX86" s="164"/>
      <c r="UPY86" s="164"/>
      <c r="UPZ86" s="112"/>
      <c r="UQD86" s="165"/>
      <c r="UQE86" s="32"/>
      <c r="UQF86" s="158"/>
      <c r="UQG86" s="159"/>
      <c r="UQH86" s="160"/>
      <c r="UQI86" s="161"/>
      <c r="UQJ86" s="162"/>
      <c r="UQK86" s="162"/>
      <c r="UQL86" s="163"/>
      <c r="UQM86" s="163"/>
      <c r="UQN86" s="164"/>
      <c r="UQO86" s="164"/>
      <c r="UQP86" s="164"/>
      <c r="UQQ86" s="112"/>
      <c r="UQU86" s="165"/>
      <c r="UQV86" s="32"/>
      <c r="UQW86" s="158"/>
      <c r="UQX86" s="159"/>
      <c r="UQY86" s="160"/>
      <c r="UQZ86" s="161"/>
      <c r="URA86" s="162"/>
      <c r="URB86" s="162"/>
      <c r="URC86" s="163"/>
      <c r="URD86" s="163"/>
      <c r="URE86" s="164"/>
      <c r="URF86" s="164"/>
      <c r="URG86" s="164"/>
      <c r="URH86" s="112"/>
      <c r="URL86" s="165"/>
      <c r="URM86" s="32"/>
      <c r="URN86" s="158"/>
      <c r="URO86" s="159"/>
      <c r="URP86" s="160"/>
      <c r="URQ86" s="161"/>
      <c r="URR86" s="162"/>
      <c r="URS86" s="162"/>
      <c r="URT86" s="163"/>
      <c r="URU86" s="163"/>
      <c r="URV86" s="164"/>
      <c r="URW86" s="164"/>
      <c r="URX86" s="164"/>
      <c r="URY86" s="112"/>
      <c r="USC86" s="165"/>
      <c r="USD86" s="32"/>
      <c r="USE86" s="158"/>
      <c r="USF86" s="159"/>
      <c r="USG86" s="160"/>
      <c r="USH86" s="161"/>
      <c r="USI86" s="162"/>
      <c r="USJ86" s="162"/>
      <c r="USK86" s="163"/>
      <c r="USL86" s="163"/>
      <c r="USM86" s="164"/>
      <c r="USN86" s="164"/>
      <c r="USO86" s="164"/>
      <c r="USP86" s="112"/>
      <c r="UST86" s="165"/>
      <c r="USU86" s="32"/>
      <c r="USV86" s="158"/>
      <c r="USW86" s="159"/>
      <c r="USX86" s="160"/>
      <c r="USY86" s="161"/>
      <c r="USZ86" s="162"/>
      <c r="UTA86" s="162"/>
      <c r="UTB86" s="163"/>
      <c r="UTC86" s="163"/>
      <c r="UTD86" s="164"/>
      <c r="UTE86" s="164"/>
      <c r="UTF86" s="164"/>
      <c r="UTG86" s="112"/>
      <c r="UTK86" s="165"/>
      <c r="UTL86" s="32"/>
      <c r="UTM86" s="158"/>
      <c r="UTN86" s="159"/>
      <c r="UTO86" s="160"/>
      <c r="UTP86" s="161"/>
      <c r="UTQ86" s="162"/>
      <c r="UTR86" s="162"/>
      <c r="UTS86" s="163"/>
      <c r="UTT86" s="163"/>
      <c r="UTU86" s="164"/>
      <c r="UTV86" s="164"/>
      <c r="UTW86" s="164"/>
      <c r="UTX86" s="112"/>
      <c r="UUB86" s="165"/>
      <c r="UUC86" s="32"/>
      <c r="UUD86" s="158"/>
      <c r="UUE86" s="159"/>
      <c r="UUF86" s="160"/>
      <c r="UUG86" s="161"/>
      <c r="UUH86" s="162"/>
      <c r="UUI86" s="162"/>
      <c r="UUJ86" s="163"/>
      <c r="UUK86" s="163"/>
      <c r="UUL86" s="164"/>
      <c r="UUM86" s="164"/>
      <c r="UUN86" s="164"/>
      <c r="UUO86" s="112"/>
      <c r="UUS86" s="165"/>
      <c r="UUT86" s="32"/>
      <c r="UUU86" s="158"/>
      <c r="UUV86" s="159"/>
      <c r="UUW86" s="160"/>
      <c r="UUX86" s="161"/>
      <c r="UUY86" s="162"/>
      <c r="UUZ86" s="162"/>
      <c r="UVA86" s="163"/>
      <c r="UVB86" s="163"/>
      <c r="UVC86" s="164"/>
      <c r="UVD86" s="164"/>
      <c r="UVE86" s="164"/>
      <c r="UVF86" s="112"/>
      <c r="UVJ86" s="165"/>
      <c r="UVK86" s="32"/>
      <c r="UVL86" s="158"/>
      <c r="UVM86" s="159"/>
      <c r="UVN86" s="160"/>
      <c r="UVO86" s="161"/>
      <c r="UVP86" s="162"/>
      <c r="UVQ86" s="162"/>
      <c r="UVR86" s="163"/>
      <c r="UVS86" s="163"/>
      <c r="UVT86" s="164"/>
      <c r="UVU86" s="164"/>
      <c r="UVV86" s="164"/>
      <c r="UVW86" s="112"/>
      <c r="UWA86" s="165"/>
      <c r="UWB86" s="32"/>
      <c r="UWC86" s="158"/>
      <c r="UWD86" s="159"/>
      <c r="UWE86" s="160"/>
      <c r="UWF86" s="161"/>
      <c r="UWG86" s="162"/>
      <c r="UWH86" s="162"/>
      <c r="UWI86" s="163"/>
      <c r="UWJ86" s="163"/>
      <c r="UWK86" s="164"/>
      <c r="UWL86" s="164"/>
      <c r="UWM86" s="164"/>
      <c r="UWN86" s="112"/>
      <c r="UWR86" s="165"/>
      <c r="UWS86" s="32"/>
      <c r="UWT86" s="158"/>
      <c r="UWU86" s="159"/>
      <c r="UWV86" s="160"/>
      <c r="UWW86" s="161"/>
      <c r="UWX86" s="162"/>
      <c r="UWY86" s="162"/>
      <c r="UWZ86" s="163"/>
      <c r="UXA86" s="163"/>
      <c r="UXB86" s="164"/>
      <c r="UXC86" s="164"/>
      <c r="UXD86" s="164"/>
      <c r="UXE86" s="112"/>
      <c r="UXI86" s="165"/>
      <c r="UXJ86" s="32"/>
      <c r="UXK86" s="158"/>
      <c r="UXL86" s="159"/>
      <c r="UXM86" s="160"/>
      <c r="UXN86" s="161"/>
      <c r="UXO86" s="162"/>
      <c r="UXP86" s="162"/>
      <c r="UXQ86" s="163"/>
      <c r="UXR86" s="163"/>
      <c r="UXS86" s="164"/>
      <c r="UXT86" s="164"/>
      <c r="UXU86" s="164"/>
      <c r="UXV86" s="112"/>
      <c r="UXZ86" s="165"/>
      <c r="UYA86" s="32"/>
      <c r="UYB86" s="158"/>
      <c r="UYC86" s="159"/>
      <c r="UYD86" s="160"/>
      <c r="UYE86" s="161"/>
      <c r="UYF86" s="162"/>
      <c r="UYG86" s="162"/>
      <c r="UYH86" s="163"/>
      <c r="UYI86" s="163"/>
      <c r="UYJ86" s="164"/>
      <c r="UYK86" s="164"/>
      <c r="UYL86" s="164"/>
      <c r="UYM86" s="112"/>
      <c r="UYQ86" s="165"/>
      <c r="UYR86" s="32"/>
      <c r="UYS86" s="158"/>
      <c r="UYT86" s="159"/>
      <c r="UYU86" s="160"/>
      <c r="UYV86" s="161"/>
      <c r="UYW86" s="162"/>
      <c r="UYX86" s="162"/>
      <c r="UYY86" s="163"/>
      <c r="UYZ86" s="163"/>
      <c r="UZA86" s="164"/>
      <c r="UZB86" s="164"/>
      <c r="UZC86" s="164"/>
      <c r="UZD86" s="112"/>
      <c r="UZH86" s="165"/>
      <c r="UZI86" s="32"/>
      <c r="UZJ86" s="158"/>
      <c r="UZK86" s="159"/>
      <c r="UZL86" s="160"/>
      <c r="UZM86" s="161"/>
      <c r="UZN86" s="162"/>
      <c r="UZO86" s="162"/>
      <c r="UZP86" s="163"/>
      <c r="UZQ86" s="163"/>
      <c r="UZR86" s="164"/>
      <c r="UZS86" s="164"/>
      <c r="UZT86" s="164"/>
      <c r="UZU86" s="112"/>
      <c r="UZY86" s="165"/>
      <c r="UZZ86" s="32"/>
      <c r="VAA86" s="158"/>
      <c r="VAB86" s="159"/>
      <c r="VAC86" s="160"/>
      <c r="VAD86" s="161"/>
      <c r="VAE86" s="162"/>
      <c r="VAF86" s="162"/>
      <c r="VAG86" s="163"/>
      <c r="VAH86" s="163"/>
      <c r="VAI86" s="164"/>
      <c r="VAJ86" s="164"/>
      <c r="VAK86" s="164"/>
      <c r="VAL86" s="112"/>
      <c r="VAP86" s="165"/>
      <c r="VAQ86" s="32"/>
      <c r="VAR86" s="158"/>
      <c r="VAS86" s="159"/>
      <c r="VAT86" s="160"/>
      <c r="VAU86" s="161"/>
      <c r="VAV86" s="162"/>
      <c r="VAW86" s="162"/>
      <c r="VAX86" s="163"/>
      <c r="VAY86" s="163"/>
      <c r="VAZ86" s="164"/>
      <c r="VBA86" s="164"/>
      <c r="VBB86" s="164"/>
      <c r="VBC86" s="112"/>
      <c r="VBG86" s="165"/>
      <c r="VBH86" s="32"/>
      <c r="VBI86" s="158"/>
      <c r="VBJ86" s="159"/>
      <c r="VBK86" s="160"/>
      <c r="VBL86" s="161"/>
      <c r="VBM86" s="162"/>
      <c r="VBN86" s="162"/>
      <c r="VBO86" s="163"/>
      <c r="VBP86" s="163"/>
      <c r="VBQ86" s="164"/>
      <c r="VBR86" s="164"/>
      <c r="VBS86" s="164"/>
      <c r="VBT86" s="112"/>
      <c r="VBX86" s="165"/>
      <c r="VBY86" s="32"/>
      <c r="VBZ86" s="158"/>
      <c r="VCA86" s="159"/>
      <c r="VCB86" s="160"/>
      <c r="VCC86" s="161"/>
      <c r="VCD86" s="162"/>
      <c r="VCE86" s="162"/>
      <c r="VCF86" s="163"/>
      <c r="VCG86" s="163"/>
      <c r="VCH86" s="164"/>
      <c r="VCI86" s="164"/>
      <c r="VCJ86" s="164"/>
      <c r="VCK86" s="112"/>
      <c r="VCO86" s="165"/>
      <c r="VCP86" s="32"/>
      <c r="VCQ86" s="158"/>
      <c r="VCR86" s="159"/>
      <c r="VCS86" s="160"/>
      <c r="VCT86" s="161"/>
      <c r="VCU86" s="162"/>
      <c r="VCV86" s="162"/>
      <c r="VCW86" s="163"/>
      <c r="VCX86" s="163"/>
      <c r="VCY86" s="164"/>
      <c r="VCZ86" s="164"/>
      <c r="VDA86" s="164"/>
      <c r="VDB86" s="112"/>
      <c r="VDF86" s="165"/>
      <c r="VDG86" s="32"/>
      <c r="VDH86" s="158"/>
      <c r="VDI86" s="159"/>
      <c r="VDJ86" s="160"/>
      <c r="VDK86" s="161"/>
      <c r="VDL86" s="162"/>
      <c r="VDM86" s="162"/>
      <c r="VDN86" s="163"/>
      <c r="VDO86" s="163"/>
      <c r="VDP86" s="164"/>
      <c r="VDQ86" s="164"/>
      <c r="VDR86" s="164"/>
      <c r="VDS86" s="112"/>
      <c r="VDW86" s="165"/>
      <c r="VDX86" s="32"/>
      <c r="VDY86" s="158"/>
      <c r="VDZ86" s="159"/>
      <c r="VEA86" s="160"/>
      <c r="VEB86" s="161"/>
      <c r="VEC86" s="162"/>
      <c r="VED86" s="162"/>
      <c r="VEE86" s="163"/>
      <c r="VEF86" s="163"/>
      <c r="VEG86" s="164"/>
      <c r="VEH86" s="164"/>
      <c r="VEI86" s="164"/>
      <c r="VEJ86" s="112"/>
      <c r="VEN86" s="165"/>
      <c r="VEO86" s="32"/>
      <c r="VEP86" s="158"/>
      <c r="VEQ86" s="159"/>
      <c r="VER86" s="160"/>
      <c r="VES86" s="161"/>
      <c r="VET86" s="162"/>
      <c r="VEU86" s="162"/>
      <c r="VEV86" s="163"/>
      <c r="VEW86" s="163"/>
      <c r="VEX86" s="164"/>
      <c r="VEY86" s="164"/>
      <c r="VEZ86" s="164"/>
      <c r="VFA86" s="112"/>
      <c r="VFE86" s="165"/>
      <c r="VFF86" s="32"/>
      <c r="VFG86" s="158"/>
      <c r="VFH86" s="159"/>
      <c r="VFI86" s="160"/>
      <c r="VFJ86" s="161"/>
      <c r="VFK86" s="162"/>
      <c r="VFL86" s="162"/>
      <c r="VFM86" s="163"/>
      <c r="VFN86" s="163"/>
      <c r="VFO86" s="164"/>
      <c r="VFP86" s="164"/>
      <c r="VFQ86" s="164"/>
      <c r="VFR86" s="112"/>
      <c r="VFV86" s="165"/>
      <c r="VFW86" s="32"/>
      <c r="VFX86" s="158"/>
      <c r="VFY86" s="159"/>
      <c r="VFZ86" s="160"/>
      <c r="VGA86" s="161"/>
      <c r="VGB86" s="162"/>
      <c r="VGC86" s="162"/>
      <c r="VGD86" s="163"/>
      <c r="VGE86" s="163"/>
      <c r="VGF86" s="164"/>
      <c r="VGG86" s="164"/>
      <c r="VGH86" s="164"/>
      <c r="VGI86" s="112"/>
      <c r="VGM86" s="165"/>
      <c r="VGN86" s="32"/>
      <c r="VGO86" s="158"/>
      <c r="VGP86" s="159"/>
      <c r="VGQ86" s="160"/>
      <c r="VGR86" s="161"/>
      <c r="VGS86" s="162"/>
      <c r="VGT86" s="162"/>
      <c r="VGU86" s="163"/>
      <c r="VGV86" s="163"/>
      <c r="VGW86" s="164"/>
      <c r="VGX86" s="164"/>
      <c r="VGY86" s="164"/>
      <c r="VGZ86" s="112"/>
      <c r="VHD86" s="165"/>
      <c r="VHE86" s="32"/>
      <c r="VHF86" s="158"/>
      <c r="VHG86" s="159"/>
      <c r="VHH86" s="160"/>
      <c r="VHI86" s="161"/>
      <c r="VHJ86" s="162"/>
      <c r="VHK86" s="162"/>
      <c r="VHL86" s="163"/>
      <c r="VHM86" s="163"/>
      <c r="VHN86" s="164"/>
      <c r="VHO86" s="164"/>
      <c r="VHP86" s="164"/>
      <c r="VHQ86" s="112"/>
      <c r="VHU86" s="165"/>
      <c r="VHV86" s="32"/>
      <c r="VHW86" s="158"/>
      <c r="VHX86" s="159"/>
      <c r="VHY86" s="160"/>
      <c r="VHZ86" s="161"/>
      <c r="VIA86" s="162"/>
      <c r="VIB86" s="162"/>
      <c r="VIC86" s="163"/>
      <c r="VID86" s="163"/>
      <c r="VIE86" s="164"/>
      <c r="VIF86" s="164"/>
      <c r="VIG86" s="164"/>
      <c r="VIH86" s="112"/>
      <c r="VIL86" s="165"/>
      <c r="VIM86" s="32"/>
      <c r="VIN86" s="158"/>
      <c r="VIO86" s="159"/>
      <c r="VIP86" s="160"/>
      <c r="VIQ86" s="161"/>
      <c r="VIR86" s="162"/>
      <c r="VIS86" s="162"/>
      <c r="VIT86" s="163"/>
      <c r="VIU86" s="163"/>
      <c r="VIV86" s="164"/>
      <c r="VIW86" s="164"/>
      <c r="VIX86" s="164"/>
      <c r="VIY86" s="112"/>
      <c r="VJC86" s="165"/>
      <c r="VJD86" s="32"/>
      <c r="VJE86" s="158"/>
      <c r="VJF86" s="159"/>
      <c r="VJG86" s="160"/>
      <c r="VJH86" s="161"/>
      <c r="VJI86" s="162"/>
      <c r="VJJ86" s="162"/>
      <c r="VJK86" s="163"/>
      <c r="VJL86" s="163"/>
      <c r="VJM86" s="164"/>
      <c r="VJN86" s="164"/>
      <c r="VJO86" s="164"/>
      <c r="VJP86" s="112"/>
      <c r="VJT86" s="165"/>
      <c r="VJU86" s="32"/>
      <c r="VJV86" s="158"/>
      <c r="VJW86" s="159"/>
      <c r="VJX86" s="160"/>
      <c r="VJY86" s="161"/>
      <c r="VJZ86" s="162"/>
      <c r="VKA86" s="162"/>
      <c r="VKB86" s="163"/>
      <c r="VKC86" s="163"/>
      <c r="VKD86" s="164"/>
      <c r="VKE86" s="164"/>
      <c r="VKF86" s="164"/>
      <c r="VKG86" s="112"/>
      <c r="VKK86" s="165"/>
      <c r="VKL86" s="32"/>
      <c r="VKM86" s="158"/>
      <c r="VKN86" s="159"/>
      <c r="VKO86" s="160"/>
      <c r="VKP86" s="161"/>
      <c r="VKQ86" s="162"/>
      <c r="VKR86" s="162"/>
      <c r="VKS86" s="163"/>
      <c r="VKT86" s="163"/>
      <c r="VKU86" s="164"/>
      <c r="VKV86" s="164"/>
      <c r="VKW86" s="164"/>
      <c r="VKX86" s="112"/>
      <c r="VLB86" s="165"/>
      <c r="VLC86" s="32"/>
      <c r="VLD86" s="158"/>
      <c r="VLE86" s="159"/>
      <c r="VLF86" s="160"/>
      <c r="VLG86" s="161"/>
      <c r="VLH86" s="162"/>
      <c r="VLI86" s="162"/>
      <c r="VLJ86" s="163"/>
      <c r="VLK86" s="163"/>
      <c r="VLL86" s="164"/>
      <c r="VLM86" s="164"/>
      <c r="VLN86" s="164"/>
      <c r="VLO86" s="112"/>
      <c r="VLS86" s="165"/>
      <c r="VLT86" s="32"/>
      <c r="VLU86" s="158"/>
      <c r="VLV86" s="159"/>
      <c r="VLW86" s="160"/>
      <c r="VLX86" s="161"/>
      <c r="VLY86" s="162"/>
      <c r="VLZ86" s="162"/>
      <c r="VMA86" s="163"/>
      <c r="VMB86" s="163"/>
      <c r="VMC86" s="164"/>
      <c r="VMD86" s="164"/>
      <c r="VME86" s="164"/>
      <c r="VMF86" s="112"/>
      <c r="VMJ86" s="165"/>
      <c r="VMK86" s="32"/>
      <c r="VML86" s="158"/>
      <c r="VMM86" s="159"/>
      <c r="VMN86" s="160"/>
      <c r="VMO86" s="161"/>
      <c r="VMP86" s="162"/>
      <c r="VMQ86" s="162"/>
      <c r="VMR86" s="163"/>
      <c r="VMS86" s="163"/>
      <c r="VMT86" s="164"/>
      <c r="VMU86" s="164"/>
      <c r="VMV86" s="164"/>
      <c r="VMW86" s="112"/>
      <c r="VNA86" s="165"/>
      <c r="VNB86" s="32"/>
      <c r="VNC86" s="158"/>
      <c r="VND86" s="159"/>
      <c r="VNE86" s="160"/>
      <c r="VNF86" s="161"/>
      <c r="VNG86" s="162"/>
      <c r="VNH86" s="162"/>
      <c r="VNI86" s="163"/>
      <c r="VNJ86" s="163"/>
      <c r="VNK86" s="164"/>
      <c r="VNL86" s="164"/>
      <c r="VNM86" s="164"/>
      <c r="VNN86" s="112"/>
      <c r="VNR86" s="165"/>
      <c r="VNS86" s="32"/>
      <c r="VNT86" s="158"/>
      <c r="VNU86" s="159"/>
      <c r="VNV86" s="160"/>
      <c r="VNW86" s="161"/>
      <c r="VNX86" s="162"/>
      <c r="VNY86" s="162"/>
      <c r="VNZ86" s="163"/>
      <c r="VOA86" s="163"/>
      <c r="VOB86" s="164"/>
      <c r="VOC86" s="164"/>
      <c r="VOD86" s="164"/>
      <c r="VOE86" s="112"/>
      <c r="VOI86" s="165"/>
      <c r="VOJ86" s="32"/>
      <c r="VOK86" s="158"/>
      <c r="VOL86" s="159"/>
      <c r="VOM86" s="160"/>
      <c r="VON86" s="161"/>
      <c r="VOO86" s="162"/>
      <c r="VOP86" s="162"/>
      <c r="VOQ86" s="163"/>
      <c r="VOR86" s="163"/>
      <c r="VOS86" s="164"/>
      <c r="VOT86" s="164"/>
      <c r="VOU86" s="164"/>
      <c r="VOV86" s="112"/>
      <c r="VOZ86" s="165"/>
      <c r="VPA86" s="32"/>
      <c r="VPB86" s="158"/>
      <c r="VPC86" s="159"/>
      <c r="VPD86" s="160"/>
      <c r="VPE86" s="161"/>
      <c r="VPF86" s="162"/>
      <c r="VPG86" s="162"/>
      <c r="VPH86" s="163"/>
      <c r="VPI86" s="163"/>
      <c r="VPJ86" s="164"/>
      <c r="VPK86" s="164"/>
      <c r="VPL86" s="164"/>
      <c r="VPM86" s="112"/>
      <c r="VPQ86" s="165"/>
      <c r="VPR86" s="32"/>
      <c r="VPS86" s="158"/>
      <c r="VPT86" s="159"/>
      <c r="VPU86" s="160"/>
      <c r="VPV86" s="161"/>
      <c r="VPW86" s="162"/>
      <c r="VPX86" s="162"/>
      <c r="VPY86" s="163"/>
      <c r="VPZ86" s="163"/>
      <c r="VQA86" s="164"/>
      <c r="VQB86" s="164"/>
      <c r="VQC86" s="164"/>
      <c r="VQD86" s="112"/>
      <c r="VQH86" s="165"/>
      <c r="VQI86" s="32"/>
      <c r="VQJ86" s="158"/>
      <c r="VQK86" s="159"/>
      <c r="VQL86" s="160"/>
      <c r="VQM86" s="161"/>
      <c r="VQN86" s="162"/>
      <c r="VQO86" s="162"/>
      <c r="VQP86" s="163"/>
      <c r="VQQ86" s="163"/>
      <c r="VQR86" s="164"/>
      <c r="VQS86" s="164"/>
      <c r="VQT86" s="164"/>
      <c r="VQU86" s="112"/>
      <c r="VQY86" s="165"/>
      <c r="VQZ86" s="32"/>
      <c r="VRA86" s="158"/>
      <c r="VRB86" s="159"/>
      <c r="VRC86" s="160"/>
      <c r="VRD86" s="161"/>
      <c r="VRE86" s="162"/>
      <c r="VRF86" s="162"/>
      <c r="VRG86" s="163"/>
      <c r="VRH86" s="163"/>
      <c r="VRI86" s="164"/>
      <c r="VRJ86" s="164"/>
      <c r="VRK86" s="164"/>
      <c r="VRL86" s="112"/>
      <c r="VRP86" s="165"/>
      <c r="VRQ86" s="32"/>
      <c r="VRR86" s="158"/>
      <c r="VRS86" s="159"/>
      <c r="VRT86" s="160"/>
      <c r="VRU86" s="161"/>
      <c r="VRV86" s="162"/>
      <c r="VRW86" s="162"/>
      <c r="VRX86" s="163"/>
      <c r="VRY86" s="163"/>
      <c r="VRZ86" s="164"/>
      <c r="VSA86" s="164"/>
      <c r="VSB86" s="164"/>
      <c r="VSC86" s="112"/>
      <c r="VSG86" s="165"/>
      <c r="VSH86" s="32"/>
      <c r="VSI86" s="158"/>
      <c r="VSJ86" s="159"/>
      <c r="VSK86" s="160"/>
      <c r="VSL86" s="161"/>
      <c r="VSM86" s="162"/>
      <c r="VSN86" s="162"/>
      <c r="VSO86" s="163"/>
      <c r="VSP86" s="163"/>
      <c r="VSQ86" s="164"/>
      <c r="VSR86" s="164"/>
      <c r="VSS86" s="164"/>
      <c r="VST86" s="112"/>
      <c r="VSX86" s="165"/>
      <c r="VSY86" s="32"/>
      <c r="VSZ86" s="158"/>
      <c r="VTA86" s="159"/>
      <c r="VTB86" s="160"/>
      <c r="VTC86" s="161"/>
      <c r="VTD86" s="162"/>
      <c r="VTE86" s="162"/>
      <c r="VTF86" s="163"/>
      <c r="VTG86" s="163"/>
      <c r="VTH86" s="164"/>
      <c r="VTI86" s="164"/>
      <c r="VTJ86" s="164"/>
      <c r="VTK86" s="112"/>
      <c r="VTO86" s="165"/>
      <c r="VTP86" s="32"/>
      <c r="VTQ86" s="158"/>
      <c r="VTR86" s="159"/>
      <c r="VTS86" s="160"/>
      <c r="VTT86" s="161"/>
      <c r="VTU86" s="162"/>
      <c r="VTV86" s="162"/>
      <c r="VTW86" s="163"/>
      <c r="VTX86" s="163"/>
      <c r="VTY86" s="164"/>
      <c r="VTZ86" s="164"/>
      <c r="VUA86" s="164"/>
      <c r="VUB86" s="112"/>
      <c r="VUF86" s="165"/>
      <c r="VUG86" s="32"/>
      <c r="VUH86" s="158"/>
      <c r="VUI86" s="159"/>
      <c r="VUJ86" s="160"/>
      <c r="VUK86" s="161"/>
      <c r="VUL86" s="162"/>
      <c r="VUM86" s="162"/>
      <c r="VUN86" s="163"/>
      <c r="VUO86" s="163"/>
      <c r="VUP86" s="164"/>
      <c r="VUQ86" s="164"/>
      <c r="VUR86" s="164"/>
      <c r="VUS86" s="112"/>
      <c r="VUW86" s="165"/>
      <c r="VUX86" s="32"/>
      <c r="VUY86" s="158"/>
      <c r="VUZ86" s="159"/>
      <c r="VVA86" s="160"/>
      <c r="VVB86" s="161"/>
      <c r="VVC86" s="162"/>
      <c r="VVD86" s="162"/>
      <c r="VVE86" s="163"/>
      <c r="VVF86" s="163"/>
      <c r="VVG86" s="164"/>
      <c r="VVH86" s="164"/>
      <c r="VVI86" s="164"/>
      <c r="VVJ86" s="112"/>
      <c r="VVN86" s="165"/>
      <c r="VVO86" s="32"/>
      <c r="VVP86" s="158"/>
      <c r="VVQ86" s="159"/>
      <c r="VVR86" s="160"/>
      <c r="VVS86" s="161"/>
      <c r="VVT86" s="162"/>
      <c r="VVU86" s="162"/>
      <c r="VVV86" s="163"/>
      <c r="VVW86" s="163"/>
      <c r="VVX86" s="164"/>
      <c r="VVY86" s="164"/>
      <c r="VVZ86" s="164"/>
      <c r="VWA86" s="112"/>
      <c r="VWE86" s="165"/>
      <c r="VWF86" s="32"/>
      <c r="VWG86" s="158"/>
      <c r="VWH86" s="159"/>
      <c r="VWI86" s="160"/>
      <c r="VWJ86" s="161"/>
      <c r="VWK86" s="162"/>
      <c r="VWL86" s="162"/>
      <c r="VWM86" s="163"/>
      <c r="VWN86" s="163"/>
      <c r="VWO86" s="164"/>
      <c r="VWP86" s="164"/>
      <c r="VWQ86" s="164"/>
      <c r="VWR86" s="112"/>
      <c r="VWV86" s="165"/>
      <c r="VWW86" s="32"/>
      <c r="VWX86" s="158"/>
      <c r="VWY86" s="159"/>
      <c r="VWZ86" s="160"/>
      <c r="VXA86" s="161"/>
      <c r="VXB86" s="162"/>
      <c r="VXC86" s="162"/>
      <c r="VXD86" s="163"/>
      <c r="VXE86" s="163"/>
      <c r="VXF86" s="164"/>
      <c r="VXG86" s="164"/>
      <c r="VXH86" s="164"/>
      <c r="VXI86" s="112"/>
      <c r="VXM86" s="165"/>
      <c r="VXN86" s="32"/>
      <c r="VXO86" s="158"/>
      <c r="VXP86" s="159"/>
      <c r="VXQ86" s="160"/>
      <c r="VXR86" s="161"/>
      <c r="VXS86" s="162"/>
      <c r="VXT86" s="162"/>
      <c r="VXU86" s="163"/>
      <c r="VXV86" s="163"/>
      <c r="VXW86" s="164"/>
      <c r="VXX86" s="164"/>
      <c r="VXY86" s="164"/>
      <c r="VXZ86" s="112"/>
      <c r="VYD86" s="165"/>
      <c r="VYE86" s="32"/>
      <c r="VYF86" s="158"/>
      <c r="VYG86" s="159"/>
      <c r="VYH86" s="160"/>
      <c r="VYI86" s="161"/>
      <c r="VYJ86" s="162"/>
      <c r="VYK86" s="162"/>
      <c r="VYL86" s="163"/>
      <c r="VYM86" s="163"/>
      <c r="VYN86" s="164"/>
      <c r="VYO86" s="164"/>
      <c r="VYP86" s="164"/>
      <c r="VYQ86" s="112"/>
      <c r="VYU86" s="165"/>
      <c r="VYV86" s="32"/>
      <c r="VYW86" s="158"/>
      <c r="VYX86" s="159"/>
      <c r="VYY86" s="160"/>
      <c r="VYZ86" s="161"/>
      <c r="VZA86" s="162"/>
      <c r="VZB86" s="162"/>
      <c r="VZC86" s="163"/>
      <c r="VZD86" s="163"/>
      <c r="VZE86" s="164"/>
      <c r="VZF86" s="164"/>
      <c r="VZG86" s="164"/>
      <c r="VZH86" s="112"/>
      <c r="VZL86" s="165"/>
      <c r="VZM86" s="32"/>
      <c r="VZN86" s="158"/>
      <c r="VZO86" s="159"/>
      <c r="VZP86" s="160"/>
      <c r="VZQ86" s="161"/>
      <c r="VZR86" s="162"/>
      <c r="VZS86" s="162"/>
      <c r="VZT86" s="163"/>
      <c r="VZU86" s="163"/>
      <c r="VZV86" s="164"/>
      <c r="VZW86" s="164"/>
      <c r="VZX86" s="164"/>
      <c r="VZY86" s="112"/>
      <c r="WAC86" s="165"/>
      <c r="WAD86" s="32"/>
      <c r="WAE86" s="158"/>
      <c r="WAF86" s="159"/>
      <c r="WAG86" s="160"/>
      <c r="WAH86" s="161"/>
      <c r="WAI86" s="162"/>
      <c r="WAJ86" s="162"/>
      <c r="WAK86" s="163"/>
      <c r="WAL86" s="163"/>
      <c r="WAM86" s="164"/>
      <c r="WAN86" s="164"/>
      <c r="WAO86" s="164"/>
      <c r="WAP86" s="112"/>
      <c r="WAT86" s="165"/>
      <c r="WAU86" s="32"/>
      <c r="WAV86" s="158"/>
      <c r="WAW86" s="159"/>
      <c r="WAX86" s="160"/>
      <c r="WAY86" s="161"/>
      <c r="WAZ86" s="162"/>
      <c r="WBA86" s="162"/>
      <c r="WBB86" s="163"/>
      <c r="WBC86" s="163"/>
      <c r="WBD86" s="164"/>
      <c r="WBE86" s="164"/>
      <c r="WBF86" s="164"/>
      <c r="WBG86" s="112"/>
      <c r="WBK86" s="165"/>
      <c r="WBL86" s="32"/>
      <c r="WBM86" s="158"/>
      <c r="WBN86" s="159"/>
      <c r="WBO86" s="160"/>
      <c r="WBP86" s="161"/>
      <c r="WBQ86" s="162"/>
      <c r="WBR86" s="162"/>
      <c r="WBS86" s="163"/>
      <c r="WBT86" s="163"/>
      <c r="WBU86" s="164"/>
      <c r="WBV86" s="164"/>
      <c r="WBW86" s="164"/>
      <c r="WBX86" s="112"/>
      <c r="WCB86" s="165"/>
      <c r="WCC86" s="32"/>
      <c r="WCD86" s="158"/>
      <c r="WCE86" s="159"/>
      <c r="WCF86" s="160"/>
      <c r="WCG86" s="161"/>
      <c r="WCH86" s="162"/>
      <c r="WCI86" s="162"/>
      <c r="WCJ86" s="163"/>
      <c r="WCK86" s="163"/>
      <c r="WCL86" s="164"/>
      <c r="WCM86" s="164"/>
      <c r="WCN86" s="164"/>
      <c r="WCO86" s="112"/>
      <c r="WCS86" s="165"/>
      <c r="WCT86" s="32"/>
      <c r="WCU86" s="158"/>
      <c r="WCV86" s="159"/>
      <c r="WCW86" s="160"/>
      <c r="WCX86" s="161"/>
      <c r="WCY86" s="162"/>
      <c r="WCZ86" s="162"/>
      <c r="WDA86" s="163"/>
      <c r="WDB86" s="163"/>
      <c r="WDC86" s="164"/>
      <c r="WDD86" s="164"/>
      <c r="WDE86" s="164"/>
      <c r="WDF86" s="112"/>
      <c r="WDJ86" s="165"/>
      <c r="WDK86" s="32"/>
      <c r="WDL86" s="158"/>
      <c r="WDM86" s="159"/>
      <c r="WDN86" s="160"/>
      <c r="WDO86" s="161"/>
      <c r="WDP86" s="162"/>
      <c r="WDQ86" s="162"/>
      <c r="WDR86" s="163"/>
      <c r="WDS86" s="163"/>
      <c r="WDT86" s="164"/>
      <c r="WDU86" s="164"/>
      <c r="WDV86" s="164"/>
      <c r="WDW86" s="112"/>
      <c r="WEA86" s="165"/>
      <c r="WEB86" s="32"/>
      <c r="WEC86" s="158"/>
      <c r="WED86" s="159"/>
      <c r="WEE86" s="160"/>
      <c r="WEF86" s="161"/>
      <c r="WEG86" s="162"/>
      <c r="WEH86" s="162"/>
      <c r="WEI86" s="163"/>
      <c r="WEJ86" s="163"/>
      <c r="WEK86" s="164"/>
      <c r="WEL86" s="164"/>
      <c r="WEM86" s="164"/>
      <c r="WEN86" s="112"/>
      <c r="WER86" s="165"/>
      <c r="WES86" s="32"/>
      <c r="WET86" s="158"/>
      <c r="WEU86" s="159"/>
      <c r="WEV86" s="160"/>
      <c r="WEW86" s="161"/>
      <c r="WEX86" s="162"/>
      <c r="WEY86" s="162"/>
      <c r="WEZ86" s="163"/>
      <c r="WFA86" s="163"/>
      <c r="WFB86" s="164"/>
      <c r="WFC86" s="164"/>
      <c r="WFD86" s="164"/>
      <c r="WFE86" s="112"/>
      <c r="WFI86" s="165"/>
      <c r="WFJ86" s="32"/>
      <c r="WFK86" s="158"/>
      <c r="WFL86" s="159"/>
      <c r="WFM86" s="160"/>
      <c r="WFN86" s="161"/>
      <c r="WFO86" s="162"/>
      <c r="WFP86" s="162"/>
      <c r="WFQ86" s="163"/>
      <c r="WFR86" s="163"/>
      <c r="WFS86" s="164"/>
      <c r="WFT86" s="164"/>
      <c r="WFU86" s="164"/>
      <c r="WFV86" s="112"/>
      <c r="WFZ86" s="165"/>
      <c r="WGA86" s="32"/>
      <c r="WGB86" s="158"/>
      <c r="WGC86" s="159"/>
      <c r="WGD86" s="160"/>
      <c r="WGE86" s="161"/>
      <c r="WGF86" s="162"/>
      <c r="WGG86" s="162"/>
      <c r="WGH86" s="163"/>
      <c r="WGI86" s="163"/>
      <c r="WGJ86" s="164"/>
      <c r="WGK86" s="164"/>
      <c r="WGL86" s="164"/>
      <c r="WGM86" s="112"/>
      <c r="WGQ86" s="165"/>
      <c r="WGR86" s="32"/>
      <c r="WGS86" s="158"/>
      <c r="WGT86" s="159"/>
      <c r="WGU86" s="160"/>
      <c r="WGV86" s="161"/>
      <c r="WGW86" s="162"/>
      <c r="WGX86" s="162"/>
      <c r="WGY86" s="163"/>
      <c r="WGZ86" s="163"/>
      <c r="WHA86" s="164"/>
      <c r="WHB86" s="164"/>
      <c r="WHC86" s="164"/>
      <c r="WHD86" s="112"/>
      <c r="WHH86" s="165"/>
      <c r="WHI86" s="32"/>
      <c r="WHJ86" s="158"/>
      <c r="WHK86" s="159"/>
      <c r="WHL86" s="160"/>
      <c r="WHM86" s="161"/>
      <c r="WHN86" s="162"/>
      <c r="WHO86" s="162"/>
      <c r="WHP86" s="163"/>
      <c r="WHQ86" s="163"/>
      <c r="WHR86" s="164"/>
      <c r="WHS86" s="164"/>
      <c r="WHT86" s="164"/>
      <c r="WHU86" s="112"/>
      <c r="WHY86" s="165"/>
      <c r="WHZ86" s="32"/>
      <c r="WIA86" s="158"/>
      <c r="WIB86" s="159"/>
      <c r="WIC86" s="160"/>
      <c r="WID86" s="161"/>
      <c r="WIE86" s="162"/>
      <c r="WIF86" s="162"/>
      <c r="WIG86" s="163"/>
      <c r="WIH86" s="163"/>
      <c r="WII86" s="164"/>
      <c r="WIJ86" s="164"/>
      <c r="WIK86" s="164"/>
      <c r="WIL86" s="112"/>
      <c r="WIP86" s="165"/>
      <c r="WIQ86" s="32"/>
      <c r="WIR86" s="158"/>
      <c r="WIS86" s="159"/>
      <c r="WIT86" s="160"/>
      <c r="WIU86" s="161"/>
      <c r="WIV86" s="162"/>
      <c r="WIW86" s="162"/>
      <c r="WIX86" s="163"/>
      <c r="WIY86" s="163"/>
      <c r="WIZ86" s="164"/>
      <c r="WJA86" s="164"/>
      <c r="WJB86" s="164"/>
      <c r="WJC86" s="112"/>
      <c r="WJG86" s="165"/>
      <c r="WJH86" s="32"/>
      <c r="WJI86" s="158"/>
      <c r="WJJ86" s="159"/>
      <c r="WJK86" s="160"/>
      <c r="WJL86" s="161"/>
      <c r="WJM86" s="162"/>
      <c r="WJN86" s="162"/>
      <c r="WJO86" s="163"/>
      <c r="WJP86" s="163"/>
      <c r="WJQ86" s="164"/>
      <c r="WJR86" s="164"/>
      <c r="WJS86" s="164"/>
      <c r="WJT86" s="112"/>
      <c r="WJX86" s="165"/>
      <c r="WJY86" s="32"/>
      <c r="WJZ86" s="158"/>
      <c r="WKA86" s="159"/>
      <c r="WKB86" s="160"/>
      <c r="WKC86" s="161"/>
      <c r="WKD86" s="162"/>
      <c r="WKE86" s="162"/>
      <c r="WKF86" s="163"/>
      <c r="WKG86" s="163"/>
      <c r="WKH86" s="164"/>
      <c r="WKI86" s="164"/>
      <c r="WKJ86" s="164"/>
      <c r="WKK86" s="112"/>
      <c r="WKO86" s="165"/>
      <c r="WKP86" s="32"/>
      <c r="WKQ86" s="158"/>
      <c r="WKR86" s="159"/>
      <c r="WKS86" s="160"/>
      <c r="WKT86" s="161"/>
      <c r="WKU86" s="162"/>
      <c r="WKV86" s="162"/>
      <c r="WKW86" s="163"/>
      <c r="WKX86" s="163"/>
      <c r="WKY86" s="164"/>
      <c r="WKZ86" s="164"/>
      <c r="WLA86" s="164"/>
      <c r="WLB86" s="112"/>
      <c r="WLF86" s="165"/>
      <c r="WLG86" s="32"/>
      <c r="WLH86" s="158"/>
      <c r="WLI86" s="159"/>
      <c r="WLJ86" s="160"/>
      <c r="WLK86" s="161"/>
      <c r="WLL86" s="162"/>
      <c r="WLM86" s="162"/>
      <c r="WLN86" s="163"/>
      <c r="WLO86" s="163"/>
      <c r="WLP86" s="164"/>
      <c r="WLQ86" s="164"/>
      <c r="WLR86" s="164"/>
      <c r="WLS86" s="112"/>
      <c r="WLW86" s="165"/>
      <c r="WLX86" s="32"/>
      <c r="WLY86" s="158"/>
      <c r="WLZ86" s="159"/>
      <c r="WMA86" s="160"/>
      <c r="WMB86" s="161"/>
      <c r="WMC86" s="162"/>
      <c r="WMD86" s="162"/>
      <c r="WME86" s="163"/>
      <c r="WMF86" s="163"/>
      <c r="WMG86" s="164"/>
      <c r="WMH86" s="164"/>
      <c r="WMI86" s="164"/>
      <c r="WMJ86" s="112"/>
      <c r="WMN86" s="165"/>
      <c r="WMO86" s="32"/>
      <c r="WMP86" s="158"/>
      <c r="WMQ86" s="159"/>
      <c r="WMR86" s="160"/>
      <c r="WMS86" s="161"/>
      <c r="WMT86" s="162"/>
      <c r="WMU86" s="162"/>
      <c r="WMV86" s="163"/>
      <c r="WMW86" s="163"/>
      <c r="WMX86" s="164"/>
      <c r="WMY86" s="164"/>
      <c r="WMZ86" s="164"/>
      <c r="WNA86" s="112"/>
      <c r="WNE86" s="165"/>
      <c r="WNF86" s="32"/>
      <c r="WNG86" s="158"/>
      <c r="WNH86" s="159"/>
      <c r="WNI86" s="160"/>
      <c r="WNJ86" s="161"/>
      <c r="WNK86" s="162"/>
      <c r="WNL86" s="162"/>
      <c r="WNM86" s="163"/>
      <c r="WNN86" s="163"/>
      <c r="WNO86" s="164"/>
      <c r="WNP86" s="164"/>
      <c r="WNQ86" s="164"/>
      <c r="WNR86" s="112"/>
      <c r="WNV86" s="165"/>
      <c r="WNW86" s="32"/>
      <c r="WNX86" s="158"/>
      <c r="WNY86" s="159"/>
      <c r="WNZ86" s="160"/>
      <c r="WOA86" s="161"/>
      <c r="WOB86" s="162"/>
      <c r="WOC86" s="162"/>
      <c r="WOD86" s="163"/>
      <c r="WOE86" s="163"/>
      <c r="WOF86" s="164"/>
      <c r="WOG86" s="164"/>
      <c r="WOH86" s="164"/>
      <c r="WOI86" s="112"/>
      <c r="WOM86" s="165"/>
      <c r="WON86" s="32"/>
      <c r="WOO86" s="158"/>
      <c r="WOP86" s="159"/>
      <c r="WOQ86" s="160"/>
      <c r="WOR86" s="161"/>
      <c r="WOS86" s="162"/>
      <c r="WOT86" s="162"/>
      <c r="WOU86" s="163"/>
      <c r="WOV86" s="163"/>
      <c r="WOW86" s="164"/>
      <c r="WOX86" s="164"/>
      <c r="WOY86" s="164"/>
      <c r="WOZ86" s="112"/>
      <c r="WPD86" s="165"/>
      <c r="WPE86" s="32"/>
      <c r="WPF86" s="158"/>
      <c r="WPG86" s="159"/>
      <c r="WPH86" s="160"/>
      <c r="WPI86" s="161"/>
      <c r="WPJ86" s="162"/>
      <c r="WPK86" s="162"/>
      <c r="WPL86" s="163"/>
      <c r="WPM86" s="163"/>
      <c r="WPN86" s="164"/>
      <c r="WPO86" s="164"/>
      <c r="WPP86" s="164"/>
      <c r="WPQ86" s="112"/>
      <c r="WPU86" s="165"/>
      <c r="WPV86" s="32"/>
      <c r="WPW86" s="158"/>
      <c r="WPX86" s="159"/>
      <c r="WPY86" s="160"/>
      <c r="WPZ86" s="161"/>
      <c r="WQA86" s="162"/>
      <c r="WQB86" s="162"/>
      <c r="WQC86" s="163"/>
      <c r="WQD86" s="163"/>
      <c r="WQE86" s="164"/>
      <c r="WQF86" s="164"/>
      <c r="WQG86" s="164"/>
      <c r="WQH86" s="112"/>
      <c r="WQL86" s="165"/>
      <c r="WQM86" s="32"/>
      <c r="WQN86" s="158"/>
      <c r="WQO86" s="159"/>
      <c r="WQP86" s="160"/>
      <c r="WQQ86" s="161"/>
      <c r="WQR86" s="162"/>
      <c r="WQS86" s="162"/>
      <c r="WQT86" s="163"/>
      <c r="WQU86" s="163"/>
      <c r="WQV86" s="164"/>
      <c r="WQW86" s="164"/>
      <c r="WQX86" s="164"/>
      <c r="WQY86" s="112"/>
      <c r="WRC86" s="165"/>
      <c r="WRD86" s="32"/>
      <c r="WRE86" s="158"/>
      <c r="WRF86" s="159"/>
      <c r="WRG86" s="160"/>
      <c r="WRH86" s="161"/>
      <c r="WRI86" s="162"/>
      <c r="WRJ86" s="162"/>
      <c r="WRK86" s="163"/>
      <c r="WRL86" s="163"/>
      <c r="WRM86" s="164"/>
      <c r="WRN86" s="164"/>
      <c r="WRO86" s="164"/>
      <c r="WRP86" s="112"/>
      <c r="WRT86" s="165"/>
      <c r="WRU86" s="32"/>
      <c r="WRV86" s="158"/>
      <c r="WRW86" s="159"/>
      <c r="WRX86" s="160"/>
      <c r="WRY86" s="161"/>
      <c r="WRZ86" s="162"/>
      <c r="WSA86" s="162"/>
      <c r="WSB86" s="163"/>
      <c r="WSC86" s="163"/>
      <c r="WSD86" s="164"/>
      <c r="WSE86" s="164"/>
      <c r="WSF86" s="164"/>
      <c r="WSG86" s="112"/>
      <c r="WSK86" s="165"/>
      <c r="WSL86" s="32"/>
      <c r="WSM86" s="158"/>
      <c r="WSN86" s="159"/>
      <c r="WSO86" s="160"/>
      <c r="WSP86" s="161"/>
      <c r="WSQ86" s="162"/>
      <c r="WSR86" s="162"/>
      <c r="WSS86" s="163"/>
      <c r="WST86" s="163"/>
      <c r="WSU86" s="164"/>
      <c r="WSV86" s="164"/>
      <c r="WSW86" s="164"/>
      <c r="WSX86" s="112"/>
      <c r="WTB86" s="165"/>
      <c r="WTC86" s="32"/>
      <c r="WTD86" s="158"/>
      <c r="WTE86" s="159"/>
      <c r="WTF86" s="160"/>
      <c r="WTG86" s="161"/>
      <c r="WTH86" s="162"/>
      <c r="WTI86" s="162"/>
      <c r="WTJ86" s="163"/>
      <c r="WTK86" s="163"/>
      <c r="WTL86" s="164"/>
      <c r="WTM86" s="164"/>
      <c r="WTN86" s="164"/>
      <c r="WTO86" s="112"/>
      <c r="WTS86" s="165"/>
      <c r="WTT86" s="32"/>
      <c r="WTU86" s="158"/>
      <c r="WTV86" s="159"/>
      <c r="WTW86" s="160"/>
      <c r="WTX86" s="161"/>
      <c r="WTY86" s="162"/>
      <c r="WTZ86" s="162"/>
      <c r="WUA86" s="163"/>
      <c r="WUB86" s="163"/>
      <c r="WUC86" s="164"/>
      <c r="WUD86" s="164"/>
      <c r="WUE86" s="164"/>
      <c r="WUF86" s="112"/>
      <c r="WUJ86" s="165"/>
      <c r="WUK86" s="32"/>
      <c r="WUL86" s="158"/>
      <c r="WUM86" s="159"/>
      <c r="WUN86" s="160"/>
      <c r="WUO86" s="161"/>
      <c r="WUP86" s="162"/>
      <c r="WUQ86" s="162"/>
      <c r="WUR86" s="163"/>
      <c r="WUS86" s="163"/>
      <c r="WUT86" s="164"/>
      <c r="WUU86" s="164"/>
      <c r="WUV86" s="164"/>
      <c r="WUW86" s="112"/>
      <c r="WVA86" s="165"/>
      <c r="WVB86" s="32"/>
      <c r="WVC86" s="158"/>
      <c r="WVD86" s="159"/>
      <c r="WVE86" s="160"/>
      <c r="WVF86" s="161"/>
      <c r="WVG86" s="162"/>
      <c r="WVH86" s="162"/>
      <c r="WVI86" s="163"/>
      <c r="WVJ86" s="163"/>
      <c r="WVK86" s="164"/>
      <c r="WVL86" s="164"/>
      <c r="WVM86" s="164"/>
      <c r="WVN86" s="112"/>
      <c r="WVR86" s="165"/>
      <c r="WVS86" s="32"/>
      <c r="WVT86" s="158"/>
      <c r="WVU86" s="159"/>
      <c r="WVV86" s="160"/>
      <c r="WVW86" s="161"/>
      <c r="WVX86" s="162"/>
      <c r="WVY86" s="162"/>
      <c r="WVZ86" s="163"/>
      <c r="WWA86" s="163"/>
      <c r="WWB86" s="164"/>
      <c r="WWC86" s="164"/>
      <c r="WWD86" s="164"/>
      <c r="WWE86" s="112"/>
      <c r="WWI86" s="165"/>
      <c r="WWJ86" s="32"/>
      <c r="WWK86" s="158"/>
      <c r="WWL86" s="159"/>
      <c r="WWM86" s="160"/>
      <c r="WWN86" s="161"/>
      <c r="WWO86" s="162"/>
      <c r="WWP86" s="162"/>
      <c r="WWQ86" s="163"/>
      <c r="WWR86" s="163"/>
      <c r="WWS86" s="164"/>
      <c r="WWT86" s="164"/>
      <c r="WWU86" s="164"/>
      <c r="WWV86" s="112"/>
      <c r="WWZ86" s="165"/>
      <c r="WXA86" s="32"/>
      <c r="WXB86" s="158"/>
      <c r="WXC86" s="159"/>
      <c r="WXD86" s="160"/>
      <c r="WXE86" s="161"/>
      <c r="WXF86" s="162"/>
      <c r="WXG86" s="162"/>
      <c r="WXH86" s="163"/>
      <c r="WXI86" s="163"/>
      <c r="WXJ86" s="164"/>
      <c r="WXK86" s="164"/>
      <c r="WXL86" s="164"/>
      <c r="WXM86" s="112"/>
      <c r="WXQ86" s="165"/>
      <c r="WXR86" s="32"/>
      <c r="WXS86" s="158"/>
      <c r="WXT86" s="159"/>
      <c r="WXU86" s="160"/>
      <c r="WXV86" s="161"/>
      <c r="WXW86" s="162"/>
      <c r="WXX86" s="162"/>
      <c r="WXY86" s="163"/>
      <c r="WXZ86" s="163"/>
      <c r="WYA86" s="164"/>
      <c r="WYB86" s="164"/>
      <c r="WYC86" s="164"/>
      <c r="WYD86" s="112"/>
      <c r="WYH86" s="165"/>
      <c r="WYI86" s="32"/>
      <c r="WYJ86" s="158"/>
      <c r="WYK86" s="159"/>
      <c r="WYL86" s="160"/>
      <c r="WYM86" s="161"/>
      <c r="WYN86" s="162"/>
      <c r="WYO86" s="162"/>
      <c r="WYP86" s="163"/>
      <c r="WYQ86" s="163"/>
      <c r="WYR86" s="164"/>
      <c r="WYS86" s="164"/>
      <c r="WYT86" s="164"/>
      <c r="WYU86" s="112"/>
      <c r="WYY86" s="165"/>
      <c r="WYZ86" s="32"/>
      <c r="WZA86" s="158"/>
      <c r="WZB86" s="159"/>
      <c r="WZC86" s="160"/>
      <c r="WZD86" s="161"/>
      <c r="WZE86" s="162"/>
      <c r="WZF86" s="162"/>
      <c r="WZG86" s="163"/>
      <c r="WZH86" s="163"/>
      <c r="WZI86" s="164"/>
      <c r="WZJ86" s="164"/>
      <c r="WZK86" s="164"/>
      <c r="WZL86" s="112"/>
      <c r="WZP86" s="165"/>
      <c r="WZQ86" s="32"/>
      <c r="WZR86" s="158"/>
      <c r="WZS86" s="159"/>
      <c r="WZT86" s="160"/>
      <c r="WZU86" s="161"/>
      <c r="WZV86" s="162"/>
      <c r="WZW86" s="162"/>
      <c r="WZX86" s="163"/>
      <c r="WZY86" s="163"/>
      <c r="WZZ86" s="164"/>
      <c r="XAA86" s="164"/>
      <c r="XAB86" s="164"/>
      <c r="XAC86" s="112"/>
      <c r="XAG86" s="165"/>
      <c r="XAH86" s="32"/>
      <c r="XAI86" s="158"/>
      <c r="XAJ86" s="159"/>
      <c r="XAK86" s="160"/>
      <c r="XAL86" s="161"/>
      <c r="XAM86" s="162"/>
      <c r="XAN86" s="162"/>
      <c r="XAO86" s="163"/>
      <c r="XAP86" s="163"/>
      <c r="XAQ86" s="164"/>
      <c r="XAR86" s="164"/>
      <c r="XAS86" s="164"/>
      <c r="XAT86" s="112"/>
      <c r="XAX86" s="165"/>
      <c r="XAY86" s="32"/>
      <c r="XAZ86" s="158"/>
      <c r="XBA86" s="159"/>
      <c r="XBB86" s="160"/>
      <c r="XBC86" s="161"/>
      <c r="XBD86" s="162"/>
      <c r="XBE86" s="162"/>
      <c r="XBF86" s="163"/>
      <c r="XBG86" s="163"/>
      <c r="XBH86" s="164"/>
      <c r="XBI86" s="164"/>
      <c r="XBJ86" s="164"/>
      <c r="XBK86" s="112"/>
      <c r="XBO86" s="165"/>
      <c r="XBP86" s="32"/>
      <c r="XBQ86" s="158"/>
      <c r="XBR86" s="159"/>
      <c r="XBS86" s="160"/>
      <c r="XBT86" s="161"/>
      <c r="XBU86" s="162"/>
      <c r="XBV86" s="162"/>
      <c r="XBW86" s="163"/>
      <c r="XBX86" s="163"/>
      <c r="XBY86" s="164"/>
      <c r="XBZ86" s="164"/>
      <c r="XCA86" s="164"/>
      <c r="XCB86" s="112"/>
      <c r="XCF86" s="165"/>
      <c r="XCG86" s="32"/>
      <c r="XCH86" s="158"/>
      <c r="XCI86" s="159"/>
      <c r="XCJ86" s="160"/>
      <c r="XCK86" s="161"/>
      <c r="XCL86" s="162"/>
      <c r="XCM86" s="162"/>
      <c r="XCN86" s="163"/>
      <c r="XCO86" s="163"/>
      <c r="XCP86" s="164"/>
      <c r="XCQ86" s="164"/>
      <c r="XCR86" s="164"/>
      <c r="XCS86" s="112"/>
      <c r="XCW86" s="165"/>
      <c r="XCX86" s="32"/>
      <c r="XCY86" s="158"/>
      <c r="XCZ86" s="159"/>
      <c r="XDA86" s="160"/>
      <c r="XDB86" s="161"/>
      <c r="XDC86" s="162"/>
      <c r="XDD86" s="162"/>
      <c r="XDE86" s="163"/>
      <c r="XDF86" s="163"/>
      <c r="XDG86" s="164"/>
      <c r="XDH86" s="164"/>
      <c r="XDI86" s="164"/>
      <c r="XDJ86" s="112"/>
      <c r="XDN86" s="165"/>
      <c r="XDO86" s="32"/>
      <c r="XDP86" s="158"/>
      <c r="XDQ86" s="159"/>
      <c r="XDR86" s="160"/>
      <c r="XDS86" s="161"/>
      <c r="XDT86" s="162"/>
      <c r="XDU86" s="162"/>
      <c r="XDV86" s="163"/>
      <c r="XDW86" s="163"/>
      <c r="XDX86" s="164"/>
      <c r="XDY86" s="164"/>
      <c r="XDZ86" s="164"/>
      <c r="XEA86" s="112"/>
      <c r="XEE86" s="165"/>
      <c r="XEF86" s="32"/>
      <c r="XEG86" s="158"/>
      <c r="XEH86" s="159"/>
      <c r="XEI86" s="160"/>
      <c r="XEJ86" s="161"/>
      <c r="XEK86" s="162"/>
      <c r="XEL86" s="162"/>
      <c r="XEM86" s="163"/>
      <c r="XEN86" s="163"/>
      <c r="XEO86" s="164"/>
      <c r="XEP86" s="164"/>
      <c r="XEQ86" s="164"/>
      <c r="XER86" s="112"/>
      <c r="XEV86" s="165"/>
      <c r="XEW86" s="32"/>
      <c r="XEX86" s="158"/>
      <c r="XEY86" s="159"/>
      <c r="XEZ86" s="160"/>
      <c r="XFA86" s="161"/>
      <c r="XFB86" s="162"/>
      <c r="XFC86" s="162"/>
      <c r="XFD86" s="163"/>
    </row>
    <row r="87" spans="1:1021 1025:5118 5122:9215 9219:13312 13316:16384" ht="23.25" customHeight="1" x14ac:dyDescent="0.35">
      <c r="A87" s="38">
        <v>64</v>
      </c>
      <c r="B87" s="147" t="s">
        <v>198</v>
      </c>
      <c r="C87" s="147" t="s">
        <v>269</v>
      </c>
      <c r="D87" s="147" t="s">
        <v>266</v>
      </c>
      <c r="E87" s="148" t="s">
        <v>319</v>
      </c>
      <c r="F87" s="149" t="s">
        <v>207</v>
      </c>
      <c r="G87" s="150">
        <v>43000</v>
      </c>
      <c r="H87" s="151">
        <v>0</v>
      </c>
      <c r="I87" s="152">
        <f>G87*2.87/100</f>
        <v>1234.0999999999999</v>
      </c>
      <c r="J87" s="153">
        <f>G87*7.1/100</f>
        <v>3053</v>
      </c>
      <c r="K87" s="154">
        <f>+G87*1.1%</f>
        <v>473.00000000000006</v>
      </c>
      <c r="L87" s="154">
        <f>G87*3.04/100</f>
        <v>1307.2</v>
      </c>
      <c r="M87" s="155">
        <f>+G87*7.09%</f>
        <v>3048.7000000000003</v>
      </c>
      <c r="N87" s="31">
        <v>1597.31</v>
      </c>
      <c r="O87" s="156">
        <f>H87+I87+L87+N87</f>
        <v>4138.6100000000006</v>
      </c>
      <c r="P87" s="156">
        <f>J87+K87+M87</f>
        <v>6574.7000000000007</v>
      </c>
      <c r="Q87" s="156">
        <f>G87-O87</f>
        <v>38861.39</v>
      </c>
    </row>
    <row r="88" spans="1:1021 1025:5118 5122:9215 9219:13312 13316:16384" ht="23.25" customHeight="1" x14ac:dyDescent="0.35">
      <c r="A88" s="38">
        <v>65</v>
      </c>
      <c r="B88" s="147" t="s">
        <v>388</v>
      </c>
      <c r="C88" s="39" t="s">
        <v>269</v>
      </c>
      <c r="D88" s="39" t="s">
        <v>266</v>
      </c>
      <c r="E88" s="39"/>
      <c r="F88" s="20" t="s">
        <v>29</v>
      </c>
      <c r="G88" s="28">
        <v>60000</v>
      </c>
      <c r="H88" s="93">
        <v>3486.68</v>
      </c>
      <c r="I88" s="23">
        <f>G88*2.87/100</f>
        <v>1722</v>
      </c>
      <c r="J88" s="24">
        <f>G88*7.1/100</f>
        <v>4260</v>
      </c>
      <c r="K88" s="25">
        <f>+G88*1.1%</f>
        <v>660.00000000000011</v>
      </c>
      <c r="L88" s="25">
        <f>G88*3.04/100</f>
        <v>1824</v>
      </c>
      <c r="M88" s="33">
        <f>+G88*7.09%</f>
        <v>4254</v>
      </c>
      <c r="N88" s="33">
        <v>0</v>
      </c>
      <c r="O88" s="27">
        <f>H88+I88+L88+N88</f>
        <v>7032.68</v>
      </c>
      <c r="P88" s="27">
        <f>J88+K88+M88</f>
        <v>9174</v>
      </c>
      <c r="Q88" s="27">
        <f>G88-O88</f>
        <v>52967.32</v>
      </c>
    </row>
    <row r="89" spans="1:1021 1025:5118 5122:9215 9219:13312 13316:16384" ht="30" customHeight="1" x14ac:dyDescent="0.35">
      <c r="A89" s="38">
        <v>66</v>
      </c>
      <c r="B89" s="34" t="s">
        <v>219</v>
      </c>
      <c r="C89" s="34" t="s">
        <v>269</v>
      </c>
      <c r="D89" s="19" t="s">
        <v>237</v>
      </c>
      <c r="E89" s="52" t="s">
        <v>222</v>
      </c>
      <c r="F89" s="38" t="s">
        <v>316</v>
      </c>
      <c r="G89" s="30">
        <v>43000</v>
      </c>
      <c r="H89" s="27">
        <v>0</v>
      </c>
      <c r="I89" s="23">
        <f>G89*2.87/100</f>
        <v>1234.0999999999999</v>
      </c>
      <c r="J89" s="24">
        <f>G89*7.1/100</f>
        <v>3053</v>
      </c>
      <c r="K89" s="25">
        <f>+G89*1.1%</f>
        <v>473.00000000000006</v>
      </c>
      <c r="L89" s="25">
        <f>G89*3.04/100</f>
        <v>1307.2</v>
      </c>
      <c r="M89" s="33">
        <f>+G89*7.09%</f>
        <v>3048.7000000000003</v>
      </c>
      <c r="N89" s="31">
        <v>0</v>
      </c>
      <c r="O89" s="27">
        <f>H89+I89+L89+N89</f>
        <v>2541.3000000000002</v>
      </c>
      <c r="P89" s="27">
        <f>J89+K89+M89</f>
        <v>6574.7000000000007</v>
      </c>
      <c r="Q89" s="27">
        <f>G89-O89</f>
        <v>40458.699999999997</v>
      </c>
    </row>
    <row r="90" spans="1:1021 1025:5118 5122:9215 9219:13312 13316:16384" ht="23.25" customHeight="1" x14ac:dyDescent="0.35">
      <c r="A90" s="38">
        <v>67</v>
      </c>
      <c r="B90" s="39" t="s">
        <v>309</v>
      </c>
      <c r="C90" s="39" t="s">
        <v>269</v>
      </c>
      <c r="D90" s="39" t="s">
        <v>266</v>
      </c>
      <c r="E90" s="39" t="s">
        <v>310</v>
      </c>
      <c r="F90" s="20" t="s">
        <v>29</v>
      </c>
      <c r="G90" s="30">
        <v>50000</v>
      </c>
      <c r="H90" s="22">
        <v>0</v>
      </c>
      <c r="I90" s="23">
        <f>G90*2.87/100</f>
        <v>1435</v>
      </c>
      <c r="J90" s="24">
        <f>G90*7.1/100</f>
        <v>3550</v>
      </c>
      <c r="K90" s="25">
        <f>+G90*1.1%</f>
        <v>550</v>
      </c>
      <c r="L90" s="25">
        <f>G90*3.04/100</f>
        <v>1520</v>
      </c>
      <c r="M90" s="33">
        <f>+G90*7.09%</f>
        <v>3545.0000000000005</v>
      </c>
      <c r="N90" s="33">
        <v>0</v>
      </c>
      <c r="O90" s="27">
        <f>H90+I90+L90+N90</f>
        <v>2955</v>
      </c>
      <c r="P90" s="27">
        <f>J90+K90+M90</f>
        <v>7645</v>
      </c>
      <c r="Q90" s="27">
        <f>G90-O90</f>
        <v>47045</v>
      </c>
    </row>
    <row r="91" spans="1:1021 1025:5118 5122:9215 9219:13312 13316:16384" ht="26.25" customHeight="1" x14ac:dyDescent="0.2">
      <c r="A91" s="173" t="s">
        <v>139</v>
      </c>
      <c r="B91" s="173"/>
      <c r="C91" s="173"/>
      <c r="D91" s="173"/>
      <c r="E91" s="174"/>
      <c r="F91" s="32"/>
      <c r="G91" s="41">
        <f>SUM(G86:G90)</f>
        <v>356000</v>
      </c>
      <c r="H91" s="41">
        <f t="shared" ref="H91:Q91" si="137">SUM(H86:H90)</f>
        <v>29705.55</v>
      </c>
      <c r="I91" s="41">
        <f t="shared" si="137"/>
        <v>10217.200000000001</v>
      </c>
      <c r="J91" s="41">
        <f t="shared" si="137"/>
        <v>25276</v>
      </c>
      <c r="K91" s="41">
        <f t="shared" si="137"/>
        <v>2978.8880000000004</v>
      </c>
      <c r="L91" s="41">
        <f t="shared" si="137"/>
        <v>10822.4</v>
      </c>
      <c r="M91" s="41">
        <f t="shared" si="137"/>
        <v>25240.400000000001</v>
      </c>
      <c r="N91" s="41">
        <f t="shared" si="137"/>
        <v>1597.31</v>
      </c>
      <c r="O91" s="41">
        <f t="shared" si="137"/>
        <v>52342.46</v>
      </c>
      <c r="P91" s="41">
        <f t="shared" si="137"/>
        <v>53495.288</v>
      </c>
      <c r="Q91" s="41">
        <f t="shared" si="137"/>
        <v>303657.54000000004</v>
      </c>
    </row>
    <row r="92" spans="1:1021 1025:5118 5122:9215 9219:13312 13316:16384" ht="16.5" customHeight="1" thickBot="1" x14ac:dyDescent="0.25">
      <c r="A92" s="40"/>
      <c r="B92" s="42"/>
      <c r="C92" s="42"/>
      <c r="D92" s="42"/>
      <c r="E92" s="42"/>
      <c r="F92" s="43"/>
      <c r="G92" s="44"/>
      <c r="H92" s="45"/>
      <c r="I92" s="46"/>
      <c r="J92" s="47"/>
      <c r="K92" s="41"/>
      <c r="L92" s="47"/>
      <c r="M92" s="47"/>
      <c r="N92" s="47"/>
      <c r="O92" s="76"/>
      <c r="P92" s="80"/>
      <c r="Q92" s="80"/>
    </row>
    <row r="93" spans="1:1021 1025:5118 5122:9215 9219:13312 13316:16384" ht="35.25" customHeight="1" x14ac:dyDescent="0.2">
      <c r="A93" s="175" t="s">
        <v>26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7"/>
    </row>
    <row r="94" spans="1:1021 1025:5118 5122:9215 9219:13312 13316:16384" ht="26.25" customHeight="1" x14ac:dyDescent="0.35">
      <c r="A94" s="38">
        <v>68</v>
      </c>
      <c r="B94" s="19" t="s">
        <v>49</v>
      </c>
      <c r="C94" s="19" t="s">
        <v>269</v>
      </c>
      <c r="D94" s="19" t="s">
        <v>26</v>
      </c>
      <c r="E94" s="19" t="s">
        <v>50</v>
      </c>
      <c r="F94" s="20" t="s">
        <v>29</v>
      </c>
      <c r="G94" s="30">
        <v>210000</v>
      </c>
      <c r="H94" s="22">
        <v>38154.769999999997</v>
      </c>
      <c r="I94" s="23">
        <f>+G94*2.87%</f>
        <v>6027</v>
      </c>
      <c r="J94" s="24">
        <f>G94*7.1/100</f>
        <v>14910</v>
      </c>
      <c r="K94" s="87">
        <f t="shared" ref="K94:K99" si="138">74808*1.1%</f>
        <v>822.88800000000003</v>
      </c>
      <c r="L94" s="33">
        <f>187020*3.04%</f>
        <v>5685.4080000000004</v>
      </c>
      <c r="M94" s="33">
        <f>187020*7.09%</f>
        <v>13259.718000000001</v>
      </c>
      <c r="N94" s="33">
        <v>0</v>
      </c>
      <c r="O94" s="27">
        <f>H94+I94+L94+N94</f>
        <v>49867.178</v>
      </c>
      <c r="P94" s="27">
        <f>J94+K94+M94</f>
        <v>28992.606</v>
      </c>
      <c r="Q94" s="27">
        <f>G94-O94</f>
        <v>160132.82199999999</v>
      </c>
    </row>
    <row r="95" spans="1:1021 1025:5118 5122:9215 9219:13312 13316:16384" ht="26.25" customHeight="1" x14ac:dyDescent="0.35">
      <c r="A95" s="38">
        <v>69</v>
      </c>
      <c r="B95" s="19" t="s">
        <v>51</v>
      </c>
      <c r="C95" s="19" t="s">
        <v>269</v>
      </c>
      <c r="D95" s="19" t="s">
        <v>26</v>
      </c>
      <c r="E95" s="19" t="s">
        <v>145</v>
      </c>
      <c r="F95" s="20" t="s">
        <v>32</v>
      </c>
      <c r="G95" s="30">
        <v>160000</v>
      </c>
      <c r="H95" s="22">
        <v>26218.87</v>
      </c>
      <c r="I95" s="23">
        <f>G95*2.87/100</f>
        <v>4592</v>
      </c>
      <c r="J95" s="24">
        <f>G95*7.1/100</f>
        <v>11360</v>
      </c>
      <c r="K95" s="87">
        <f t="shared" si="138"/>
        <v>822.88800000000003</v>
      </c>
      <c r="L95" s="33">
        <f>+G95*3.04%</f>
        <v>4864</v>
      </c>
      <c r="M95" s="33">
        <f t="shared" ref="M95:M113" si="139">+G95*7.09%</f>
        <v>11344</v>
      </c>
      <c r="N95" s="33">
        <v>0</v>
      </c>
      <c r="O95" s="27">
        <f>H95+I95+L95+N95</f>
        <v>35674.869999999995</v>
      </c>
      <c r="P95" s="27">
        <f>J95+K95+M95</f>
        <v>23526.887999999999</v>
      </c>
      <c r="Q95" s="27">
        <f>G95-O95</f>
        <v>124325.13</v>
      </c>
    </row>
    <row r="96" spans="1:1021 1025:5118 5122:9215 9219:13312 13316:16384" ht="26.25" customHeight="1" x14ac:dyDescent="0.35">
      <c r="A96" s="38">
        <v>70</v>
      </c>
      <c r="B96" s="19" t="s">
        <v>52</v>
      </c>
      <c r="C96" s="19" t="s">
        <v>269</v>
      </c>
      <c r="D96" s="19" t="s">
        <v>26</v>
      </c>
      <c r="E96" s="19" t="s">
        <v>144</v>
      </c>
      <c r="F96" s="20" t="s">
        <v>32</v>
      </c>
      <c r="G96" s="30">
        <v>160000</v>
      </c>
      <c r="H96" s="22">
        <v>26218.87</v>
      </c>
      <c r="I96" s="23">
        <f>G96*2.87/100</f>
        <v>4592</v>
      </c>
      <c r="J96" s="24">
        <f>G96*7.1/100</f>
        <v>11360</v>
      </c>
      <c r="K96" s="87">
        <f t="shared" si="138"/>
        <v>822.88800000000003</v>
      </c>
      <c r="L96" s="33">
        <f>+G96*3.04%</f>
        <v>4864</v>
      </c>
      <c r="M96" s="33">
        <f t="shared" si="139"/>
        <v>11344</v>
      </c>
      <c r="N96" s="33">
        <v>0</v>
      </c>
      <c r="O96" s="27">
        <f>H96+I96+L96+N96</f>
        <v>35674.869999999995</v>
      </c>
      <c r="P96" s="27">
        <f>J96+K96+M96</f>
        <v>23526.887999999999</v>
      </c>
      <c r="Q96" s="27">
        <f>G96-O96</f>
        <v>124325.13</v>
      </c>
    </row>
    <row r="97" spans="1:17" ht="26.25" customHeight="1" x14ac:dyDescent="0.35">
      <c r="A97" s="38">
        <v>71</v>
      </c>
      <c r="B97" s="19" t="s">
        <v>55</v>
      </c>
      <c r="C97" s="19" t="s">
        <v>269</v>
      </c>
      <c r="D97" s="19" t="s">
        <v>26</v>
      </c>
      <c r="E97" s="19" t="s">
        <v>253</v>
      </c>
      <c r="F97" s="20" t="s">
        <v>29</v>
      </c>
      <c r="G97" s="30">
        <v>140000</v>
      </c>
      <c r="H97" s="22">
        <v>21115.040000000001</v>
      </c>
      <c r="I97" s="23">
        <f>G97*2.87/100</f>
        <v>4018</v>
      </c>
      <c r="J97" s="24">
        <f>G97*7.1/100</f>
        <v>9940</v>
      </c>
      <c r="K97" s="87">
        <f t="shared" si="138"/>
        <v>822.88800000000003</v>
      </c>
      <c r="L97" s="33">
        <f>G97*3.04/100</f>
        <v>4256</v>
      </c>
      <c r="M97" s="33">
        <f t="shared" si="139"/>
        <v>9926</v>
      </c>
      <c r="N97" s="31">
        <v>1597.31</v>
      </c>
      <c r="O97" s="27">
        <f>H97+I97+L97+N97</f>
        <v>30986.350000000002</v>
      </c>
      <c r="P97" s="27">
        <f>J97+K97+M97</f>
        <v>20688.887999999999</v>
      </c>
      <c r="Q97" s="27">
        <f>G97-O97</f>
        <v>109013.65</v>
      </c>
    </row>
    <row r="98" spans="1:17" ht="26.25" customHeight="1" x14ac:dyDescent="0.35">
      <c r="A98" s="38">
        <v>72</v>
      </c>
      <c r="B98" s="19" t="s">
        <v>53</v>
      </c>
      <c r="C98" s="19" t="s">
        <v>268</v>
      </c>
      <c r="D98" s="19" t="s">
        <v>26</v>
      </c>
      <c r="E98" s="19" t="s">
        <v>54</v>
      </c>
      <c r="F98" s="20" t="s">
        <v>29</v>
      </c>
      <c r="G98" s="30">
        <v>90000</v>
      </c>
      <c r="H98" s="22">
        <v>9753.1200000000008</v>
      </c>
      <c r="I98" s="23">
        <f>G98*2.87/100</f>
        <v>2583</v>
      </c>
      <c r="J98" s="24">
        <f>G98*7.1/100</f>
        <v>6390</v>
      </c>
      <c r="K98" s="87">
        <f t="shared" si="138"/>
        <v>822.88800000000003</v>
      </c>
      <c r="L98" s="33">
        <f>G98*3.04/100</f>
        <v>2736</v>
      </c>
      <c r="M98" s="33">
        <f t="shared" si="139"/>
        <v>6381</v>
      </c>
      <c r="N98" s="33">
        <v>0</v>
      </c>
      <c r="O98" s="27">
        <f>H98+I98+L98+N98</f>
        <v>15072.12</v>
      </c>
      <c r="P98" s="27">
        <f>J98+K98+M98</f>
        <v>13593.887999999999</v>
      </c>
      <c r="Q98" s="27">
        <f>G98-O98</f>
        <v>74927.88</v>
      </c>
    </row>
    <row r="99" spans="1:17" ht="26.25" customHeight="1" x14ac:dyDescent="0.35">
      <c r="A99" s="38">
        <v>73</v>
      </c>
      <c r="B99" s="19" t="s">
        <v>61</v>
      </c>
      <c r="C99" s="19" t="s">
        <v>268</v>
      </c>
      <c r="D99" s="19" t="s">
        <v>26</v>
      </c>
      <c r="E99" s="19" t="s">
        <v>151</v>
      </c>
      <c r="F99" s="20" t="s">
        <v>29</v>
      </c>
      <c r="G99" s="30">
        <v>90000</v>
      </c>
      <c r="H99" s="22">
        <v>9353.7900000000009</v>
      </c>
      <c r="I99" s="23">
        <f t="shared" ref="I99" si="140">G99*2.87/100</f>
        <v>2583</v>
      </c>
      <c r="J99" s="24">
        <f t="shared" ref="J99" si="141">G99*7.1/100</f>
        <v>6390</v>
      </c>
      <c r="K99" s="87">
        <f t="shared" si="138"/>
        <v>822.88800000000003</v>
      </c>
      <c r="L99" s="33">
        <f t="shared" ref="L99" si="142">G99*3.04/100</f>
        <v>2736</v>
      </c>
      <c r="M99" s="33">
        <f t="shared" si="139"/>
        <v>6381</v>
      </c>
      <c r="N99" s="31">
        <v>1597.31</v>
      </c>
      <c r="O99" s="27">
        <f t="shared" ref="O99" si="143">H99+I99+L99+N99</f>
        <v>16270.1</v>
      </c>
      <c r="P99" s="27">
        <f t="shared" ref="P99" si="144">J99+K99+M99</f>
        <v>13593.887999999999</v>
      </c>
      <c r="Q99" s="27">
        <f t="shared" ref="Q99" si="145">G99-O99</f>
        <v>73729.899999999994</v>
      </c>
    </row>
    <row r="100" spans="1:17" ht="26.25" customHeight="1" x14ac:dyDescent="0.35">
      <c r="A100" s="38">
        <v>74</v>
      </c>
      <c r="B100" s="19" t="s">
        <v>192</v>
      </c>
      <c r="C100" s="19" t="s">
        <v>268</v>
      </c>
      <c r="D100" s="19" t="s">
        <v>26</v>
      </c>
      <c r="E100" s="19" t="s">
        <v>193</v>
      </c>
      <c r="F100" s="20" t="s">
        <v>29</v>
      </c>
      <c r="G100" s="30">
        <v>60000</v>
      </c>
      <c r="H100" s="22">
        <v>3486.68</v>
      </c>
      <c r="I100" s="23">
        <f t="shared" ref="I100:I106" si="146">G100*2.87/100</f>
        <v>1722</v>
      </c>
      <c r="J100" s="24">
        <f t="shared" ref="J100:J107" si="147">G100*7.1/100</f>
        <v>4260</v>
      </c>
      <c r="K100" s="25">
        <f t="shared" ref="K100:K113" si="148">+G100*1.1%</f>
        <v>660.00000000000011</v>
      </c>
      <c r="L100" s="33">
        <f t="shared" ref="L100:L107" si="149">G100*3.04/100</f>
        <v>1824</v>
      </c>
      <c r="M100" s="33">
        <f t="shared" si="139"/>
        <v>4254</v>
      </c>
      <c r="N100" s="33">
        <v>0</v>
      </c>
      <c r="O100" s="27">
        <f t="shared" ref="O100:O110" si="150">H100+I100+L100+N100</f>
        <v>7032.68</v>
      </c>
      <c r="P100" s="27">
        <f t="shared" ref="P100:P106" si="151">J100+K100+M100</f>
        <v>9174</v>
      </c>
      <c r="Q100" s="27">
        <f>G100-O100</f>
        <v>52967.32</v>
      </c>
    </row>
    <row r="101" spans="1:17" ht="26.25" customHeight="1" x14ac:dyDescent="0.35">
      <c r="A101" s="38">
        <v>75</v>
      </c>
      <c r="B101" s="19" t="s">
        <v>64</v>
      </c>
      <c r="C101" s="19" t="s">
        <v>268</v>
      </c>
      <c r="D101" s="19" t="s">
        <v>26</v>
      </c>
      <c r="E101" s="19" t="s">
        <v>185</v>
      </c>
      <c r="F101" s="20" t="s">
        <v>316</v>
      </c>
      <c r="G101" s="30">
        <v>34000</v>
      </c>
      <c r="H101" s="22">
        <v>0</v>
      </c>
      <c r="I101" s="23">
        <f t="shared" si="146"/>
        <v>975.8</v>
      </c>
      <c r="J101" s="24">
        <f t="shared" si="147"/>
        <v>2414</v>
      </c>
      <c r="K101" s="25">
        <f t="shared" si="148"/>
        <v>374.00000000000006</v>
      </c>
      <c r="L101" s="33">
        <f t="shared" si="149"/>
        <v>1033.5999999999999</v>
      </c>
      <c r="M101" s="33">
        <f t="shared" si="139"/>
        <v>2410.6000000000004</v>
      </c>
      <c r="N101" s="33">
        <v>0</v>
      </c>
      <c r="O101" s="27">
        <f t="shared" si="150"/>
        <v>2009.3999999999999</v>
      </c>
      <c r="P101" s="27">
        <f t="shared" si="151"/>
        <v>5198.6000000000004</v>
      </c>
      <c r="Q101" s="27">
        <f>G101-O101</f>
        <v>31990.6</v>
      </c>
    </row>
    <row r="102" spans="1:17" ht="26.25" customHeight="1" x14ac:dyDescent="0.35">
      <c r="A102" s="38">
        <v>76</v>
      </c>
      <c r="B102" s="19" t="s">
        <v>60</v>
      </c>
      <c r="C102" s="19" t="s">
        <v>269</v>
      </c>
      <c r="D102" s="19" t="s">
        <v>26</v>
      </c>
      <c r="E102" s="19" t="s">
        <v>236</v>
      </c>
      <c r="F102" s="20" t="s">
        <v>316</v>
      </c>
      <c r="G102" s="30">
        <v>43000</v>
      </c>
      <c r="H102" s="22">
        <v>0</v>
      </c>
      <c r="I102" s="23">
        <f t="shared" si="146"/>
        <v>1234.0999999999999</v>
      </c>
      <c r="J102" s="24">
        <f t="shared" si="147"/>
        <v>3053</v>
      </c>
      <c r="K102" s="25">
        <f t="shared" si="148"/>
        <v>473.00000000000006</v>
      </c>
      <c r="L102" s="33">
        <f t="shared" si="149"/>
        <v>1307.2</v>
      </c>
      <c r="M102" s="33">
        <f t="shared" si="139"/>
        <v>3048.7000000000003</v>
      </c>
      <c r="N102" s="33">
        <v>0</v>
      </c>
      <c r="O102" s="27">
        <f t="shared" si="150"/>
        <v>2541.3000000000002</v>
      </c>
      <c r="P102" s="27">
        <f t="shared" si="151"/>
        <v>6574.7000000000007</v>
      </c>
      <c r="Q102" s="27">
        <f>G102-O102</f>
        <v>40458.699999999997</v>
      </c>
    </row>
    <row r="103" spans="1:17" ht="26.25" customHeight="1" x14ac:dyDescent="0.35">
      <c r="A103" s="38">
        <v>77</v>
      </c>
      <c r="B103" s="19" t="s">
        <v>156</v>
      </c>
      <c r="C103" s="19" t="s">
        <v>269</v>
      </c>
      <c r="D103" s="19" t="s">
        <v>26</v>
      </c>
      <c r="E103" s="19" t="s">
        <v>56</v>
      </c>
      <c r="F103" s="20" t="s">
        <v>316</v>
      </c>
      <c r="G103" s="30">
        <v>38000</v>
      </c>
      <c r="H103" s="22">
        <v>0</v>
      </c>
      <c r="I103" s="23">
        <f t="shared" si="146"/>
        <v>1090.5999999999999</v>
      </c>
      <c r="J103" s="24">
        <f t="shared" si="147"/>
        <v>2698</v>
      </c>
      <c r="K103" s="25">
        <f t="shared" si="148"/>
        <v>418.00000000000006</v>
      </c>
      <c r="L103" s="33">
        <f t="shared" si="149"/>
        <v>1155.2</v>
      </c>
      <c r="M103" s="33">
        <f t="shared" si="139"/>
        <v>2694.2000000000003</v>
      </c>
      <c r="N103" s="31">
        <v>1597.31</v>
      </c>
      <c r="O103" s="27">
        <f t="shared" si="150"/>
        <v>3843.11</v>
      </c>
      <c r="P103" s="27">
        <f t="shared" si="151"/>
        <v>5810.2000000000007</v>
      </c>
      <c r="Q103" s="27">
        <f>G103-O103</f>
        <v>34156.89</v>
      </c>
    </row>
    <row r="104" spans="1:17" ht="26.25" customHeight="1" x14ac:dyDescent="0.35">
      <c r="A104" s="38">
        <v>78</v>
      </c>
      <c r="B104" s="19" t="s">
        <v>173</v>
      </c>
      <c r="C104" s="19" t="s">
        <v>269</v>
      </c>
      <c r="D104" s="19" t="s">
        <v>26</v>
      </c>
      <c r="E104" s="19" t="s">
        <v>236</v>
      </c>
      <c r="F104" s="20" t="s">
        <v>316</v>
      </c>
      <c r="G104" s="30">
        <v>43000</v>
      </c>
      <c r="H104" s="22">
        <v>0</v>
      </c>
      <c r="I104" s="23">
        <f t="shared" si="146"/>
        <v>1234.0999999999999</v>
      </c>
      <c r="J104" s="24">
        <f t="shared" si="147"/>
        <v>3053</v>
      </c>
      <c r="K104" s="25">
        <f t="shared" si="148"/>
        <v>473.00000000000006</v>
      </c>
      <c r="L104" s="33">
        <f t="shared" si="149"/>
        <v>1307.2</v>
      </c>
      <c r="M104" s="33">
        <f t="shared" si="139"/>
        <v>3048.7000000000003</v>
      </c>
      <c r="N104" s="33">
        <v>0</v>
      </c>
      <c r="O104" s="27">
        <f t="shared" si="150"/>
        <v>2541.3000000000002</v>
      </c>
      <c r="P104" s="27">
        <f t="shared" si="151"/>
        <v>6574.7000000000007</v>
      </c>
      <c r="Q104" s="27">
        <f>G104-O104</f>
        <v>40458.699999999997</v>
      </c>
    </row>
    <row r="105" spans="1:17" ht="26.25" customHeight="1" x14ac:dyDescent="0.35">
      <c r="A105" s="38">
        <v>79</v>
      </c>
      <c r="B105" s="19" t="s">
        <v>63</v>
      </c>
      <c r="C105" s="19" t="s">
        <v>268</v>
      </c>
      <c r="D105" s="19" t="s">
        <v>26</v>
      </c>
      <c r="E105" s="19" t="s">
        <v>62</v>
      </c>
      <c r="F105" s="20" t="s">
        <v>316</v>
      </c>
      <c r="G105" s="30">
        <v>30000</v>
      </c>
      <c r="H105" s="22">
        <v>0</v>
      </c>
      <c r="I105" s="23">
        <f t="shared" si="146"/>
        <v>861</v>
      </c>
      <c r="J105" s="24">
        <f t="shared" si="147"/>
        <v>2130</v>
      </c>
      <c r="K105" s="25">
        <f t="shared" si="148"/>
        <v>330.00000000000006</v>
      </c>
      <c r="L105" s="33">
        <f t="shared" si="149"/>
        <v>912</v>
      </c>
      <c r="M105" s="33">
        <f t="shared" si="139"/>
        <v>2127</v>
      </c>
      <c r="N105" s="33">
        <v>0</v>
      </c>
      <c r="O105" s="27">
        <f t="shared" si="150"/>
        <v>1773</v>
      </c>
      <c r="P105" s="27">
        <f t="shared" si="151"/>
        <v>4587</v>
      </c>
      <c r="Q105" s="27">
        <f t="shared" ref="Q105:Q106" si="152">G105-O105</f>
        <v>28227</v>
      </c>
    </row>
    <row r="106" spans="1:17" ht="26.25" customHeight="1" x14ac:dyDescent="0.35">
      <c r="A106" s="38">
        <v>80</v>
      </c>
      <c r="B106" s="19" t="s">
        <v>140</v>
      </c>
      <c r="C106" s="19" t="s">
        <v>268</v>
      </c>
      <c r="D106" s="19" t="s">
        <v>26</v>
      </c>
      <c r="E106" s="19" t="s">
        <v>58</v>
      </c>
      <c r="F106" s="20" t="s">
        <v>316</v>
      </c>
      <c r="G106" s="30">
        <v>34000</v>
      </c>
      <c r="H106" s="22">
        <v>0</v>
      </c>
      <c r="I106" s="23">
        <f t="shared" si="146"/>
        <v>975.8</v>
      </c>
      <c r="J106" s="24">
        <f t="shared" si="147"/>
        <v>2414</v>
      </c>
      <c r="K106" s="25">
        <f t="shared" si="148"/>
        <v>374.00000000000006</v>
      </c>
      <c r="L106" s="33">
        <f t="shared" si="149"/>
        <v>1033.5999999999999</v>
      </c>
      <c r="M106" s="33">
        <f t="shared" si="139"/>
        <v>2410.6000000000004</v>
      </c>
      <c r="N106" s="33">
        <v>0</v>
      </c>
      <c r="O106" s="27">
        <f t="shared" si="150"/>
        <v>2009.3999999999999</v>
      </c>
      <c r="P106" s="27">
        <f t="shared" si="151"/>
        <v>5198.6000000000004</v>
      </c>
      <c r="Q106" s="27">
        <f t="shared" si="152"/>
        <v>31990.6</v>
      </c>
    </row>
    <row r="107" spans="1:17" ht="26.25" customHeight="1" x14ac:dyDescent="0.35">
      <c r="A107" s="38">
        <v>81</v>
      </c>
      <c r="B107" s="19" t="s">
        <v>209</v>
      </c>
      <c r="C107" s="19" t="s">
        <v>268</v>
      </c>
      <c r="D107" s="19" t="s">
        <v>26</v>
      </c>
      <c r="E107" s="19" t="s">
        <v>210</v>
      </c>
      <c r="F107" s="20" t="s">
        <v>316</v>
      </c>
      <c r="G107" s="30">
        <v>30000</v>
      </c>
      <c r="H107" s="22">
        <v>0</v>
      </c>
      <c r="I107" s="23">
        <f t="shared" ref="I107" si="153">G107*2.87/100</f>
        <v>861</v>
      </c>
      <c r="J107" s="24">
        <f t="shared" si="147"/>
        <v>2130</v>
      </c>
      <c r="K107" s="25">
        <f t="shared" si="148"/>
        <v>330.00000000000006</v>
      </c>
      <c r="L107" s="33">
        <f t="shared" si="149"/>
        <v>912</v>
      </c>
      <c r="M107" s="33">
        <f t="shared" si="139"/>
        <v>2127</v>
      </c>
      <c r="N107" s="33">
        <v>0</v>
      </c>
      <c r="O107" s="27">
        <f t="shared" si="150"/>
        <v>1773</v>
      </c>
      <c r="P107" s="27">
        <f t="shared" ref="P107:P128" si="154">J107+K107+M107</f>
        <v>4587</v>
      </c>
      <c r="Q107" s="27">
        <f t="shared" ref="Q107:Q108" si="155">G107-O107</f>
        <v>28227</v>
      </c>
    </row>
    <row r="108" spans="1:17" ht="26.25" customHeight="1" x14ac:dyDescent="0.35">
      <c r="A108" s="38">
        <v>82</v>
      </c>
      <c r="B108" s="19" t="s">
        <v>180</v>
      </c>
      <c r="C108" s="19" t="s">
        <v>268</v>
      </c>
      <c r="D108" s="19" t="s">
        <v>26</v>
      </c>
      <c r="E108" s="19" t="s">
        <v>58</v>
      </c>
      <c r="F108" s="20" t="s">
        <v>316</v>
      </c>
      <c r="G108" s="30">
        <v>34000</v>
      </c>
      <c r="H108" s="22">
        <v>0</v>
      </c>
      <c r="I108" s="23">
        <f>+G108*2.87/100</f>
        <v>975.8</v>
      </c>
      <c r="J108" s="24">
        <f>+G108*7.1/100</f>
        <v>2414</v>
      </c>
      <c r="K108" s="25">
        <f t="shared" si="148"/>
        <v>374.00000000000006</v>
      </c>
      <c r="L108" s="33">
        <f>+G108*3.04/100</f>
        <v>1033.5999999999999</v>
      </c>
      <c r="M108" s="33">
        <f t="shared" si="139"/>
        <v>2410.6000000000004</v>
      </c>
      <c r="N108" s="33">
        <v>0</v>
      </c>
      <c r="O108" s="27">
        <f t="shared" si="150"/>
        <v>2009.3999999999999</v>
      </c>
      <c r="P108" s="27">
        <f t="shared" si="154"/>
        <v>5198.6000000000004</v>
      </c>
      <c r="Q108" s="27">
        <f t="shared" si="155"/>
        <v>31990.6</v>
      </c>
    </row>
    <row r="109" spans="1:17" ht="26.25" customHeight="1" x14ac:dyDescent="0.35">
      <c r="A109" s="38">
        <v>83</v>
      </c>
      <c r="B109" s="19" t="s">
        <v>59</v>
      </c>
      <c r="C109" s="19" t="s">
        <v>268</v>
      </c>
      <c r="D109" s="19" t="s">
        <v>26</v>
      </c>
      <c r="E109" s="19" t="s">
        <v>58</v>
      </c>
      <c r="F109" s="20" t="s">
        <v>316</v>
      </c>
      <c r="G109" s="30">
        <v>34000</v>
      </c>
      <c r="H109" s="22">
        <v>0</v>
      </c>
      <c r="I109" s="23">
        <f t="shared" ref="I109:I128" si="156">G109*2.87/100</f>
        <v>975.8</v>
      </c>
      <c r="J109" s="24">
        <f t="shared" ref="J109:J128" si="157">G109*7.1/100</f>
        <v>2414</v>
      </c>
      <c r="K109" s="25">
        <f t="shared" si="148"/>
        <v>374.00000000000006</v>
      </c>
      <c r="L109" s="33">
        <f t="shared" ref="L109:L128" si="158">G109*3.04/100</f>
        <v>1033.5999999999999</v>
      </c>
      <c r="M109" s="33">
        <f t="shared" si="139"/>
        <v>2410.6000000000004</v>
      </c>
      <c r="N109" s="31">
        <v>1597.31</v>
      </c>
      <c r="O109" s="27">
        <f t="shared" si="150"/>
        <v>3606.71</v>
      </c>
      <c r="P109" s="27">
        <f t="shared" si="154"/>
        <v>5198.6000000000004</v>
      </c>
      <c r="Q109" s="27">
        <f>G109-O109</f>
        <v>30393.29</v>
      </c>
    </row>
    <row r="110" spans="1:17" ht="26.25" customHeight="1" x14ac:dyDescent="0.35">
      <c r="A110" s="38">
        <v>84</v>
      </c>
      <c r="B110" s="19" t="s">
        <v>57</v>
      </c>
      <c r="C110" s="19" t="s">
        <v>268</v>
      </c>
      <c r="D110" s="19" t="s">
        <v>26</v>
      </c>
      <c r="E110" s="19" t="s">
        <v>58</v>
      </c>
      <c r="F110" s="20" t="s">
        <v>316</v>
      </c>
      <c r="G110" s="30">
        <v>34000</v>
      </c>
      <c r="H110" s="22">
        <v>0</v>
      </c>
      <c r="I110" s="23">
        <f t="shared" si="156"/>
        <v>975.8</v>
      </c>
      <c r="J110" s="24">
        <f t="shared" si="157"/>
        <v>2414</v>
      </c>
      <c r="K110" s="25">
        <f t="shared" si="148"/>
        <v>374.00000000000006</v>
      </c>
      <c r="L110" s="33">
        <f t="shared" si="158"/>
        <v>1033.5999999999999</v>
      </c>
      <c r="M110" s="33">
        <f t="shared" si="139"/>
        <v>2410.6000000000004</v>
      </c>
      <c r="N110" s="33">
        <v>0</v>
      </c>
      <c r="O110" s="27">
        <f t="shared" si="150"/>
        <v>2009.3999999999999</v>
      </c>
      <c r="P110" s="27">
        <f t="shared" si="154"/>
        <v>5198.6000000000004</v>
      </c>
      <c r="Q110" s="27">
        <f>G110-O110</f>
        <v>31990.6</v>
      </c>
    </row>
    <row r="111" spans="1:17" ht="26.25" customHeight="1" x14ac:dyDescent="0.35">
      <c r="A111" s="38">
        <v>85</v>
      </c>
      <c r="B111" s="34" t="s">
        <v>282</v>
      </c>
      <c r="C111" s="34" t="s">
        <v>268</v>
      </c>
      <c r="D111" s="140" t="s">
        <v>283</v>
      </c>
      <c r="E111" s="141" t="s">
        <v>288</v>
      </c>
      <c r="F111" s="20" t="s">
        <v>316</v>
      </c>
      <c r="G111" s="30">
        <v>35000</v>
      </c>
      <c r="H111" s="22">
        <v>0</v>
      </c>
      <c r="I111" s="23">
        <f t="shared" si="156"/>
        <v>1004.5</v>
      </c>
      <c r="J111" s="24">
        <f t="shared" si="157"/>
        <v>2485</v>
      </c>
      <c r="K111" s="25">
        <f t="shared" si="148"/>
        <v>385.00000000000006</v>
      </c>
      <c r="L111" s="33">
        <f t="shared" si="158"/>
        <v>1064</v>
      </c>
      <c r="M111" s="33">
        <f t="shared" si="139"/>
        <v>2481.5</v>
      </c>
      <c r="N111" s="33">
        <v>0</v>
      </c>
      <c r="O111" s="27">
        <f t="shared" ref="O111:O118" si="159">H111+I111+L111+N111</f>
        <v>2068.5</v>
      </c>
      <c r="P111" s="27">
        <f t="shared" si="154"/>
        <v>5351.5</v>
      </c>
      <c r="Q111" s="27">
        <f t="shared" ref="Q111:Q118" si="160">G111-O111</f>
        <v>32931.5</v>
      </c>
    </row>
    <row r="112" spans="1:17" ht="26.25" customHeight="1" x14ac:dyDescent="0.35">
      <c r="A112" s="38">
        <v>86</v>
      </c>
      <c r="B112" s="34" t="s">
        <v>284</v>
      </c>
      <c r="C112" s="34" t="s">
        <v>269</v>
      </c>
      <c r="D112" s="140" t="s">
        <v>283</v>
      </c>
      <c r="E112" s="141" t="s">
        <v>288</v>
      </c>
      <c r="F112" s="20" t="s">
        <v>316</v>
      </c>
      <c r="G112" s="30">
        <v>35000</v>
      </c>
      <c r="H112" s="22">
        <v>0</v>
      </c>
      <c r="I112" s="23">
        <f t="shared" si="156"/>
        <v>1004.5</v>
      </c>
      <c r="J112" s="24">
        <f t="shared" si="157"/>
        <v>2485</v>
      </c>
      <c r="K112" s="25">
        <f t="shared" si="148"/>
        <v>385.00000000000006</v>
      </c>
      <c r="L112" s="33">
        <f t="shared" si="158"/>
        <v>1064</v>
      </c>
      <c r="M112" s="33">
        <f t="shared" si="139"/>
        <v>2481.5</v>
      </c>
      <c r="N112" s="31">
        <v>9.93</v>
      </c>
      <c r="O112" s="27">
        <f t="shared" si="159"/>
        <v>2078.4299999999998</v>
      </c>
      <c r="P112" s="27">
        <f t="shared" si="154"/>
        <v>5351.5</v>
      </c>
      <c r="Q112" s="27">
        <f t="shared" si="160"/>
        <v>32921.57</v>
      </c>
    </row>
    <row r="113" spans="1:17" ht="42" customHeight="1" x14ac:dyDescent="0.35">
      <c r="A113" s="38">
        <v>87</v>
      </c>
      <c r="B113" s="34" t="s">
        <v>285</v>
      </c>
      <c r="C113" s="34" t="s">
        <v>268</v>
      </c>
      <c r="D113" s="29" t="s">
        <v>283</v>
      </c>
      <c r="E113" s="142" t="s">
        <v>288</v>
      </c>
      <c r="F113" s="20" t="s">
        <v>316</v>
      </c>
      <c r="G113" s="30">
        <v>35000</v>
      </c>
      <c r="H113" s="22">
        <v>0</v>
      </c>
      <c r="I113" s="23">
        <f t="shared" si="156"/>
        <v>1004.5</v>
      </c>
      <c r="J113" s="24">
        <f t="shared" si="157"/>
        <v>2485</v>
      </c>
      <c r="K113" s="25">
        <f t="shared" si="148"/>
        <v>385.00000000000006</v>
      </c>
      <c r="L113" s="33">
        <f t="shared" si="158"/>
        <v>1064</v>
      </c>
      <c r="M113" s="33">
        <f t="shared" si="139"/>
        <v>2481.5</v>
      </c>
      <c r="N113" s="33">
        <v>0</v>
      </c>
      <c r="O113" s="27">
        <f t="shared" si="159"/>
        <v>2068.5</v>
      </c>
      <c r="P113" s="27">
        <f t="shared" si="154"/>
        <v>5351.5</v>
      </c>
      <c r="Q113" s="27">
        <f t="shared" si="160"/>
        <v>32931.5</v>
      </c>
    </row>
    <row r="114" spans="1:17" ht="42" customHeight="1" x14ac:dyDescent="0.35">
      <c r="A114" s="38">
        <v>88</v>
      </c>
      <c r="B114" s="34" t="s">
        <v>292</v>
      </c>
      <c r="C114" s="34" t="s">
        <v>268</v>
      </c>
      <c r="D114" s="140" t="s">
        <v>283</v>
      </c>
      <c r="E114" s="142" t="s">
        <v>185</v>
      </c>
      <c r="F114" s="20" t="s">
        <v>316</v>
      </c>
      <c r="G114" s="30">
        <v>34000</v>
      </c>
      <c r="H114" s="22">
        <v>0</v>
      </c>
      <c r="I114" s="23">
        <f t="shared" ref="I114:I115" si="161">G114*2.87/100</f>
        <v>975.8</v>
      </c>
      <c r="J114" s="24">
        <f t="shared" ref="J114:J115" si="162">G114*7.1/100</f>
        <v>2414</v>
      </c>
      <c r="K114" s="25">
        <f t="shared" ref="K114:K115" si="163">+G114*1.1%</f>
        <v>374.00000000000006</v>
      </c>
      <c r="L114" s="33">
        <f t="shared" ref="L114:L115" si="164">G114*3.04/100</f>
        <v>1033.5999999999999</v>
      </c>
      <c r="M114" s="33">
        <f t="shared" ref="M114:M115" si="165">+G114*7.09%</f>
        <v>2410.6000000000004</v>
      </c>
      <c r="N114" s="33">
        <v>0</v>
      </c>
      <c r="O114" s="27">
        <f t="shared" ref="O114:O115" si="166">H114+I114+L114+N114</f>
        <v>2009.3999999999999</v>
      </c>
      <c r="P114" s="27">
        <f t="shared" ref="P114:P115" si="167">J114+K114+M114</f>
        <v>5198.6000000000004</v>
      </c>
      <c r="Q114" s="27">
        <f t="shared" ref="Q114:Q115" si="168">G114-O114</f>
        <v>31990.6</v>
      </c>
    </row>
    <row r="115" spans="1:17" ht="42" customHeight="1" x14ac:dyDescent="0.35">
      <c r="A115" s="38">
        <v>89</v>
      </c>
      <c r="B115" s="34" t="s">
        <v>291</v>
      </c>
      <c r="C115" s="34" t="s">
        <v>269</v>
      </c>
      <c r="D115" s="29" t="s">
        <v>283</v>
      </c>
      <c r="E115" s="142" t="s">
        <v>288</v>
      </c>
      <c r="F115" s="20" t="s">
        <v>316</v>
      </c>
      <c r="G115" s="30">
        <v>35000</v>
      </c>
      <c r="H115" s="22">
        <v>0</v>
      </c>
      <c r="I115" s="23">
        <f t="shared" si="161"/>
        <v>1004.5</v>
      </c>
      <c r="J115" s="24">
        <f t="shared" si="162"/>
        <v>2485</v>
      </c>
      <c r="K115" s="25">
        <f t="shared" si="163"/>
        <v>385.00000000000006</v>
      </c>
      <c r="L115" s="33">
        <f t="shared" si="164"/>
        <v>1064</v>
      </c>
      <c r="M115" s="33">
        <f t="shared" si="165"/>
        <v>2481.5</v>
      </c>
      <c r="N115" s="33">
        <v>0</v>
      </c>
      <c r="O115" s="27">
        <f t="shared" si="166"/>
        <v>2068.5</v>
      </c>
      <c r="P115" s="27">
        <f t="shared" si="167"/>
        <v>5351.5</v>
      </c>
      <c r="Q115" s="27">
        <f t="shared" si="168"/>
        <v>32931.5</v>
      </c>
    </row>
    <row r="116" spans="1:17" ht="51" customHeight="1" x14ac:dyDescent="0.35">
      <c r="A116" s="38">
        <v>90</v>
      </c>
      <c r="B116" s="34" t="s">
        <v>325</v>
      </c>
      <c r="C116" s="34" t="s">
        <v>268</v>
      </c>
      <c r="D116" s="140" t="s">
        <v>283</v>
      </c>
      <c r="E116" s="141" t="s">
        <v>288</v>
      </c>
      <c r="F116" s="20" t="s">
        <v>316</v>
      </c>
      <c r="G116" s="30">
        <v>35000</v>
      </c>
      <c r="H116" s="22">
        <v>0</v>
      </c>
      <c r="I116" s="23">
        <f t="shared" si="156"/>
        <v>1004.5</v>
      </c>
      <c r="J116" s="24">
        <f t="shared" si="157"/>
        <v>2485</v>
      </c>
      <c r="K116" s="25">
        <f>+G116*1.1%</f>
        <v>385.00000000000006</v>
      </c>
      <c r="L116" s="33">
        <f t="shared" si="158"/>
        <v>1064</v>
      </c>
      <c r="M116" s="33">
        <f t="shared" ref="M116:M128" si="169">+G116*7.09%</f>
        <v>2481.5</v>
      </c>
      <c r="N116" s="33">
        <v>0</v>
      </c>
      <c r="O116" s="27">
        <f t="shared" si="159"/>
        <v>2068.5</v>
      </c>
      <c r="P116" s="27">
        <f t="shared" si="154"/>
        <v>5351.5</v>
      </c>
      <c r="Q116" s="27">
        <f t="shared" si="160"/>
        <v>32931.5</v>
      </c>
    </row>
    <row r="117" spans="1:17" ht="51" customHeight="1" x14ac:dyDescent="0.35">
      <c r="A117" s="38">
        <v>91</v>
      </c>
      <c r="B117" s="34" t="s">
        <v>355</v>
      </c>
      <c r="C117" s="34" t="s">
        <v>268</v>
      </c>
      <c r="D117" s="140" t="s">
        <v>283</v>
      </c>
      <c r="E117" s="141" t="s">
        <v>210</v>
      </c>
      <c r="F117" s="20" t="s">
        <v>316</v>
      </c>
      <c r="G117" s="30">
        <v>27000</v>
      </c>
      <c r="H117" s="22">
        <v>0</v>
      </c>
      <c r="I117" s="23">
        <f t="shared" si="156"/>
        <v>774.9</v>
      </c>
      <c r="J117" s="24">
        <f t="shared" si="157"/>
        <v>1917</v>
      </c>
      <c r="K117" s="25">
        <f>+G117*1.1%</f>
        <v>297.00000000000006</v>
      </c>
      <c r="L117" s="33">
        <f t="shared" si="158"/>
        <v>820.8</v>
      </c>
      <c r="M117" s="33">
        <f t="shared" si="169"/>
        <v>1914.3000000000002</v>
      </c>
      <c r="N117" s="33">
        <v>0</v>
      </c>
      <c r="O117" s="27">
        <f t="shared" si="159"/>
        <v>1595.6999999999998</v>
      </c>
      <c r="P117" s="27">
        <f t="shared" si="154"/>
        <v>4128.3</v>
      </c>
      <c r="Q117" s="27">
        <f t="shared" si="160"/>
        <v>25404.3</v>
      </c>
    </row>
    <row r="118" spans="1:17" ht="51" customHeight="1" x14ac:dyDescent="0.35">
      <c r="A118" s="38">
        <v>92</v>
      </c>
      <c r="B118" s="34" t="s">
        <v>369</v>
      </c>
      <c r="C118" s="34" t="s">
        <v>269</v>
      </c>
      <c r="D118" s="140" t="s">
        <v>283</v>
      </c>
      <c r="E118" s="141" t="s">
        <v>370</v>
      </c>
      <c r="F118" s="20" t="s">
        <v>40</v>
      </c>
      <c r="G118" s="30">
        <v>115000</v>
      </c>
      <c r="H118" s="87">
        <v>15633.74</v>
      </c>
      <c r="I118" s="87">
        <f t="shared" si="156"/>
        <v>3300.5</v>
      </c>
      <c r="J118" s="87">
        <f t="shared" si="157"/>
        <v>8165</v>
      </c>
      <c r="K118" s="87">
        <f t="shared" ref="K118" si="170">74808*1.1%</f>
        <v>822.88800000000003</v>
      </c>
      <c r="L118" s="87">
        <f t="shared" si="158"/>
        <v>3496</v>
      </c>
      <c r="M118" s="87">
        <f t="shared" si="169"/>
        <v>8153.5000000000009</v>
      </c>
      <c r="N118" s="33">
        <v>0</v>
      </c>
      <c r="O118" s="27">
        <f t="shared" si="159"/>
        <v>22430.239999999998</v>
      </c>
      <c r="P118" s="27">
        <f t="shared" si="154"/>
        <v>17141.388000000003</v>
      </c>
      <c r="Q118" s="27">
        <f t="shared" si="160"/>
        <v>92569.760000000009</v>
      </c>
    </row>
    <row r="119" spans="1:17" ht="51" customHeight="1" x14ac:dyDescent="0.35">
      <c r="A119" s="38">
        <v>93</v>
      </c>
      <c r="B119" s="34" t="s">
        <v>371</v>
      </c>
      <c r="C119" s="34" t="s">
        <v>269</v>
      </c>
      <c r="D119" s="140" t="s">
        <v>283</v>
      </c>
      <c r="E119" s="141" t="s">
        <v>372</v>
      </c>
      <c r="F119" s="20" t="s">
        <v>316</v>
      </c>
      <c r="G119" s="30">
        <v>43000</v>
      </c>
      <c r="H119" s="87">
        <v>866.06</v>
      </c>
      <c r="I119" s="30">
        <f t="shared" si="156"/>
        <v>1234.0999999999999</v>
      </c>
      <c r="J119" s="30">
        <f t="shared" si="157"/>
        <v>3053</v>
      </c>
      <c r="K119" s="25">
        <f>+G119*1.1%</f>
        <v>473.00000000000006</v>
      </c>
      <c r="L119" s="30">
        <f t="shared" si="158"/>
        <v>1307.2</v>
      </c>
      <c r="M119" s="30">
        <f t="shared" si="169"/>
        <v>3048.7000000000003</v>
      </c>
      <c r="N119" s="33">
        <v>0</v>
      </c>
      <c r="O119" s="30">
        <f t="shared" ref="O119" si="171">H119+I119+L119+N119</f>
        <v>3407.3599999999997</v>
      </c>
      <c r="P119" s="30">
        <f t="shared" ref="P119" si="172">J119+K119+M119</f>
        <v>6574.7000000000007</v>
      </c>
      <c r="Q119" s="30">
        <f t="shared" ref="Q119" si="173">G119-O119</f>
        <v>39592.639999999999</v>
      </c>
    </row>
    <row r="120" spans="1:17" ht="51" customHeight="1" x14ac:dyDescent="0.35">
      <c r="A120" s="38">
        <v>94</v>
      </c>
      <c r="B120" s="34" t="s">
        <v>373</v>
      </c>
      <c r="C120" s="34" t="s">
        <v>268</v>
      </c>
      <c r="D120" s="140" t="s">
        <v>283</v>
      </c>
      <c r="E120" s="141" t="s">
        <v>185</v>
      </c>
      <c r="F120" s="20" t="s">
        <v>316</v>
      </c>
      <c r="G120" s="30">
        <v>34000</v>
      </c>
      <c r="H120" s="22">
        <v>0</v>
      </c>
      <c r="I120" s="30">
        <f t="shared" si="156"/>
        <v>975.8</v>
      </c>
      <c r="J120" s="30">
        <f t="shared" si="157"/>
        <v>2414</v>
      </c>
      <c r="K120" s="30">
        <f>+G120*1.1%</f>
        <v>374.00000000000006</v>
      </c>
      <c r="L120" s="30">
        <f t="shared" si="158"/>
        <v>1033.5999999999999</v>
      </c>
      <c r="M120" s="30">
        <f t="shared" si="169"/>
        <v>2410.6000000000004</v>
      </c>
      <c r="N120" s="33">
        <v>0</v>
      </c>
      <c r="O120" s="30">
        <f t="shared" ref="O120" si="174">H120+I120+L120+N120</f>
        <v>2009.3999999999999</v>
      </c>
      <c r="P120" s="30">
        <f t="shared" ref="P120" si="175">J120+K120+M120</f>
        <v>5198.6000000000004</v>
      </c>
      <c r="Q120" s="30">
        <f t="shared" ref="Q120" si="176">G120-O120</f>
        <v>31990.6</v>
      </c>
    </row>
    <row r="121" spans="1:17" ht="51" customHeight="1" x14ac:dyDescent="0.35">
      <c r="A121" s="38">
        <v>95</v>
      </c>
      <c r="B121" s="34" t="s">
        <v>327</v>
      </c>
      <c r="C121" s="34" t="s">
        <v>269</v>
      </c>
      <c r="D121" s="140" t="s">
        <v>283</v>
      </c>
      <c r="E121" s="141" t="s">
        <v>226</v>
      </c>
      <c r="F121" s="20" t="s">
        <v>316</v>
      </c>
      <c r="G121" s="30">
        <v>40000</v>
      </c>
      <c r="H121" s="22">
        <v>442.65</v>
      </c>
      <c r="I121" s="30">
        <f t="shared" si="156"/>
        <v>1148</v>
      </c>
      <c r="J121" s="30">
        <f t="shared" si="157"/>
        <v>2840</v>
      </c>
      <c r="K121" s="30">
        <f>+G121*1.1%</f>
        <v>440.00000000000006</v>
      </c>
      <c r="L121" s="33">
        <f t="shared" si="158"/>
        <v>1216</v>
      </c>
      <c r="M121" s="33">
        <f t="shared" si="169"/>
        <v>2836</v>
      </c>
      <c r="N121" s="33">
        <v>0</v>
      </c>
      <c r="O121" s="27">
        <f t="shared" ref="O121" si="177">H121+I121+L121+N121</f>
        <v>2806.65</v>
      </c>
      <c r="P121" s="27">
        <f t="shared" ref="P121" si="178">J121+K121+M121</f>
        <v>6116</v>
      </c>
      <c r="Q121" s="27">
        <f t="shared" ref="Q121" si="179">G121-O121</f>
        <v>37193.35</v>
      </c>
    </row>
    <row r="122" spans="1:17" ht="51" customHeight="1" x14ac:dyDescent="0.35">
      <c r="A122" s="38">
        <v>96</v>
      </c>
      <c r="B122" s="34" t="s">
        <v>392</v>
      </c>
      <c r="C122" s="34" t="s">
        <v>268</v>
      </c>
      <c r="D122" s="140" t="s">
        <v>283</v>
      </c>
      <c r="E122" s="141" t="s">
        <v>58</v>
      </c>
      <c r="F122" s="20" t="s">
        <v>316</v>
      </c>
      <c r="G122" s="30">
        <v>34000</v>
      </c>
      <c r="H122" s="22">
        <v>0</v>
      </c>
      <c r="I122" s="30">
        <f t="shared" si="156"/>
        <v>975.8</v>
      </c>
      <c r="J122" s="30">
        <f t="shared" si="157"/>
        <v>2414</v>
      </c>
      <c r="K122" s="30">
        <f t="shared" ref="K122:K123" si="180">+G122*1.1%</f>
        <v>374.00000000000006</v>
      </c>
      <c r="L122" s="33">
        <f t="shared" ref="L122:L123" si="181">G122*3.04/100</f>
        <v>1033.5999999999999</v>
      </c>
      <c r="M122" s="33">
        <f t="shared" ref="M122:M123" si="182">+G122*7.09%</f>
        <v>2410.6000000000004</v>
      </c>
      <c r="N122" s="33">
        <v>0</v>
      </c>
      <c r="O122" s="27">
        <f t="shared" ref="O122:O123" si="183">H122+I122+L122+N122</f>
        <v>2009.3999999999999</v>
      </c>
      <c r="P122" s="27">
        <f t="shared" ref="P122:P123" si="184">J122+K122+M122</f>
        <v>5198.6000000000004</v>
      </c>
      <c r="Q122" s="27">
        <f t="shared" ref="Q122:Q123" si="185">G122-O122</f>
        <v>31990.6</v>
      </c>
    </row>
    <row r="123" spans="1:17" ht="51" customHeight="1" x14ac:dyDescent="0.35">
      <c r="A123" s="38">
        <v>97</v>
      </c>
      <c r="B123" s="34" t="s">
        <v>393</v>
      </c>
      <c r="C123" s="34" t="s">
        <v>268</v>
      </c>
      <c r="D123" s="140" t="s">
        <v>283</v>
      </c>
      <c r="E123" s="141" t="s">
        <v>58</v>
      </c>
      <c r="F123" s="20" t="s">
        <v>316</v>
      </c>
      <c r="G123" s="30">
        <v>34000</v>
      </c>
      <c r="H123" s="22">
        <v>0</v>
      </c>
      <c r="I123" s="30">
        <f t="shared" si="156"/>
        <v>975.8</v>
      </c>
      <c r="J123" s="30">
        <f t="shared" si="157"/>
        <v>2414</v>
      </c>
      <c r="K123" s="30">
        <f t="shared" si="180"/>
        <v>374.00000000000006</v>
      </c>
      <c r="L123" s="33">
        <f t="shared" si="181"/>
        <v>1033.5999999999999</v>
      </c>
      <c r="M123" s="33">
        <f t="shared" si="182"/>
        <v>2410.6000000000004</v>
      </c>
      <c r="N123" s="33">
        <v>0</v>
      </c>
      <c r="O123" s="27">
        <f t="shared" si="183"/>
        <v>2009.3999999999999</v>
      </c>
      <c r="P123" s="27">
        <f t="shared" si="184"/>
        <v>5198.6000000000004</v>
      </c>
      <c r="Q123" s="27">
        <f t="shared" si="185"/>
        <v>31990.6</v>
      </c>
    </row>
    <row r="124" spans="1:17" ht="51" customHeight="1" x14ac:dyDescent="0.35">
      <c r="A124" s="38">
        <v>98</v>
      </c>
      <c r="B124" s="34" t="s">
        <v>380</v>
      </c>
      <c r="C124" s="34" t="s">
        <v>268</v>
      </c>
      <c r="D124" s="140" t="s">
        <v>283</v>
      </c>
      <c r="E124" s="19" t="s">
        <v>62</v>
      </c>
      <c r="F124" s="20" t="s">
        <v>316</v>
      </c>
      <c r="G124" s="30">
        <v>30000</v>
      </c>
      <c r="H124" s="22">
        <v>0</v>
      </c>
      <c r="I124" s="30">
        <f t="shared" si="156"/>
        <v>861</v>
      </c>
      <c r="J124" s="30">
        <f t="shared" si="157"/>
        <v>2130</v>
      </c>
      <c r="K124" s="30">
        <f>+G124*1.1%</f>
        <v>330.00000000000006</v>
      </c>
      <c r="L124" s="33">
        <f t="shared" ref="L124:L127" si="186">G124*3.04/100</f>
        <v>912</v>
      </c>
      <c r="M124" s="33">
        <f t="shared" ref="M124:M127" si="187">+G124*7.09%</f>
        <v>2127</v>
      </c>
      <c r="N124" s="33">
        <v>0</v>
      </c>
      <c r="O124" s="27">
        <f t="shared" ref="O124:O126" si="188">H124+I124+L124+N124</f>
        <v>1773</v>
      </c>
      <c r="P124" s="27">
        <f t="shared" ref="P124:P126" si="189">J124+K124+M124</f>
        <v>4587</v>
      </c>
      <c r="Q124" s="27">
        <f t="shared" ref="Q124:Q126" si="190">G124-O124</f>
        <v>28227</v>
      </c>
    </row>
    <row r="125" spans="1:17" ht="51" customHeight="1" x14ac:dyDescent="0.35">
      <c r="A125" s="38">
        <v>99</v>
      </c>
      <c r="B125" s="34" t="s">
        <v>408</v>
      </c>
      <c r="C125" s="34" t="s">
        <v>269</v>
      </c>
      <c r="D125" s="140" t="s">
        <v>283</v>
      </c>
      <c r="E125" s="19" t="s">
        <v>226</v>
      </c>
      <c r="F125" s="20" t="s">
        <v>316</v>
      </c>
      <c r="G125" s="30">
        <v>40000</v>
      </c>
      <c r="H125" s="22">
        <v>442.65</v>
      </c>
      <c r="I125" s="30">
        <f t="shared" si="156"/>
        <v>1148</v>
      </c>
      <c r="J125" s="30">
        <f t="shared" si="157"/>
        <v>2840</v>
      </c>
      <c r="K125" s="30">
        <f>+G125*1.1%</f>
        <v>440.00000000000006</v>
      </c>
      <c r="L125" s="33">
        <f t="shared" si="186"/>
        <v>1216</v>
      </c>
      <c r="M125" s="33">
        <f t="shared" si="187"/>
        <v>2836</v>
      </c>
      <c r="N125" s="33">
        <v>0</v>
      </c>
      <c r="O125" s="27">
        <f t="shared" si="188"/>
        <v>2806.65</v>
      </c>
      <c r="P125" s="27">
        <f t="shared" si="189"/>
        <v>6116</v>
      </c>
      <c r="Q125" s="27">
        <f t="shared" si="190"/>
        <v>37193.35</v>
      </c>
    </row>
    <row r="126" spans="1:17" ht="51" customHeight="1" x14ac:dyDescent="0.35">
      <c r="A126" s="38">
        <v>100</v>
      </c>
      <c r="B126" s="34" t="s">
        <v>409</v>
      </c>
      <c r="C126" s="34" t="s">
        <v>269</v>
      </c>
      <c r="D126" s="140" t="s">
        <v>283</v>
      </c>
      <c r="E126" s="19" t="s">
        <v>288</v>
      </c>
      <c r="F126" s="20" t="s">
        <v>316</v>
      </c>
      <c r="G126" s="30">
        <v>35000</v>
      </c>
      <c r="H126" s="22">
        <v>0</v>
      </c>
      <c r="I126" s="30">
        <f t="shared" si="156"/>
        <v>1004.5</v>
      </c>
      <c r="J126" s="30">
        <f t="shared" si="157"/>
        <v>2485</v>
      </c>
      <c r="K126" s="30">
        <f>+G126*1.1%</f>
        <v>385.00000000000006</v>
      </c>
      <c r="L126" s="33">
        <f t="shared" si="186"/>
        <v>1064</v>
      </c>
      <c r="M126" s="33">
        <f t="shared" si="187"/>
        <v>2481.5</v>
      </c>
      <c r="N126" s="33">
        <v>0</v>
      </c>
      <c r="O126" s="27">
        <f t="shared" si="188"/>
        <v>2068.5</v>
      </c>
      <c r="P126" s="27">
        <f t="shared" si="189"/>
        <v>5351.5</v>
      </c>
      <c r="Q126" s="27">
        <f t="shared" si="190"/>
        <v>32931.5</v>
      </c>
    </row>
    <row r="127" spans="1:17" ht="51" customHeight="1" x14ac:dyDescent="0.35">
      <c r="A127" s="38">
        <v>101</v>
      </c>
      <c r="B127" s="34" t="s">
        <v>410</v>
      </c>
      <c r="C127" s="34" t="s">
        <v>268</v>
      </c>
      <c r="D127" s="140" t="s">
        <v>283</v>
      </c>
      <c r="E127" s="19" t="s">
        <v>210</v>
      </c>
      <c r="F127" s="20" t="s">
        <v>316</v>
      </c>
      <c r="G127" s="30">
        <v>27000</v>
      </c>
      <c r="H127" s="22">
        <v>0</v>
      </c>
      <c r="I127" s="30">
        <f t="shared" si="156"/>
        <v>774.9</v>
      </c>
      <c r="J127" s="30">
        <f t="shared" si="157"/>
        <v>1917</v>
      </c>
      <c r="K127" s="30">
        <f>+G127*1.1%</f>
        <v>297.00000000000006</v>
      </c>
      <c r="L127" s="33">
        <f t="shared" si="186"/>
        <v>820.8</v>
      </c>
      <c r="M127" s="33">
        <f t="shared" si="187"/>
        <v>1914.3000000000002</v>
      </c>
      <c r="N127" s="33">
        <v>0</v>
      </c>
      <c r="O127" s="27">
        <f t="shared" ref="O127" si="191">H127+I127+L127+N127</f>
        <v>1595.6999999999998</v>
      </c>
      <c r="P127" s="27">
        <f t="shared" ref="P127" si="192">J127+K127+M127</f>
        <v>4128.3</v>
      </c>
      <c r="Q127" s="27">
        <f t="shared" ref="Q127" si="193">G127-O127</f>
        <v>25404.3</v>
      </c>
    </row>
    <row r="128" spans="1:17" ht="37.5" customHeight="1" x14ac:dyDescent="0.35">
      <c r="A128" s="38">
        <v>102</v>
      </c>
      <c r="B128" s="19" t="s">
        <v>276</v>
      </c>
      <c r="C128" s="19" t="s">
        <v>268</v>
      </c>
      <c r="D128" s="140" t="s">
        <v>283</v>
      </c>
      <c r="E128" s="19" t="s">
        <v>62</v>
      </c>
      <c r="F128" s="20" t="s">
        <v>316</v>
      </c>
      <c r="G128" s="30">
        <v>30000</v>
      </c>
      <c r="H128" s="22">
        <v>0</v>
      </c>
      <c r="I128" s="23">
        <f t="shared" si="156"/>
        <v>861</v>
      </c>
      <c r="J128" s="24">
        <f t="shared" si="157"/>
        <v>2130</v>
      </c>
      <c r="K128" s="25">
        <f>+G128*1.1%</f>
        <v>330.00000000000006</v>
      </c>
      <c r="L128" s="33">
        <f t="shared" si="158"/>
        <v>912</v>
      </c>
      <c r="M128" s="33">
        <f t="shared" si="169"/>
        <v>2127</v>
      </c>
      <c r="N128" s="33">
        <v>0</v>
      </c>
      <c r="O128" s="27">
        <f>H128+I128+L128+N128</f>
        <v>1773</v>
      </c>
      <c r="P128" s="27">
        <f t="shared" si="154"/>
        <v>4587</v>
      </c>
      <c r="Q128" s="27">
        <f>G128-O128</f>
        <v>28227</v>
      </c>
    </row>
    <row r="129" spans="1:17" ht="24.75" customHeight="1" x14ac:dyDescent="0.2">
      <c r="A129" s="169" t="s">
        <v>139</v>
      </c>
      <c r="B129" s="169"/>
      <c r="C129" s="169"/>
      <c r="D129" s="169"/>
      <c r="E129" s="169"/>
      <c r="F129" s="20"/>
      <c r="G129" s="73">
        <f t="shared" ref="G129:Q129" si="194">SUM(G94:G128)</f>
        <v>1962000</v>
      </c>
      <c r="H129" s="73">
        <f t="shared" si="194"/>
        <v>151686.23999999996</v>
      </c>
      <c r="I129" s="73">
        <f t="shared" si="194"/>
        <v>56309.400000000016</v>
      </c>
      <c r="J129" s="73">
        <f t="shared" si="194"/>
        <v>139302</v>
      </c>
      <c r="K129" s="73">
        <f t="shared" si="194"/>
        <v>16727.216000000004</v>
      </c>
      <c r="L129" s="73">
        <f t="shared" si="194"/>
        <v>58946.207999999991</v>
      </c>
      <c r="M129" s="73">
        <f t="shared" si="194"/>
        <v>137476.51800000004</v>
      </c>
      <c r="N129" s="73">
        <f t="shared" si="194"/>
        <v>6399.17</v>
      </c>
      <c r="O129" s="73">
        <f t="shared" si="194"/>
        <v>273341.01799999992</v>
      </c>
      <c r="P129" s="73">
        <f t="shared" si="194"/>
        <v>293505.73400000005</v>
      </c>
      <c r="Q129" s="73">
        <f t="shared" si="194"/>
        <v>1688658.9820000005</v>
      </c>
    </row>
    <row r="130" spans="1:17" ht="36.75" customHeight="1" x14ac:dyDescent="0.2">
      <c r="A130" s="170" t="s">
        <v>237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2"/>
    </row>
    <row r="131" spans="1:17" ht="23.25" customHeight="1" x14ac:dyDescent="0.35">
      <c r="A131" s="38">
        <v>103</v>
      </c>
      <c r="B131" s="34" t="s">
        <v>77</v>
      </c>
      <c r="C131" s="34" t="s">
        <v>269</v>
      </c>
      <c r="D131" s="19" t="s">
        <v>237</v>
      </c>
      <c r="E131" s="52" t="s">
        <v>238</v>
      </c>
      <c r="F131" s="38" t="s">
        <v>29</v>
      </c>
      <c r="G131" s="30">
        <v>210000</v>
      </c>
      <c r="H131" s="27">
        <v>37755.440000000002</v>
      </c>
      <c r="I131" s="23">
        <f t="shared" ref="I131:I142" si="195">G131*2.87/100</f>
        <v>6027</v>
      </c>
      <c r="J131" s="24">
        <f t="shared" ref="J131:J142" si="196">G131*7.1/100</f>
        <v>14910</v>
      </c>
      <c r="K131" s="87">
        <f t="shared" ref="K131:K141" si="197">74808*1.1%</f>
        <v>822.88800000000003</v>
      </c>
      <c r="L131" s="33">
        <f>187020*3.04%</f>
        <v>5685.4080000000004</v>
      </c>
      <c r="M131" s="33">
        <f>187020*7.09%</f>
        <v>13259.718000000001</v>
      </c>
      <c r="N131" s="31">
        <v>1597.31</v>
      </c>
      <c r="O131" s="27">
        <f t="shared" ref="O131:O142" si="198">H131+I131+L131+N131</f>
        <v>51065.158000000003</v>
      </c>
      <c r="P131" s="27">
        <f t="shared" ref="P131:P142" si="199">J131+K131+M131</f>
        <v>28992.606</v>
      </c>
      <c r="Q131" s="27">
        <f t="shared" ref="Q131:Q153" si="200">G131-O131</f>
        <v>158934.842</v>
      </c>
    </row>
    <row r="132" spans="1:17" ht="34.5" customHeight="1" x14ac:dyDescent="0.35">
      <c r="A132" s="38">
        <v>104</v>
      </c>
      <c r="B132" s="34" t="s">
        <v>80</v>
      </c>
      <c r="C132" s="34" t="s">
        <v>269</v>
      </c>
      <c r="D132" s="19" t="s">
        <v>237</v>
      </c>
      <c r="E132" s="52" t="s">
        <v>239</v>
      </c>
      <c r="F132" s="38" t="s">
        <v>29</v>
      </c>
      <c r="G132" s="30">
        <v>140000</v>
      </c>
      <c r="H132" s="27">
        <v>21115.040000000001</v>
      </c>
      <c r="I132" s="23">
        <f t="shared" si="195"/>
        <v>4018</v>
      </c>
      <c r="J132" s="24">
        <f t="shared" si="196"/>
        <v>9940</v>
      </c>
      <c r="K132" s="87">
        <f t="shared" si="197"/>
        <v>822.88800000000003</v>
      </c>
      <c r="L132" s="25">
        <f t="shared" ref="L132:L142" si="201">G132*3.04/100</f>
        <v>4256</v>
      </c>
      <c r="M132" s="33">
        <f t="shared" ref="M132:M142" si="202">+G132*7.09%</f>
        <v>9926</v>
      </c>
      <c r="N132" s="31">
        <v>1597.31</v>
      </c>
      <c r="O132" s="27">
        <f t="shared" si="198"/>
        <v>30986.350000000002</v>
      </c>
      <c r="P132" s="27">
        <f t="shared" si="199"/>
        <v>20688.887999999999</v>
      </c>
      <c r="Q132" s="27">
        <f t="shared" si="200"/>
        <v>109013.65</v>
      </c>
    </row>
    <row r="133" spans="1:17" ht="30" customHeight="1" x14ac:dyDescent="0.35">
      <c r="A133" s="38">
        <v>105</v>
      </c>
      <c r="B133" s="34" t="s">
        <v>78</v>
      </c>
      <c r="C133" s="34" t="s">
        <v>269</v>
      </c>
      <c r="D133" s="19" t="s">
        <v>237</v>
      </c>
      <c r="E133" s="52" t="s">
        <v>240</v>
      </c>
      <c r="F133" s="38" t="s">
        <v>29</v>
      </c>
      <c r="G133" s="30">
        <v>100000</v>
      </c>
      <c r="H133" s="27">
        <v>12105.37</v>
      </c>
      <c r="I133" s="23">
        <f t="shared" si="195"/>
        <v>2870</v>
      </c>
      <c r="J133" s="24">
        <f t="shared" si="196"/>
        <v>7100</v>
      </c>
      <c r="K133" s="87">
        <f t="shared" si="197"/>
        <v>822.88800000000003</v>
      </c>
      <c r="L133" s="25">
        <f t="shared" si="201"/>
        <v>3040</v>
      </c>
      <c r="M133" s="33">
        <f t="shared" si="202"/>
        <v>7090.0000000000009</v>
      </c>
      <c r="N133" s="31">
        <v>0</v>
      </c>
      <c r="O133" s="27">
        <f t="shared" si="198"/>
        <v>18015.370000000003</v>
      </c>
      <c r="P133" s="27">
        <f t="shared" si="199"/>
        <v>15012.888000000001</v>
      </c>
      <c r="Q133" s="27">
        <f>G133-O133</f>
        <v>81984.63</v>
      </c>
    </row>
    <row r="134" spans="1:17" ht="30" customHeight="1" x14ac:dyDescent="0.35">
      <c r="A134" s="38">
        <v>106</v>
      </c>
      <c r="B134" s="34" t="s">
        <v>81</v>
      </c>
      <c r="C134" s="34" t="s">
        <v>269</v>
      </c>
      <c r="D134" s="19" t="s">
        <v>237</v>
      </c>
      <c r="E134" s="52" t="s">
        <v>240</v>
      </c>
      <c r="F134" s="38" t="s">
        <v>29</v>
      </c>
      <c r="G134" s="30">
        <v>100000</v>
      </c>
      <c r="H134" s="27">
        <v>11306.71</v>
      </c>
      <c r="I134" s="23">
        <f t="shared" si="195"/>
        <v>2870</v>
      </c>
      <c r="J134" s="24">
        <f t="shared" si="196"/>
        <v>7100</v>
      </c>
      <c r="K134" s="87">
        <f t="shared" si="197"/>
        <v>822.88800000000003</v>
      </c>
      <c r="L134" s="25">
        <f t="shared" si="201"/>
        <v>3040</v>
      </c>
      <c r="M134" s="33">
        <f t="shared" si="202"/>
        <v>7090.0000000000009</v>
      </c>
      <c r="N134" s="31">
        <f>1597.31*2</f>
        <v>3194.62</v>
      </c>
      <c r="O134" s="27">
        <f t="shared" si="198"/>
        <v>20411.329999999998</v>
      </c>
      <c r="P134" s="27">
        <f t="shared" si="199"/>
        <v>15012.888000000001</v>
      </c>
      <c r="Q134" s="27">
        <f t="shared" si="200"/>
        <v>79588.67</v>
      </c>
    </row>
    <row r="135" spans="1:17" ht="30" customHeight="1" x14ac:dyDescent="0.35">
      <c r="A135" s="38">
        <v>107</v>
      </c>
      <c r="B135" s="34" t="s">
        <v>79</v>
      </c>
      <c r="C135" s="34" t="s">
        <v>269</v>
      </c>
      <c r="D135" s="19" t="s">
        <v>237</v>
      </c>
      <c r="E135" s="52" t="s">
        <v>241</v>
      </c>
      <c r="F135" s="38" t="s">
        <v>32</v>
      </c>
      <c r="G135" s="30">
        <v>100000</v>
      </c>
      <c r="H135" s="27">
        <v>12105.37</v>
      </c>
      <c r="I135" s="23">
        <f t="shared" si="195"/>
        <v>2870</v>
      </c>
      <c r="J135" s="24">
        <f t="shared" si="196"/>
        <v>7100</v>
      </c>
      <c r="K135" s="87">
        <f t="shared" si="197"/>
        <v>822.88800000000003</v>
      </c>
      <c r="L135" s="25">
        <f t="shared" si="201"/>
        <v>3040</v>
      </c>
      <c r="M135" s="33">
        <f t="shared" si="202"/>
        <v>7090.0000000000009</v>
      </c>
      <c r="N135" s="31">
        <v>0</v>
      </c>
      <c r="O135" s="27">
        <f t="shared" si="198"/>
        <v>18015.370000000003</v>
      </c>
      <c r="P135" s="27">
        <f t="shared" si="199"/>
        <v>15012.888000000001</v>
      </c>
      <c r="Q135" s="27">
        <f>G135-O135</f>
        <v>81984.63</v>
      </c>
    </row>
    <row r="136" spans="1:17" ht="30" customHeight="1" x14ac:dyDescent="0.35">
      <c r="A136" s="38">
        <v>108</v>
      </c>
      <c r="B136" s="34" t="s">
        <v>90</v>
      </c>
      <c r="C136" s="34" t="s">
        <v>269</v>
      </c>
      <c r="D136" s="19" t="s">
        <v>237</v>
      </c>
      <c r="E136" s="52" t="s">
        <v>84</v>
      </c>
      <c r="F136" s="38" t="s">
        <v>29</v>
      </c>
      <c r="G136" s="30">
        <v>75000</v>
      </c>
      <c r="H136" s="27">
        <v>6309.38</v>
      </c>
      <c r="I136" s="23">
        <f t="shared" si="195"/>
        <v>2152.5</v>
      </c>
      <c r="J136" s="24">
        <f t="shared" si="196"/>
        <v>5325</v>
      </c>
      <c r="K136" s="87">
        <f t="shared" si="197"/>
        <v>822.88800000000003</v>
      </c>
      <c r="L136" s="25">
        <f t="shared" si="201"/>
        <v>2280</v>
      </c>
      <c r="M136" s="33">
        <f t="shared" si="202"/>
        <v>5317.5</v>
      </c>
      <c r="N136" s="31">
        <v>0</v>
      </c>
      <c r="O136" s="27">
        <f t="shared" si="198"/>
        <v>10741.880000000001</v>
      </c>
      <c r="P136" s="27">
        <f t="shared" si="199"/>
        <v>11465.387999999999</v>
      </c>
      <c r="Q136" s="27">
        <f>G136-O136</f>
        <v>64258.119999999995</v>
      </c>
    </row>
    <row r="137" spans="1:17" ht="30" customHeight="1" x14ac:dyDescent="0.35">
      <c r="A137" s="38">
        <v>109</v>
      </c>
      <c r="B137" s="34" t="s">
        <v>87</v>
      </c>
      <c r="C137" s="34" t="s">
        <v>269</v>
      </c>
      <c r="D137" s="19" t="s">
        <v>237</v>
      </c>
      <c r="E137" s="52" t="s">
        <v>242</v>
      </c>
      <c r="F137" s="38" t="s">
        <v>29</v>
      </c>
      <c r="G137" s="30">
        <v>90000</v>
      </c>
      <c r="H137" s="27">
        <v>9353.7900000000009</v>
      </c>
      <c r="I137" s="23">
        <f t="shared" si="195"/>
        <v>2583</v>
      </c>
      <c r="J137" s="24">
        <f t="shared" si="196"/>
        <v>6390</v>
      </c>
      <c r="K137" s="87">
        <f t="shared" si="197"/>
        <v>822.88800000000003</v>
      </c>
      <c r="L137" s="25">
        <f t="shared" si="201"/>
        <v>2736</v>
      </c>
      <c r="M137" s="33">
        <f t="shared" si="202"/>
        <v>6381</v>
      </c>
      <c r="N137" s="31">
        <v>1597.31</v>
      </c>
      <c r="O137" s="27">
        <f t="shared" si="198"/>
        <v>16270.1</v>
      </c>
      <c r="P137" s="27">
        <f t="shared" si="199"/>
        <v>13593.887999999999</v>
      </c>
      <c r="Q137" s="27">
        <f>G137-O137</f>
        <v>73729.899999999994</v>
      </c>
    </row>
    <row r="138" spans="1:17" ht="30" customHeight="1" x14ac:dyDescent="0.35">
      <c r="A138" s="38">
        <v>110</v>
      </c>
      <c r="B138" s="34" t="s">
        <v>83</v>
      </c>
      <c r="C138" s="34" t="s">
        <v>269</v>
      </c>
      <c r="D138" s="19" t="s">
        <v>237</v>
      </c>
      <c r="E138" s="52" t="s">
        <v>84</v>
      </c>
      <c r="F138" s="38" t="s">
        <v>29</v>
      </c>
      <c r="G138" s="30">
        <v>90000</v>
      </c>
      <c r="H138" s="27">
        <v>9353.7900000000009</v>
      </c>
      <c r="I138" s="23">
        <f t="shared" si="195"/>
        <v>2583</v>
      </c>
      <c r="J138" s="24">
        <f t="shared" si="196"/>
        <v>6390</v>
      </c>
      <c r="K138" s="87">
        <f t="shared" si="197"/>
        <v>822.88800000000003</v>
      </c>
      <c r="L138" s="25">
        <f t="shared" si="201"/>
        <v>2736</v>
      </c>
      <c r="M138" s="33">
        <f t="shared" si="202"/>
        <v>6381</v>
      </c>
      <c r="N138" s="31">
        <v>1597.31</v>
      </c>
      <c r="O138" s="27">
        <f t="shared" si="198"/>
        <v>16270.1</v>
      </c>
      <c r="P138" s="27">
        <f t="shared" si="199"/>
        <v>13593.887999999999</v>
      </c>
      <c r="Q138" s="27">
        <f>G138-O138</f>
        <v>73729.899999999994</v>
      </c>
    </row>
    <row r="139" spans="1:17" ht="30" customHeight="1" x14ac:dyDescent="0.35">
      <c r="A139" s="38">
        <v>111</v>
      </c>
      <c r="B139" s="34" t="s">
        <v>202</v>
      </c>
      <c r="C139" s="34" t="s">
        <v>269</v>
      </c>
      <c r="D139" s="19" t="s">
        <v>237</v>
      </c>
      <c r="E139" s="52" t="s">
        <v>84</v>
      </c>
      <c r="F139" s="38" t="s">
        <v>32</v>
      </c>
      <c r="G139" s="30">
        <v>90000</v>
      </c>
      <c r="H139" s="27">
        <v>9753.1200000000008</v>
      </c>
      <c r="I139" s="23">
        <f t="shared" si="195"/>
        <v>2583</v>
      </c>
      <c r="J139" s="24">
        <f t="shared" si="196"/>
        <v>6390</v>
      </c>
      <c r="K139" s="87">
        <f t="shared" si="197"/>
        <v>822.88800000000003</v>
      </c>
      <c r="L139" s="25">
        <f t="shared" si="201"/>
        <v>2736</v>
      </c>
      <c r="M139" s="33">
        <f t="shared" si="202"/>
        <v>6381</v>
      </c>
      <c r="N139" s="31">
        <v>0</v>
      </c>
      <c r="O139" s="27">
        <f t="shared" si="198"/>
        <v>15072.12</v>
      </c>
      <c r="P139" s="27">
        <f t="shared" si="199"/>
        <v>13593.887999999999</v>
      </c>
      <c r="Q139" s="27">
        <f>G139-O139</f>
        <v>74927.88</v>
      </c>
    </row>
    <row r="140" spans="1:17" ht="30" customHeight="1" x14ac:dyDescent="0.35">
      <c r="A140" s="38">
        <v>112</v>
      </c>
      <c r="B140" s="34" t="s">
        <v>262</v>
      </c>
      <c r="C140" s="34" t="s">
        <v>269</v>
      </c>
      <c r="D140" s="19" t="s">
        <v>237</v>
      </c>
      <c r="E140" s="52" t="s">
        <v>84</v>
      </c>
      <c r="F140" s="38" t="s">
        <v>32</v>
      </c>
      <c r="G140" s="30">
        <v>90000</v>
      </c>
      <c r="H140" s="27">
        <v>9356.27</v>
      </c>
      <c r="I140" s="23">
        <f t="shared" si="195"/>
        <v>2583</v>
      </c>
      <c r="J140" s="24">
        <f t="shared" si="196"/>
        <v>6390</v>
      </c>
      <c r="K140" s="87">
        <f t="shared" si="197"/>
        <v>822.88800000000003</v>
      </c>
      <c r="L140" s="25">
        <f t="shared" si="201"/>
        <v>2736</v>
      </c>
      <c r="M140" s="33">
        <f t="shared" si="202"/>
        <v>6381</v>
      </c>
      <c r="N140" s="31">
        <v>1587.38</v>
      </c>
      <c r="O140" s="27">
        <f t="shared" si="198"/>
        <v>16262.650000000001</v>
      </c>
      <c r="P140" s="27">
        <f t="shared" si="199"/>
        <v>13593.887999999999</v>
      </c>
      <c r="Q140" s="27">
        <f>+G140-H140-I140-L140-N140</f>
        <v>73737.349999999991</v>
      </c>
    </row>
    <row r="141" spans="1:17" ht="30" customHeight="1" x14ac:dyDescent="0.35">
      <c r="A141" s="38">
        <v>113</v>
      </c>
      <c r="B141" s="34" t="s">
        <v>257</v>
      </c>
      <c r="C141" s="34" t="s">
        <v>269</v>
      </c>
      <c r="D141" s="19" t="s">
        <v>237</v>
      </c>
      <c r="E141" s="52" t="s">
        <v>84</v>
      </c>
      <c r="F141" s="38" t="s">
        <v>32</v>
      </c>
      <c r="G141" s="30">
        <v>90000</v>
      </c>
      <c r="H141" s="27">
        <v>9753.1200000000008</v>
      </c>
      <c r="I141" s="23">
        <f t="shared" si="195"/>
        <v>2583</v>
      </c>
      <c r="J141" s="24">
        <f t="shared" si="196"/>
        <v>6390</v>
      </c>
      <c r="K141" s="87">
        <f t="shared" si="197"/>
        <v>822.88800000000003</v>
      </c>
      <c r="L141" s="25">
        <f t="shared" si="201"/>
        <v>2736</v>
      </c>
      <c r="M141" s="33">
        <f t="shared" si="202"/>
        <v>6381</v>
      </c>
      <c r="N141" s="31">
        <v>0</v>
      </c>
      <c r="O141" s="27">
        <f t="shared" si="198"/>
        <v>15072.12</v>
      </c>
      <c r="P141" s="27">
        <f t="shared" si="199"/>
        <v>13593.887999999999</v>
      </c>
      <c r="Q141" s="27">
        <f>G141-O141</f>
        <v>74927.88</v>
      </c>
    </row>
    <row r="142" spans="1:17" ht="30" customHeight="1" x14ac:dyDescent="0.35">
      <c r="A142" s="38">
        <v>114</v>
      </c>
      <c r="B142" s="34" t="s">
        <v>298</v>
      </c>
      <c r="C142" s="34" t="s">
        <v>269</v>
      </c>
      <c r="D142" s="19" t="s">
        <v>237</v>
      </c>
      <c r="E142" s="52" t="s">
        <v>299</v>
      </c>
      <c r="F142" s="38" t="s">
        <v>29</v>
      </c>
      <c r="G142" s="30">
        <v>40000</v>
      </c>
      <c r="H142" s="27">
        <v>442.65</v>
      </c>
      <c r="I142" s="23">
        <f t="shared" si="195"/>
        <v>1148</v>
      </c>
      <c r="J142" s="24">
        <f t="shared" si="196"/>
        <v>2840</v>
      </c>
      <c r="K142" s="25">
        <f>+G142*1.1%</f>
        <v>440.00000000000006</v>
      </c>
      <c r="L142" s="25">
        <f t="shared" si="201"/>
        <v>1216</v>
      </c>
      <c r="M142" s="33">
        <f t="shared" si="202"/>
        <v>2836</v>
      </c>
      <c r="N142" s="31">
        <v>0</v>
      </c>
      <c r="O142" s="27">
        <f t="shared" si="198"/>
        <v>2806.65</v>
      </c>
      <c r="P142" s="27">
        <f t="shared" si="199"/>
        <v>6116</v>
      </c>
      <c r="Q142" s="27">
        <f t="shared" si="200"/>
        <v>37193.35</v>
      </c>
    </row>
    <row r="143" spans="1:17" ht="36" customHeight="1" x14ac:dyDescent="0.35">
      <c r="A143" s="38">
        <v>115</v>
      </c>
      <c r="B143" s="34" t="s">
        <v>300</v>
      </c>
      <c r="C143" s="34" t="s">
        <v>269</v>
      </c>
      <c r="D143" s="19" t="s">
        <v>237</v>
      </c>
      <c r="E143" s="52" t="s">
        <v>299</v>
      </c>
      <c r="F143" s="38" t="s">
        <v>29</v>
      </c>
      <c r="G143" s="30">
        <v>40000</v>
      </c>
      <c r="H143" s="27">
        <v>0</v>
      </c>
      <c r="I143" s="23">
        <f>G143*2.87/100</f>
        <v>1148</v>
      </c>
      <c r="J143" s="24">
        <f>G143*7.1/100</f>
        <v>2840</v>
      </c>
      <c r="K143" s="25">
        <f t="shared" ref="K143:K193" si="203">+G143*1.1%</f>
        <v>440.00000000000006</v>
      </c>
      <c r="L143" s="25">
        <f>G143*3.04/100</f>
        <v>1216</v>
      </c>
      <c r="M143" s="33">
        <f t="shared" ref="M143:M193" si="204">+G143*7.09%</f>
        <v>2836</v>
      </c>
      <c r="N143" s="31">
        <v>0</v>
      </c>
      <c r="O143" s="27">
        <f t="shared" ref="O143:O170" si="205">H143+I143+L143+N143</f>
        <v>2364</v>
      </c>
      <c r="P143" s="27">
        <f t="shared" ref="P143:P170" si="206">J143+K143+M143</f>
        <v>6116</v>
      </c>
      <c r="Q143" s="27">
        <f t="shared" si="200"/>
        <v>37636</v>
      </c>
    </row>
    <row r="144" spans="1:17" ht="30" customHeight="1" x14ac:dyDescent="0.35">
      <c r="A144" s="38">
        <v>116</v>
      </c>
      <c r="B144" s="34" t="s">
        <v>91</v>
      </c>
      <c r="C144" s="34" t="s">
        <v>269</v>
      </c>
      <c r="D144" s="19" t="s">
        <v>237</v>
      </c>
      <c r="E144" s="52" t="s">
        <v>243</v>
      </c>
      <c r="F144" s="38" t="s">
        <v>29</v>
      </c>
      <c r="G144" s="30">
        <v>60000</v>
      </c>
      <c r="H144" s="27">
        <v>3486.68</v>
      </c>
      <c r="I144" s="23">
        <f>G144*2.87/100</f>
        <v>1722</v>
      </c>
      <c r="J144" s="24">
        <f>G144*7.1/100</f>
        <v>4260</v>
      </c>
      <c r="K144" s="25">
        <f t="shared" si="203"/>
        <v>660.00000000000011</v>
      </c>
      <c r="L144" s="25">
        <f>G144*3.04/100</f>
        <v>1824</v>
      </c>
      <c r="M144" s="33">
        <f t="shared" si="204"/>
        <v>4254</v>
      </c>
      <c r="N144" s="31">
        <v>0</v>
      </c>
      <c r="O144" s="27">
        <f t="shared" si="205"/>
        <v>7032.68</v>
      </c>
      <c r="P144" s="27">
        <f t="shared" si="206"/>
        <v>9174</v>
      </c>
      <c r="Q144" s="27">
        <f t="shared" si="200"/>
        <v>52967.32</v>
      </c>
    </row>
    <row r="145" spans="1:17" ht="30" customHeight="1" x14ac:dyDescent="0.35">
      <c r="A145" s="38">
        <v>117</v>
      </c>
      <c r="B145" s="34" t="s">
        <v>89</v>
      </c>
      <c r="C145" s="34" t="s">
        <v>269</v>
      </c>
      <c r="D145" s="19" t="s">
        <v>237</v>
      </c>
      <c r="E145" s="52" t="s">
        <v>329</v>
      </c>
      <c r="F145" s="38" t="s">
        <v>29</v>
      </c>
      <c r="G145" s="30">
        <v>43000</v>
      </c>
      <c r="H145" s="27">
        <v>0</v>
      </c>
      <c r="I145" s="23">
        <f>G145*2.87/100</f>
        <v>1234.0999999999999</v>
      </c>
      <c r="J145" s="24">
        <f>G145*7.1/100</f>
        <v>3053</v>
      </c>
      <c r="K145" s="25">
        <f t="shared" si="203"/>
        <v>473.00000000000006</v>
      </c>
      <c r="L145" s="25">
        <f>G145*3.04/100</f>
        <v>1307.2</v>
      </c>
      <c r="M145" s="33">
        <f t="shared" si="204"/>
        <v>3048.7000000000003</v>
      </c>
      <c r="N145" s="31">
        <v>0</v>
      </c>
      <c r="O145" s="27">
        <f t="shared" si="205"/>
        <v>2541.3000000000002</v>
      </c>
      <c r="P145" s="27">
        <f t="shared" si="206"/>
        <v>6574.7000000000007</v>
      </c>
      <c r="Q145" s="27">
        <f t="shared" si="200"/>
        <v>40458.699999999997</v>
      </c>
    </row>
    <row r="146" spans="1:17" ht="30" customHeight="1" x14ac:dyDescent="0.35">
      <c r="A146" s="38">
        <v>118</v>
      </c>
      <c r="B146" s="34" t="s">
        <v>92</v>
      </c>
      <c r="C146" s="34" t="s">
        <v>269</v>
      </c>
      <c r="D146" s="19" t="s">
        <v>237</v>
      </c>
      <c r="E146" s="52" t="s">
        <v>329</v>
      </c>
      <c r="F146" s="38" t="s">
        <v>29</v>
      </c>
      <c r="G146" s="30">
        <v>43000</v>
      </c>
      <c r="H146" s="27">
        <v>0</v>
      </c>
      <c r="I146" s="23">
        <f t="shared" ref="I146:I152" si="207">G146*2.87/100</f>
        <v>1234.0999999999999</v>
      </c>
      <c r="J146" s="24">
        <f t="shared" ref="J146:J152" si="208">G146*7.1/100</f>
        <v>3053</v>
      </c>
      <c r="K146" s="25">
        <f t="shared" si="203"/>
        <v>473.00000000000006</v>
      </c>
      <c r="L146" s="25">
        <f t="shared" ref="L146:L152" si="209">G146*3.04/100</f>
        <v>1307.2</v>
      </c>
      <c r="M146" s="33">
        <f t="shared" si="204"/>
        <v>3048.7000000000003</v>
      </c>
      <c r="N146" s="31">
        <v>0</v>
      </c>
      <c r="O146" s="27">
        <f t="shared" si="205"/>
        <v>2541.3000000000002</v>
      </c>
      <c r="P146" s="27">
        <f t="shared" si="206"/>
        <v>6574.7000000000007</v>
      </c>
      <c r="Q146" s="27">
        <f t="shared" ref="Q146:Q152" si="210">G146-O146</f>
        <v>40458.699999999997</v>
      </c>
    </row>
    <row r="147" spans="1:17" ht="30" customHeight="1" x14ac:dyDescent="0.35">
      <c r="A147" s="38">
        <v>119</v>
      </c>
      <c r="B147" s="34" t="s">
        <v>166</v>
      </c>
      <c r="C147" s="34" t="s">
        <v>269</v>
      </c>
      <c r="D147" s="19" t="s">
        <v>237</v>
      </c>
      <c r="E147" s="52" t="s">
        <v>243</v>
      </c>
      <c r="F147" s="38" t="s">
        <v>32</v>
      </c>
      <c r="G147" s="30">
        <v>60000</v>
      </c>
      <c r="H147" s="27">
        <v>2847.75</v>
      </c>
      <c r="I147" s="23">
        <f t="shared" si="207"/>
        <v>1722</v>
      </c>
      <c r="J147" s="24">
        <f t="shared" si="208"/>
        <v>4260</v>
      </c>
      <c r="K147" s="25">
        <f t="shared" si="203"/>
        <v>660.00000000000011</v>
      </c>
      <c r="L147" s="25">
        <f t="shared" si="209"/>
        <v>1824</v>
      </c>
      <c r="M147" s="33">
        <f t="shared" si="204"/>
        <v>4254</v>
      </c>
      <c r="N147" s="31">
        <v>1597.31</v>
      </c>
      <c r="O147" s="27">
        <f t="shared" si="205"/>
        <v>7991.0599999999995</v>
      </c>
      <c r="P147" s="27">
        <f t="shared" si="206"/>
        <v>9174</v>
      </c>
      <c r="Q147" s="27">
        <f t="shared" si="210"/>
        <v>52008.94</v>
      </c>
    </row>
    <row r="148" spans="1:17" ht="30" customHeight="1" x14ac:dyDescent="0.35">
      <c r="A148" s="38">
        <v>120</v>
      </c>
      <c r="B148" s="34" t="s">
        <v>167</v>
      </c>
      <c r="C148" s="34" t="s">
        <v>268</v>
      </c>
      <c r="D148" s="19" t="s">
        <v>237</v>
      </c>
      <c r="E148" s="52" t="s">
        <v>243</v>
      </c>
      <c r="F148" s="38" t="s">
        <v>32</v>
      </c>
      <c r="G148" s="30">
        <v>60000</v>
      </c>
      <c r="H148" s="27">
        <v>3486.68</v>
      </c>
      <c r="I148" s="23">
        <f t="shared" si="207"/>
        <v>1722</v>
      </c>
      <c r="J148" s="24">
        <f t="shared" si="208"/>
        <v>4260</v>
      </c>
      <c r="K148" s="25">
        <f t="shared" si="203"/>
        <v>660.00000000000011</v>
      </c>
      <c r="L148" s="25">
        <f t="shared" si="209"/>
        <v>1824</v>
      </c>
      <c r="M148" s="33">
        <f t="shared" si="204"/>
        <v>4254</v>
      </c>
      <c r="N148" s="31">
        <v>0</v>
      </c>
      <c r="O148" s="27">
        <f t="shared" si="205"/>
        <v>7032.68</v>
      </c>
      <c r="P148" s="27">
        <f t="shared" si="206"/>
        <v>9174</v>
      </c>
      <c r="Q148" s="27">
        <f t="shared" si="210"/>
        <v>52967.32</v>
      </c>
    </row>
    <row r="149" spans="1:17" ht="30" customHeight="1" x14ac:dyDescent="0.35">
      <c r="A149" s="38">
        <v>121</v>
      </c>
      <c r="B149" s="34" t="s">
        <v>168</v>
      </c>
      <c r="C149" s="34" t="s">
        <v>269</v>
      </c>
      <c r="D149" s="19" t="s">
        <v>237</v>
      </c>
      <c r="E149" s="52" t="s">
        <v>243</v>
      </c>
      <c r="F149" s="38" t="s">
        <v>32</v>
      </c>
      <c r="G149" s="30">
        <v>60000</v>
      </c>
      <c r="H149" s="27">
        <v>3486.68</v>
      </c>
      <c r="I149" s="23">
        <f t="shared" si="207"/>
        <v>1722</v>
      </c>
      <c r="J149" s="24">
        <f t="shared" si="208"/>
        <v>4260</v>
      </c>
      <c r="K149" s="25">
        <f t="shared" si="203"/>
        <v>660.00000000000011</v>
      </c>
      <c r="L149" s="25">
        <f t="shared" si="209"/>
        <v>1824</v>
      </c>
      <c r="M149" s="33">
        <f t="shared" si="204"/>
        <v>4254</v>
      </c>
      <c r="N149" s="31">
        <v>0</v>
      </c>
      <c r="O149" s="27">
        <f t="shared" si="205"/>
        <v>7032.68</v>
      </c>
      <c r="P149" s="27">
        <f t="shared" si="206"/>
        <v>9174</v>
      </c>
      <c r="Q149" s="27">
        <f t="shared" si="210"/>
        <v>52967.32</v>
      </c>
    </row>
    <row r="150" spans="1:17" ht="35.25" customHeight="1" x14ac:dyDescent="0.35">
      <c r="A150" s="38">
        <v>122</v>
      </c>
      <c r="B150" s="34" t="s">
        <v>186</v>
      </c>
      <c r="C150" s="34" t="s">
        <v>269</v>
      </c>
      <c r="D150" s="19" t="s">
        <v>237</v>
      </c>
      <c r="E150" s="52" t="s">
        <v>243</v>
      </c>
      <c r="F150" s="38" t="s">
        <v>32</v>
      </c>
      <c r="G150" s="30">
        <v>60000</v>
      </c>
      <c r="H150" s="27">
        <v>3486.68</v>
      </c>
      <c r="I150" s="23">
        <f t="shared" si="207"/>
        <v>1722</v>
      </c>
      <c r="J150" s="24">
        <f t="shared" si="208"/>
        <v>4260</v>
      </c>
      <c r="K150" s="25">
        <f t="shared" si="203"/>
        <v>660.00000000000011</v>
      </c>
      <c r="L150" s="25">
        <f t="shared" si="209"/>
        <v>1824</v>
      </c>
      <c r="M150" s="33">
        <f t="shared" si="204"/>
        <v>4254</v>
      </c>
      <c r="N150" s="31">
        <v>0</v>
      </c>
      <c r="O150" s="27">
        <f t="shared" si="205"/>
        <v>7032.68</v>
      </c>
      <c r="P150" s="27">
        <f t="shared" si="206"/>
        <v>9174</v>
      </c>
      <c r="Q150" s="27">
        <f t="shared" si="210"/>
        <v>52967.32</v>
      </c>
    </row>
    <row r="151" spans="1:17" ht="39.75" customHeight="1" x14ac:dyDescent="0.35">
      <c r="A151" s="38">
        <v>123</v>
      </c>
      <c r="B151" s="34" t="s">
        <v>181</v>
      </c>
      <c r="C151" s="34" t="s">
        <v>269</v>
      </c>
      <c r="D151" s="19" t="s">
        <v>237</v>
      </c>
      <c r="E151" s="52" t="s">
        <v>243</v>
      </c>
      <c r="F151" s="38" t="s">
        <v>32</v>
      </c>
      <c r="G151" s="30">
        <v>60000</v>
      </c>
      <c r="H151" s="27">
        <v>3167.21</v>
      </c>
      <c r="I151" s="23">
        <f t="shared" si="207"/>
        <v>1722</v>
      </c>
      <c r="J151" s="24">
        <f t="shared" si="208"/>
        <v>4260</v>
      </c>
      <c r="K151" s="25">
        <f t="shared" si="203"/>
        <v>660.00000000000011</v>
      </c>
      <c r="L151" s="25">
        <f t="shared" si="209"/>
        <v>1824</v>
      </c>
      <c r="M151" s="33">
        <f t="shared" si="204"/>
        <v>4254</v>
      </c>
      <c r="N151" s="31">
        <v>1597.31</v>
      </c>
      <c r="O151" s="27">
        <f t="shared" si="205"/>
        <v>8310.52</v>
      </c>
      <c r="P151" s="27">
        <f t="shared" si="206"/>
        <v>9174</v>
      </c>
      <c r="Q151" s="27">
        <f t="shared" si="210"/>
        <v>51689.479999999996</v>
      </c>
    </row>
    <row r="152" spans="1:17" ht="30" customHeight="1" x14ac:dyDescent="0.35">
      <c r="A152" s="38">
        <v>124</v>
      </c>
      <c r="B152" s="34" t="s">
        <v>203</v>
      </c>
      <c r="C152" s="34" t="s">
        <v>268</v>
      </c>
      <c r="D152" s="19" t="s">
        <v>237</v>
      </c>
      <c r="E152" s="52" t="s">
        <v>243</v>
      </c>
      <c r="F152" s="38" t="s">
        <v>32</v>
      </c>
      <c r="G152" s="30">
        <v>60000</v>
      </c>
      <c r="H152" s="27">
        <v>3486.68</v>
      </c>
      <c r="I152" s="23">
        <f t="shared" si="207"/>
        <v>1722</v>
      </c>
      <c r="J152" s="24">
        <f t="shared" si="208"/>
        <v>4260</v>
      </c>
      <c r="K152" s="25">
        <f t="shared" si="203"/>
        <v>660.00000000000011</v>
      </c>
      <c r="L152" s="25">
        <f t="shared" si="209"/>
        <v>1824</v>
      </c>
      <c r="M152" s="33">
        <f t="shared" si="204"/>
        <v>4254</v>
      </c>
      <c r="N152" s="31">
        <v>0</v>
      </c>
      <c r="O152" s="27">
        <f t="shared" si="205"/>
        <v>7032.68</v>
      </c>
      <c r="P152" s="27">
        <f t="shared" si="206"/>
        <v>9174</v>
      </c>
      <c r="Q152" s="27">
        <f t="shared" si="210"/>
        <v>52967.32</v>
      </c>
    </row>
    <row r="153" spans="1:17" ht="30" customHeight="1" x14ac:dyDescent="0.35">
      <c r="A153" s="38">
        <v>125</v>
      </c>
      <c r="B153" s="34" t="s">
        <v>82</v>
      </c>
      <c r="C153" s="34" t="s">
        <v>268</v>
      </c>
      <c r="D153" s="19" t="s">
        <v>237</v>
      </c>
      <c r="E153" s="52" t="s">
        <v>296</v>
      </c>
      <c r="F153" s="38" t="s">
        <v>316</v>
      </c>
      <c r="G153" s="30">
        <v>43000</v>
      </c>
      <c r="H153" s="27">
        <v>386.86</v>
      </c>
      <c r="I153" s="23">
        <f t="shared" ref="I153:I159" si="211">G153*2.87/100</f>
        <v>1234.0999999999999</v>
      </c>
      <c r="J153" s="24">
        <f t="shared" ref="J153:J159" si="212">G153*7.1/100</f>
        <v>3053</v>
      </c>
      <c r="K153" s="25">
        <f t="shared" si="203"/>
        <v>473.00000000000006</v>
      </c>
      <c r="L153" s="25">
        <f t="shared" ref="L153:L159" si="213">G153*3.04/100</f>
        <v>1307.2</v>
      </c>
      <c r="M153" s="33">
        <f t="shared" si="204"/>
        <v>3048.7000000000003</v>
      </c>
      <c r="N153" s="31">
        <f>1597.31*2</f>
        <v>3194.62</v>
      </c>
      <c r="O153" s="27">
        <f t="shared" si="205"/>
        <v>6122.78</v>
      </c>
      <c r="P153" s="27">
        <f t="shared" si="206"/>
        <v>6574.7000000000007</v>
      </c>
      <c r="Q153" s="27">
        <f t="shared" si="200"/>
        <v>36877.22</v>
      </c>
    </row>
    <row r="154" spans="1:17" ht="30" customHeight="1" x14ac:dyDescent="0.35">
      <c r="A154" s="38">
        <v>126</v>
      </c>
      <c r="B154" s="34" t="s">
        <v>142</v>
      </c>
      <c r="C154" s="34" t="s">
        <v>269</v>
      </c>
      <c r="D154" s="19" t="s">
        <v>237</v>
      </c>
      <c r="E154" s="52" t="s">
        <v>222</v>
      </c>
      <c r="F154" s="38" t="s">
        <v>316</v>
      </c>
      <c r="G154" s="30">
        <v>37000</v>
      </c>
      <c r="H154" s="27">
        <v>19.25</v>
      </c>
      <c r="I154" s="23">
        <f t="shared" si="211"/>
        <v>1061.9000000000001</v>
      </c>
      <c r="J154" s="24">
        <f t="shared" si="212"/>
        <v>2627</v>
      </c>
      <c r="K154" s="25">
        <f t="shared" si="203"/>
        <v>407.00000000000006</v>
      </c>
      <c r="L154" s="25">
        <f t="shared" si="213"/>
        <v>1124.8</v>
      </c>
      <c r="M154" s="33">
        <f t="shared" si="204"/>
        <v>2623.3</v>
      </c>
      <c r="N154" s="31">
        <v>0</v>
      </c>
      <c r="O154" s="27">
        <f t="shared" si="205"/>
        <v>2205.9499999999998</v>
      </c>
      <c r="P154" s="27">
        <f t="shared" si="206"/>
        <v>5657.3</v>
      </c>
      <c r="Q154" s="27">
        <f t="shared" ref="Q154:Q159" si="214">G154-O154</f>
        <v>34794.050000000003</v>
      </c>
    </row>
    <row r="155" spans="1:17" ht="30" customHeight="1" x14ac:dyDescent="0.35">
      <c r="A155" s="38">
        <v>127</v>
      </c>
      <c r="B155" s="34" t="s">
        <v>157</v>
      </c>
      <c r="C155" s="34" t="s">
        <v>269</v>
      </c>
      <c r="D155" s="19" t="s">
        <v>237</v>
      </c>
      <c r="E155" s="52" t="s">
        <v>212</v>
      </c>
      <c r="F155" s="38" t="s">
        <v>316</v>
      </c>
      <c r="G155" s="30">
        <v>43000</v>
      </c>
      <c r="H155" s="27">
        <v>0</v>
      </c>
      <c r="I155" s="23">
        <f t="shared" si="211"/>
        <v>1234.0999999999999</v>
      </c>
      <c r="J155" s="24">
        <f t="shared" si="212"/>
        <v>3053</v>
      </c>
      <c r="K155" s="25">
        <f t="shared" si="203"/>
        <v>473.00000000000006</v>
      </c>
      <c r="L155" s="25">
        <f t="shared" si="213"/>
        <v>1307.2</v>
      </c>
      <c r="M155" s="33">
        <f t="shared" si="204"/>
        <v>3048.7000000000003</v>
      </c>
      <c r="N155" s="31">
        <v>0</v>
      </c>
      <c r="O155" s="27">
        <f t="shared" si="205"/>
        <v>2541.3000000000002</v>
      </c>
      <c r="P155" s="27">
        <f t="shared" si="206"/>
        <v>6574.7000000000007</v>
      </c>
      <c r="Q155" s="27">
        <f t="shared" si="214"/>
        <v>40458.699999999997</v>
      </c>
    </row>
    <row r="156" spans="1:17" ht="30" customHeight="1" x14ac:dyDescent="0.35">
      <c r="A156" s="38">
        <v>128</v>
      </c>
      <c r="B156" s="34" t="s">
        <v>158</v>
      </c>
      <c r="C156" s="34" t="s">
        <v>269</v>
      </c>
      <c r="D156" s="19" t="s">
        <v>237</v>
      </c>
      <c r="E156" s="52" t="s">
        <v>222</v>
      </c>
      <c r="F156" s="38" t="s">
        <v>316</v>
      </c>
      <c r="G156" s="30">
        <v>37000</v>
      </c>
      <c r="H156" s="27">
        <v>0</v>
      </c>
      <c r="I156" s="23">
        <f t="shared" si="211"/>
        <v>1061.9000000000001</v>
      </c>
      <c r="J156" s="24">
        <f t="shared" si="212"/>
        <v>2627</v>
      </c>
      <c r="K156" s="25">
        <f t="shared" si="203"/>
        <v>407.00000000000006</v>
      </c>
      <c r="L156" s="25">
        <f t="shared" si="213"/>
        <v>1124.8</v>
      </c>
      <c r="M156" s="33">
        <f t="shared" si="204"/>
        <v>2623.3</v>
      </c>
      <c r="N156" s="31">
        <v>1597.31</v>
      </c>
      <c r="O156" s="27">
        <f t="shared" si="205"/>
        <v>3784.0099999999998</v>
      </c>
      <c r="P156" s="27">
        <f t="shared" si="206"/>
        <v>5657.3</v>
      </c>
      <c r="Q156" s="27">
        <f t="shared" si="214"/>
        <v>33215.99</v>
      </c>
    </row>
    <row r="157" spans="1:17" ht="30" customHeight="1" x14ac:dyDescent="0.35">
      <c r="A157" s="38">
        <v>129</v>
      </c>
      <c r="B157" s="34" t="s">
        <v>159</v>
      </c>
      <c r="C157" s="34" t="s">
        <v>269</v>
      </c>
      <c r="D157" s="19" t="s">
        <v>237</v>
      </c>
      <c r="E157" s="52" t="s">
        <v>222</v>
      </c>
      <c r="F157" s="38" t="s">
        <v>316</v>
      </c>
      <c r="G157" s="30">
        <v>40000</v>
      </c>
      <c r="H157" s="27">
        <v>0</v>
      </c>
      <c r="I157" s="23">
        <f t="shared" si="211"/>
        <v>1148</v>
      </c>
      <c r="J157" s="24">
        <f t="shared" si="212"/>
        <v>2840</v>
      </c>
      <c r="K157" s="25">
        <f t="shared" si="203"/>
        <v>440.00000000000006</v>
      </c>
      <c r="L157" s="25">
        <f t="shared" si="213"/>
        <v>1216</v>
      </c>
      <c r="M157" s="33">
        <f t="shared" si="204"/>
        <v>2836</v>
      </c>
      <c r="N157" s="31">
        <v>1597.31</v>
      </c>
      <c r="O157" s="27">
        <f t="shared" si="205"/>
        <v>3961.31</v>
      </c>
      <c r="P157" s="27">
        <f t="shared" si="206"/>
        <v>6116</v>
      </c>
      <c r="Q157" s="27">
        <f t="shared" si="214"/>
        <v>36038.69</v>
      </c>
    </row>
    <row r="158" spans="1:17" ht="30" customHeight="1" x14ac:dyDescent="0.35">
      <c r="A158" s="38">
        <v>130</v>
      </c>
      <c r="B158" s="34" t="s">
        <v>160</v>
      </c>
      <c r="C158" s="34" t="s">
        <v>268</v>
      </c>
      <c r="D158" s="19" t="s">
        <v>237</v>
      </c>
      <c r="E158" s="52" t="s">
        <v>222</v>
      </c>
      <c r="F158" s="38" t="s">
        <v>316</v>
      </c>
      <c r="G158" s="30">
        <v>43000</v>
      </c>
      <c r="H158" s="27">
        <v>0</v>
      </c>
      <c r="I158" s="23">
        <f t="shared" si="211"/>
        <v>1234.0999999999999</v>
      </c>
      <c r="J158" s="24">
        <f t="shared" si="212"/>
        <v>3053</v>
      </c>
      <c r="K158" s="25">
        <f t="shared" si="203"/>
        <v>473.00000000000006</v>
      </c>
      <c r="L158" s="25">
        <f t="shared" si="213"/>
        <v>1307.2</v>
      </c>
      <c r="M158" s="33">
        <f t="shared" si="204"/>
        <v>3048.7000000000003</v>
      </c>
      <c r="N158" s="31">
        <v>0</v>
      </c>
      <c r="O158" s="27">
        <f t="shared" si="205"/>
        <v>2541.3000000000002</v>
      </c>
      <c r="P158" s="27">
        <f t="shared" si="206"/>
        <v>6574.7000000000007</v>
      </c>
      <c r="Q158" s="27">
        <f t="shared" si="214"/>
        <v>40458.699999999997</v>
      </c>
    </row>
    <row r="159" spans="1:17" ht="30" customHeight="1" x14ac:dyDescent="0.35">
      <c r="A159" s="38">
        <v>131</v>
      </c>
      <c r="B159" s="34" t="s">
        <v>161</v>
      </c>
      <c r="C159" s="34" t="s">
        <v>269</v>
      </c>
      <c r="D159" s="19" t="s">
        <v>237</v>
      </c>
      <c r="E159" s="52" t="s">
        <v>222</v>
      </c>
      <c r="F159" s="38" t="s">
        <v>316</v>
      </c>
      <c r="G159" s="30">
        <v>37000</v>
      </c>
      <c r="H159" s="27">
        <v>19.25</v>
      </c>
      <c r="I159" s="23">
        <f t="shared" si="211"/>
        <v>1061.9000000000001</v>
      </c>
      <c r="J159" s="24">
        <f t="shared" si="212"/>
        <v>2627</v>
      </c>
      <c r="K159" s="25">
        <f t="shared" si="203"/>
        <v>407.00000000000006</v>
      </c>
      <c r="L159" s="25">
        <f t="shared" si="213"/>
        <v>1124.8</v>
      </c>
      <c r="M159" s="33">
        <f t="shared" si="204"/>
        <v>2623.3</v>
      </c>
      <c r="N159" s="31">
        <v>0</v>
      </c>
      <c r="O159" s="27">
        <f t="shared" si="205"/>
        <v>2205.9499999999998</v>
      </c>
      <c r="P159" s="27">
        <f t="shared" si="206"/>
        <v>5657.3</v>
      </c>
      <c r="Q159" s="27">
        <f t="shared" si="214"/>
        <v>34794.050000000003</v>
      </c>
    </row>
    <row r="160" spans="1:17" ht="30" customHeight="1" x14ac:dyDescent="0.35">
      <c r="A160" s="38">
        <v>132</v>
      </c>
      <c r="B160" s="34" t="s">
        <v>172</v>
      </c>
      <c r="C160" s="34" t="s">
        <v>269</v>
      </c>
      <c r="D160" s="19" t="s">
        <v>237</v>
      </c>
      <c r="E160" s="52" t="s">
        <v>222</v>
      </c>
      <c r="F160" s="38" t="s">
        <v>316</v>
      </c>
      <c r="G160" s="30">
        <v>40000</v>
      </c>
      <c r="H160" s="27">
        <v>0</v>
      </c>
      <c r="I160" s="23">
        <f t="shared" ref="I160:I165" si="215">G160*2.87/100</f>
        <v>1148</v>
      </c>
      <c r="J160" s="24">
        <f t="shared" ref="J160:J165" si="216">G160*7.1/100</f>
        <v>2840</v>
      </c>
      <c r="K160" s="25">
        <f t="shared" si="203"/>
        <v>440.00000000000006</v>
      </c>
      <c r="L160" s="25">
        <f t="shared" ref="L160:L165" si="217">G160*3.04/100</f>
        <v>1216</v>
      </c>
      <c r="M160" s="33">
        <f t="shared" si="204"/>
        <v>2836</v>
      </c>
      <c r="N160" s="31">
        <v>0</v>
      </c>
      <c r="O160" s="27">
        <f t="shared" si="205"/>
        <v>2364</v>
      </c>
      <c r="P160" s="27">
        <f t="shared" si="206"/>
        <v>6116</v>
      </c>
      <c r="Q160" s="27">
        <f t="shared" ref="Q160:Q165" si="218">G160-O160</f>
        <v>37636</v>
      </c>
    </row>
    <row r="161" spans="1:17" ht="30" customHeight="1" x14ac:dyDescent="0.35">
      <c r="A161" s="38">
        <v>133</v>
      </c>
      <c r="B161" s="34" t="s">
        <v>174</v>
      </c>
      <c r="C161" s="34" t="s">
        <v>269</v>
      </c>
      <c r="D161" s="19" t="s">
        <v>237</v>
      </c>
      <c r="E161" s="52" t="s">
        <v>222</v>
      </c>
      <c r="F161" s="38" t="s">
        <v>316</v>
      </c>
      <c r="G161" s="30">
        <v>40000</v>
      </c>
      <c r="H161" s="27">
        <v>0</v>
      </c>
      <c r="I161" s="23">
        <f t="shared" si="215"/>
        <v>1148</v>
      </c>
      <c r="J161" s="24">
        <f t="shared" si="216"/>
        <v>2840</v>
      </c>
      <c r="K161" s="25">
        <f t="shared" si="203"/>
        <v>440.00000000000006</v>
      </c>
      <c r="L161" s="25">
        <f t="shared" si="217"/>
        <v>1216</v>
      </c>
      <c r="M161" s="33">
        <f t="shared" si="204"/>
        <v>2836</v>
      </c>
      <c r="N161" s="31">
        <v>0</v>
      </c>
      <c r="O161" s="27">
        <f t="shared" si="205"/>
        <v>2364</v>
      </c>
      <c r="P161" s="27">
        <f t="shared" si="206"/>
        <v>6116</v>
      </c>
      <c r="Q161" s="27">
        <f t="shared" si="218"/>
        <v>37636</v>
      </c>
    </row>
    <row r="162" spans="1:17" ht="30" customHeight="1" x14ac:dyDescent="0.35">
      <c r="A162" s="38">
        <v>134</v>
      </c>
      <c r="B162" s="34" t="s">
        <v>175</v>
      </c>
      <c r="C162" s="34" t="s">
        <v>269</v>
      </c>
      <c r="D162" s="19" t="s">
        <v>237</v>
      </c>
      <c r="E162" s="52" t="s">
        <v>222</v>
      </c>
      <c r="F162" s="38" t="s">
        <v>316</v>
      </c>
      <c r="G162" s="30">
        <v>40000</v>
      </c>
      <c r="H162" s="27">
        <v>0</v>
      </c>
      <c r="I162" s="23">
        <f t="shared" si="215"/>
        <v>1148</v>
      </c>
      <c r="J162" s="24">
        <f t="shared" si="216"/>
        <v>2840</v>
      </c>
      <c r="K162" s="25">
        <f t="shared" si="203"/>
        <v>440.00000000000006</v>
      </c>
      <c r="L162" s="25">
        <f t="shared" si="217"/>
        <v>1216</v>
      </c>
      <c r="M162" s="33">
        <f t="shared" si="204"/>
        <v>2836</v>
      </c>
      <c r="N162" s="31">
        <v>0</v>
      </c>
      <c r="O162" s="27">
        <f t="shared" si="205"/>
        <v>2364</v>
      </c>
      <c r="P162" s="27">
        <f t="shared" si="206"/>
        <v>6116</v>
      </c>
      <c r="Q162" s="27">
        <f t="shared" si="218"/>
        <v>37636</v>
      </c>
    </row>
    <row r="163" spans="1:17" ht="30" customHeight="1" x14ac:dyDescent="0.35">
      <c r="A163" s="38">
        <v>135</v>
      </c>
      <c r="B163" s="34" t="s">
        <v>182</v>
      </c>
      <c r="C163" s="34" t="s">
        <v>268</v>
      </c>
      <c r="D163" s="19" t="s">
        <v>237</v>
      </c>
      <c r="E163" s="52" t="s">
        <v>222</v>
      </c>
      <c r="F163" s="38" t="s">
        <v>316</v>
      </c>
      <c r="G163" s="30">
        <v>40000</v>
      </c>
      <c r="H163" s="27">
        <v>0</v>
      </c>
      <c r="I163" s="23">
        <f t="shared" si="215"/>
        <v>1148</v>
      </c>
      <c r="J163" s="24">
        <f t="shared" si="216"/>
        <v>2840</v>
      </c>
      <c r="K163" s="25">
        <f t="shared" si="203"/>
        <v>440.00000000000006</v>
      </c>
      <c r="L163" s="25">
        <f t="shared" si="217"/>
        <v>1216</v>
      </c>
      <c r="M163" s="33">
        <f t="shared" si="204"/>
        <v>2836</v>
      </c>
      <c r="N163" s="31">
        <v>1597.31</v>
      </c>
      <c r="O163" s="27">
        <f t="shared" si="205"/>
        <v>3961.31</v>
      </c>
      <c r="P163" s="27">
        <f t="shared" si="206"/>
        <v>6116</v>
      </c>
      <c r="Q163" s="27">
        <f t="shared" si="218"/>
        <v>36038.69</v>
      </c>
    </row>
    <row r="164" spans="1:17" ht="23.25" customHeight="1" x14ac:dyDescent="0.35">
      <c r="A164" s="38">
        <v>136</v>
      </c>
      <c r="B164" s="34" t="s">
        <v>169</v>
      </c>
      <c r="C164" s="34" t="s">
        <v>269</v>
      </c>
      <c r="D164" s="19" t="s">
        <v>237</v>
      </c>
      <c r="E164" s="52" t="s">
        <v>211</v>
      </c>
      <c r="F164" s="38" t="s">
        <v>316</v>
      </c>
      <c r="G164" s="30">
        <v>40000</v>
      </c>
      <c r="H164" s="27">
        <v>0</v>
      </c>
      <c r="I164" s="23">
        <f t="shared" si="215"/>
        <v>1148</v>
      </c>
      <c r="J164" s="24">
        <f t="shared" si="216"/>
        <v>2840</v>
      </c>
      <c r="K164" s="25">
        <f t="shared" si="203"/>
        <v>440.00000000000006</v>
      </c>
      <c r="L164" s="25">
        <f t="shared" si="217"/>
        <v>1216</v>
      </c>
      <c r="M164" s="33">
        <f t="shared" si="204"/>
        <v>2836</v>
      </c>
      <c r="N164" s="31">
        <v>0</v>
      </c>
      <c r="O164" s="27">
        <f t="shared" si="205"/>
        <v>2364</v>
      </c>
      <c r="P164" s="27">
        <f t="shared" si="206"/>
        <v>6116</v>
      </c>
      <c r="Q164" s="27">
        <f t="shared" si="218"/>
        <v>37636</v>
      </c>
    </row>
    <row r="165" spans="1:17" ht="30" customHeight="1" x14ac:dyDescent="0.35">
      <c r="A165" s="38">
        <v>137</v>
      </c>
      <c r="B165" s="34" t="s">
        <v>224</v>
      </c>
      <c r="C165" s="34" t="s">
        <v>269</v>
      </c>
      <c r="D165" s="19" t="s">
        <v>237</v>
      </c>
      <c r="E165" s="52" t="s">
        <v>225</v>
      </c>
      <c r="F165" s="38" t="s">
        <v>316</v>
      </c>
      <c r="G165" s="30">
        <v>43000</v>
      </c>
      <c r="H165" s="27">
        <v>0</v>
      </c>
      <c r="I165" s="23">
        <f t="shared" si="215"/>
        <v>1234.0999999999999</v>
      </c>
      <c r="J165" s="24">
        <f t="shared" si="216"/>
        <v>3053</v>
      </c>
      <c r="K165" s="25">
        <f t="shared" si="203"/>
        <v>473.00000000000006</v>
      </c>
      <c r="L165" s="25">
        <f t="shared" si="217"/>
        <v>1307.2</v>
      </c>
      <c r="M165" s="33">
        <f t="shared" si="204"/>
        <v>3048.7000000000003</v>
      </c>
      <c r="N165" s="31">
        <v>1597.31</v>
      </c>
      <c r="O165" s="27">
        <f t="shared" si="205"/>
        <v>4138.6100000000006</v>
      </c>
      <c r="P165" s="27">
        <f t="shared" si="206"/>
        <v>6574.7000000000007</v>
      </c>
      <c r="Q165" s="27">
        <f t="shared" si="218"/>
        <v>38861.39</v>
      </c>
    </row>
    <row r="166" spans="1:17" ht="21" x14ac:dyDescent="0.35">
      <c r="A166" s="38">
        <v>138</v>
      </c>
      <c r="B166" s="19" t="s">
        <v>196</v>
      </c>
      <c r="C166" s="19" t="s">
        <v>269</v>
      </c>
      <c r="D166" s="19" t="s">
        <v>237</v>
      </c>
      <c r="E166" s="19" t="s">
        <v>230</v>
      </c>
      <c r="F166" s="38" t="s">
        <v>316</v>
      </c>
      <c r="G166" s="30">
        <v>43000</v>
      </c>
      <c r="H166" s="22">
        <v>0</v>
      </c>
      <c r="I166" s="23">
        <f t="shared" ref="I166:I193" si="219">G166*2.87/100</f>
        <v>1234.0999999999999</v>
      </c>
      <c r="J166" s="24">
        <f t="shared" ref="J166:J193" si="220">G166*7.1/100</f>
        <v>3053</v>
      </c>
      <c r="K166" s="25">
        <f t="shared" si="203"/>
        <v>473.00000000000006</v>
      </c>
      <c r="L166" s="25">
        <f t="shared" ref="L166:L193" si="221">G166*3.04/100</f>
        <v>1307.2</v>
      </c>
      <c r="M166" s="33">
        <f t="shared" si="204"/>
        <v>3048.7000000000003</v>
      </c>
      <c r="N166" s="31">
        <f>1597.31*2</f>
        <v>3194.62</v>
      </c>
      <c r="O166" s="27">
        <f t="shared" si="205"/>
        <v>5735.92</v>
      </c>
      <c r="P166" s="27">
        <f t="shared" si="206"/>
        <v>6574.7000000000007</v>
      </c>
      <c r="Q166" s="27">
        <f>G166-O166</f>
        <v>37264.080000000002</v>
      </c>
    </row>
    <row r="167" spans="1:17" ht="21" x14ac:dyDescent="0.35">
      <c r="A167" s="38">
        <v>139</v>
      </c>
      <c r="B167" s="19" t="s">
        <v>356</v>
      </c>
      <c r="C167" s="19" t="s">
        <v>269</v>
      </c>
      <c r="D167" s="19" t="s">
        <v>237</v>
      </c>
      <c r="E167" s="19" t="s">
        <v>357</v>
      </c>
      <c r="F167" s="38" t="s">
        <v>32</v>
      </c>
      <c r="G167" s="30">
        <v>100000</v>
      </c>
      <c r="H167" s="22">
        <v>12105.37</v>
      </c>
      <c r="I167" s="23">
        <f t="shared" si="219"/>
        <v>2870</v>
      </c>
      <c r="J167" s="24">
        <f t="shared" si="220"/>
        <v>7100</v>
      </c>
      <c r="K167" s="25">
        <f>74808*1.1%</f>
        <v>822.88800000000003</v>
      </c>
      <c r="L167" s="25">
        <f t="shared" si="221"/>
        <v>3040</v>
      </c>
      <c r="M167" s="33">
        <f t="shared" si="204"/>
        <v>7090.0000000000009</v>
      </c>
      <c r="N167" s="31">
        <v>0</v>
      </c>
      <c r="O167" s="27">
        <f t="shared" si="205"/>
        <v>18015.370000000003</v>
      </c>
      <c r="P167" s="27">
        <f t="shared" si="206"/>
        <v>15012.888000000001</v>
      </c>
      <c r="Q167" s="27">
        <f>G167-O167</f>
        <v>81984.63</v>
      </c>
    </row>
    <row r="168" spans="1:17" ht="21" x14ac:dyDescent="0.35">
      <c r="A168" s="38">
        <v>140</v>
      </c>
      <c r="B168" s="19" t="s">
        <v>85</v>
      </c>
      <c r="C168" s="19" t="s">
        <v>269</v>
      </c>
      <c r="D168" s="19" t="s">
        <v>237</v>
      </c>
      <c r="E168" s="19" t="s">
        <v>212</v>
      </c>
      <c r="F168" s="38" t="s">
        <v>316</v>
      </c>
      <c r="G168" s="30">
        <v>38000</v>
      </c>
      <c r="H168" s="22">
        <v>160.38</v>
      </c>
      <c r="I168" s="23">
        <f t="shared" si="219"/>
        <v>1090.5999999999999</v>
      </c>
      <c r="J168" s="24">
        <f t="shared" si="220"/>
        <v>2698</v>
      </c>
      <c r="K168" s="25">
        <f t="shared" si="203"/>
        <v>418.00000000000006</v>
      </c>
      <c r="L168" s="25">
        <f t="shared" si="221"/>
        <v>1155.2</v>
      </c>
      <c r="M168" s="33">
        <f t="shared" si="204"/>
        <v>2694.2000000000003</v>
      </c>
      <c r="N168" s="31">
        <v>0</v>
      </c>
      <c r="O168" s="27">
        <f t="shared" si="205"/>
        <v>2406.1800000000003</v>
      </c>
      <c r="P168" s="27">
        <f t="shared" si="206"/>
        <v>5810.2000000000007</v>
      </c>
      <c r="Q168" s="27">
        <f>G168-O168</f>
        <v>35593.82</v>
      </c>
    </row>
    <row r="169" spans="1:17" ht="24.75" customHeight="1" x14ac:dyDescent="0.35">
      <c r="A169" s="38">
        <v>141</v>
      </c>
      <c r="B169" s="34" t="s">
        <v>187</v>
      </c>
      <c r="C169" s="34" t="s">
        <v>269</v>
      </c>
      <c r="D169" s="19" t="s">
        <v>237</v>
      </c>
      <c r="E169" s="34" t="s">
        <v>230</v>
      </c>
      <c r="F169" s="38" t="s">
        <v>316</v>
      </c>
      <c r="G169" s="30">
        <v>43000</v>
      </c>
      <c r="H169" s="27">
        <v>0</v>
      </c>
      <c r="I169" s="23">
        <f t="shared" si="219"/>
        <v>1234.0999999999999</v>
      </c>
      <c r="J169" s="24">
        <f t="shared" si="220"/>
        <v>3053</v>
      </c>
      <c r="K169" s="25">
        <f t="shared" si="203"/>
        <v>473.00000000000006</v>
      </c>
      <c r="L169" s="25">
        <f t="shared" si="221"/>
        <v>1307.2</v>
      </c>
      <c r="M169" s="33">
        <f t="shared" si="204"/>
        <v>3048.7000000000003</v>
      </c>
      <c r="N169" s="31">
        <v>1597.31</v>
      </c>
      <c r="O169" s="27">
        <f t="shared" si="205"/>
        <v>4138.6100000000006</v>
      </c>
      <c r="P169" s="27">
        <f t="shared" si="206"/>
        <v>6574.7000000000007</v>
      </c>
      <c r="Q169" s="27">
        <f>G169-O169</f>
        <v>38861.39</v>
      </c>
    </row>
    <row r="170" spans="1:17" ht="39.75" customHeight="1" x14ac:dyDescent="0.35">
      <c r="A170" s="38">
        <v>142</v>
      </c>
      <c r="B170" s="34" t="s">
        <v>221</v>
      </c>
      <c r="C170" s="34" t="s">
        <v>268</v>
      </c>
      <c r="D170" s="19" t="s">
        <v>237</v>
      </c>
      <c r="E170" s="52" t="s">
        <v>299</v>
      </c>
      <c r="F170" s="38" t="s">
        <v>29</v>
      </c>
      <c r="G170" s="30">
        <v>40000</v>
      </c>
      <c r="H170" s="27">
        <v>442.65</v>
      </c>
      <c r="I170" s="23">
        <f t="shared" si="219"/>
        <v>1148</v>
      </c>
      <c r="J170" s="24">
        <f t="shared" si="220"/>
        <v>2840</v>
      </c>
      <c r="K170" s="25">
        <f t="shared" si="203"/>
        <v>440.00000000000006</v>
      </c>
      <c r="L170" s="25">
        <f t="shared" si="221"/>
        <v>1216</v>
      </c>
      <c r="M170" s="33">
        <f t="shared" si="204"/>
        <v>2836</v>
      </c>
      <c r="N170" s="31">
        <v>0</v>
      </c>
      <c r="O170" s="27">
        <f t="shared" si="205"/>
        <v>2806.65</v>
      </c>
      <c r="P170" s="27">
        <f t="shared" si="206"/>
        <v>6116</v>
      </c>
      <c r="Q170" s="27">
        <f>G170-O170</f>
        <v>37193.35</v>
      </c>
    </row>
    <row r="171" spans="1:17" ht="39.75" customHeight="1" x14ac:dyDescent="0.35">
      <c r="A171" s="38">
        <v>143</v>
      </c>
      <c r="B171" s="34" t="s">
        <v>359</v>
      </c>
      <c r="C171" s="34" t="s">
        <v>269</v>
      </c>
      <c r="D171" s="19" t="s">
        <v>237</v>
      </c>
      <c r="E171" s="52" t="s">
        <v>299</v>
      </c>
      <c r="F171" s="38" t="s">
        <v>29</v>
      </c>
      <c r="G171" s="30">
        <v>40000</v>
      </c>
      <c r="H171" s="27">
        <v>442.65</v>
      </c>
      <c r="I171" s="23">
        <f t="shared" ref="I171:I173" si="222">G171*2.87/100</f>
        <v>1148</v>
      </c>
      <c r="J171" s="24">
        <f t="shared" ref="J171:J173" si="223">G171*7.1/100</f>
        <v>2840</v>
      </c>
      <c r="K171" s="25">
        <f t="shared" ref="K171:K173" si="224">+G171*1.1%</f>
        <v>440.00000000000006</v>
      </c>
      <c r="L171" s="25">
        <f t="shared" ref="L171:L173" si="225">G171*3.04/100</f>
        <v>1216</v>
      </c>
      <c r="M171" s="33">
        <f t="shared" ref="M171:M173" si="226">+G171*7.09%</f>
        <v>2836</v>
      </c>
      <c r="N171" s="31">
        <v>0</v>
      </c>
      <c r="O171" s="27">
        <f t="shared" ref="O171:O173" si="227">H171+I171+L171+N171</f>
        <v>2806.65</v>
      </c>
      <c r="P171" s="27">
        <f t="shared" ref="P171:P173" si="228">J171+K171+M171</f>
        <v>6116</v>
      </c>
      <c r="Q171" s="27">
        <f t="shared" ref="Q171:Q173" si="229">G171-O171</f>
        <v>37193.35</v>
      </c>
    </row>
    <row r="172" spans="1:17" ht="39.75" customHeight="1" x14ac:dyDescent="0.35">
      <c r="A172" s="38">
        <v>144</v>
      </c>
      <c r="B172" s="34" t="s">
        <v>360</v>
      </c>
      <c r="C172" s="34" t="s">
        <v>269</v>
      </c>
      <c r="D172" s="19" t="s">
        <v>237</v>
      </c>
      <c r="E172" s="52" t="s">
        <v>299</v>
      </c>
      <c r="F172" s="38" t="s">
        <v>29</v>
      </c>
      <c r="G172" s="30">
        <v>40000</v>
      </c>
      <c r="H172" s="27">
        <v>442.65</v>
      </c>
      <c r="I172" s="23">
        <f t="shared" si="222"/>
        <v>1148</v>
      </c>
      <c r="J172" s="24">
        <f t="shared" si="223"/>
        <v>2840</v>
      </c>
      <c r="K172" s="25">
        <f t="shared" si="224"/>
        <v>440.00000000000006</v>
      </c>
      <c r="L172" s="25">
        <f t="shared" si="225"/>
        <v>1216</v>
      </c>
      <c r="M172" s="33">
        <f t="shared" si="226"/>
        <v>2836</v>
      </c>
      <c r="N172" s="31">
        <v>0</v>
      </c>
      <c r="O172" s="27">
        <f t="shared" si="227"/>
        <v>2806.65</v>
      </c>
      <c r="P172" s="27">
        <f t="shared" si="228"/>
        <v>6116</v>
      </c>
      <c r="Q172" s="27">
        <f t="shared" si="229"/>
        <v>37193.35</v>
      </c>
    </row>
    <row r="173" spans="1:17" ht="39.75" customHeight="1" x14ac:dyDescent="0.35">
      <c r="A173" s="38">
        <v>145</v>
      </c>
      <c r="B173" s="34" t="s">
        <v>361</v>
      </c>
      <c r="C173" s="34" t="s">
        <v>268</v>
      </c>
      <c r="D173" s="19" t="s">
        <v>237</v>
      </c>
      <c r="E173" s="52" t="s">
        <v>299</v>
      </c>
      <c r="F173" s="38" t="s">
        <v>29</v>
      </c>
      <c r="G173" s="30">
        <v>40000</v>
      </c>
      <c r="H173" s="27">
        <v>442.65</v>
      </c>
      <c r="I173" s="23">
        <f t="shared" si="222"/>
        <v>1148</v>
      </c>
      <c r="J173" s="24">
        <f t="shared" si="223"/>
        <v>2840</v>
      </c>
      <c r="K173" s="25">
        <f t="shared" si="224"/>
        <v>440.00000000000006</v>
      </c>
      <c r="L173" s="25">
        <f t="shared" si="225"/>
        <v>1216</v>
      </c>
      <c r="M173" s="33">
        <f t="shared" si="226"/>
        <v>2836</v>
      </c>
      <c r="N173" s="31">
        <v>0</v>
      </c>
      <c r="O173" s="27">
        <f t="shared" si="227"/>
        <v>2806.65</v>
      </c>
      <c r="P173" s="27">
        <f t="shared" si="228"/>
        <v>6116</v>
      </c>
      <c r="Q173" s="27">
        <f t="shared" si="229"/>
        <v>37193.35</v>
      </c>
    </row>
    <row r="174" spans="1:17" ht="39.75" customHeight="1" x14ac:dyDescent="0.35">
      <c r="A174" s="38">
        <v>146</v>
      </c>
      <c r="B174" s="34" t="s">
        <v>322</v>
      </c>
      <c r="C174" s="34" t="s">
        <v>269</v>
      </c>
      <c r="D174" s="19" t="s">
        <v>237</v>
      </c>
      <c r="E174" s="52" t="s">
        <v>299</v>
      </c>
      <c r="F174" s="38" t="s">
        <v>29</v>
      </c>
      <c r="G174" s="30">
        <v>40000</v>
      </c>
      <c r="H174" s="27">
        <v>442.65</v>
      </c>
      <c r="I174" s="23">
        <f t="shared" si="219"/>
        <v>1148</v>
      </c>
      <c r="J174" s="24">
        <f t="shared" si="220"/>
        <v>2840</v>
      </c>
      <c r="K174" s="25">
        <f t="shared" si="203"/>
        <v>440.00000000000006</v>
      </c>
      <c r="L174" s="25">
        <f t="shared" si="221"/>
        <v>1216</v>
      </c>
      <c r="M174" s="33">
        <f t="shared" si="204"/>
        <v>2836</v>
      </c>
      <c r="N174" s="31">
        <v>0</v>
      </c>
      <c r="O174" s="27">
        <f t="shared" ref="O174:O193" si="230">H174+I174+L174+N174</f>
        <v>2806.65</v>
      </c>
      <c r="P174" s="27">
        <f t="shared" ref="P174:P193" si="231">J174+K174+M174</f>
        <v>6116</v>
      </c>
      <c r="Q174" s="27">
        <f t="shared" ref="Q174:Q193" si="232">G174-O174</f>
        <v>37193.35</v>
      </c>
    </row>
    <row r="175" spans="1:17" ht="39.75" customHeight="1" x14ac:dyDescent="0.35">
      <c r="A175" s="38">
        <v>147</v>
      </c>
      <c r="B175" s="34" t="s">
        <v>364</v>
      </c>
      <c r="C175" s="34" t="s">
        <v>268</v>
      </c>
      <c r="D175" s="19" t="s">
        <v>237</v>
      </c>
      <c r="E175" s="52" t="s">
        <v>299</v>
      </c>
      <c r="F175" s="38" t="s">
        <v>29</v>
      </c>
      <c r="G175" s="30">
        <v>40000</v>
      </c>
      <c r="H175" s="27">
        <v>442.65</v>
      </c>
      <c r="I175" s="23">
        <f t="shared" ref="I175:I180" si="233">G175*2.87/100</f>
        <v>1148</v>
      </c>
      <c r="J175" s="24">
        <f t="shared" ref="J175:J180" si="234">G175*7.1/100</f>
        <v>2840</v>
      </c>
      <c r="K175" s="25">
        <f t="shared" ref="K175:K180" si="235">+G175*1.1%</f>
        <v>440.00000000000006</v>
      </c>
      <c r="L175" s="25">
        <f t="shared" ref="L175:L180" si="236">G175*3.04/100</f>
        <v>1216</v>
      </c>
      <c r="M175" s="33">
        <f t="shared" ref="M175:M180" si="237">+G175*7.09%</f>
        <v>2836</v>
      </c>
      <c r="N175" s="31">
        <v>0</v>
      </c>
      <c r="O175" s="27">
        <f t="shared" ref="O175:O179" si="238">H175+I175+L175+N175</f>
        <v>2806.65</v>
      </c>
      <c r="P175" s="27">
        <f t="shared" ref="P175:P179" si="239">J175+K175+M175</f>
        <v>6116</v>
      </c>
      <c r="Q175" s="27">
        <f t="shared" ref="Q175:Q179" si="240">G175-O175</f>
        <v>37193.35</v>
      </c>
    </row>
    <row r="176" spans="1:17" ht="39.75" customHeight="1" x14ac:dyDescent="0.35">
      <c r="A176" s="38">
        <v>148</v>
      </c>
      <c r="B176" s="34" t="s">
        <v>365</v>
      </c>
      <c r="C176" s="34" t="s">
        <v>268</v>
      </c>
      <c r="D176" s="19" t="s">
        <v>237</v>
      </c>
      <c r="E176" s="52" t="s">
        <v>299</v>
      </c>
      <c r="F176" s="38" t="s">
        <v>29</v>
      </c>
      <c r="G176" s="30">
        <v>40000</v>
      </c>
      <c r="H176" s="27">
        <v>442.65</v>
      </c>
      <c r="I176" s="23">
        <f t="shared" si="233"/>
        <v>1148</v>
      </c>
      <c r="J176" s="24">
        <f t="shared" si="234"/>
        <v>2840</v>
      </c>
      <c r="K176" s="25">
        <f t="shared" si="235"/>
        <v>440.00000000000006</v>
      </c>
      <c r="L176" s="25">
        <f t="shared" si="236"/>
        <v>1216</v>
      </c>
      <c r="M176" s="33">
        <f t="shared" si="237"/>
        <v>2836</v>
      </c>
      <c r="N176" s="31">
        <v>0</v>
      </c>
      <c r="O176" s="27">
        <f t="shared" si="238"/>
        <v>2806.65</v>
      </c>
      <c r="P176" s="27">
        <f t="shared" si="239"/>
        <v>6116</v>
      </c>
      <c r="Q176" s="27">
        <f t="shared" si="240"/>
        <v>37193.35</v>
      </c>
    </row>
    <row r="177" spans="1:17" ht="39.75" customHeight="1" x14ac:dyDescent="0.35">
      <c r="A177" s="38">
        <v>149</v>
      </c>
      <c r="B177" s="34" t="s">
        <v>366</v>
      </c>
      <c r="C177" s="34" t="s">
        <v>269</v>
      </c>
      <c r="D177" s="19" t="s">
        <v>237</v>
      </c>
      <c r="E177" s="52" t="s">
        <v>299</v>
      </c>
      <c r="F177" s="38" t="s">
        <v>29</v>
      </c>
      <c r="G177" s="30">
        <v>40000</v>
      </c>
      <c r="H177" s="27">
        <v>442.65</v>
      </c>
      <c r="I177" s="23">
        <f t="shared" si="233"/>
        <v>1148</v>
      </c>
      <c r="J177" s="24">
        <f t="shared" si="234"/>
        <v>2840</v>
      </c>
      <c r="K177" s="25">
        <f t="shared" si="235"/>
        <v>440.00000000000006</v>
      </c>
      <c r="L177" s="25">
        <f t="shared" si="236"/>
        <v>1216</v>
      </c>
      <c r="M177" s="33">
        <f t="shared" si="237"/>
        <v>2836</v>
      </c>
      <c r="N177" s="31">
        <v>0</v>
      </c>
      <c r="O177" s="27">
        <f t="shared" si="238"/>
        <v>2806.65</v>
      </c>
      <c r="P177" s="27">
        <f t="shared" si="239"/>
        <v>6116</v>
      </c>
      <c r="Q177" s="27">
        <f t="shared" si="240"/>
        <v>37193.35</v>
      </c>
    </row>
    <row r="178" spans="1:17" ht="39.75" customHeight="1" x14ac:dyDescent="0.35">
      <c r="A178" s="38">
        <v>150</v>
      </c>
      <c r="B178" s="34" t="s">
        <v>367</v>
      </c>
      <c r="C178" s="34" t="s">
        <v>268</v>
      </c>
      <c r="D178" s="19" t="s">
        <v>237</v>
      </c>
      <c r="E178" s="52" t="s">
        <v>299</v>
      </c>
      <c r="F178" s="38" t="s">
        <v>29</v>
      </c>
      <c r="G178" s="30">
        <v>40000</v>
      </c>
      <c r="H178" s="27">
        <v>442.65</v>
      </c>
      <c r="I178" s="23">
        <f t="shared" si="233"/>
        <v>1148</v>
      </c>
      <c r="J178" s="24">
        <f t="shared" si="234"/>
        <v>2840</v>
      </c>
      <c r="K178" s="25">
        <f t="shared" si="235"/>
        <v>440.00000000000006</v>
      </c>
      <c r="L178" s="25">
        <f t="shared" si="236"/>
        <v>1216</v>
      </c>
      <c r="M178" s="33">
        <f t="shared" si="237"/>
        <v>2836</v>
      </c>
      <c r="N178" s="31">
        <v>0</v>
      </c>
      <c r="O178" s="27">
        <f t="shared" si="238"/>
        <v>2806.65</v>
      </c>
      <c r="P178" s="27">
        <f t="shared" si="239"/>
        <v>6116</v>
      </c>
      <c r="Q178" s="27">
        <f t="shared" si="240"/>
        <v>37193.35</v>
      </c>
    </row>
    <row r="179" spans="1:17" ht="39.75" customHeight="1" x14ac:dyDescent="0.35">
      <c r="A179" s="38">
        <v>151</v>
      </c>
      <c r="B179" s="34" t="s">
        <v>368</v>
      </c>
      <c r="C179" s="34" t="s">
        <v>268</v>
      </c>
      <c r="D179" s="19" t="s">
        <v>237</v>
      </c>
      <c r="E179" s="52" t="s">
        <v>299</v>
      </c>
      <c r="F179" s="38" t="s">
        <v>29</v>
      </c>
      <c r="G179" s="30">
        <v>40000</v>
      </c>
      <c r="H179" s="27">
        <v>442.65</v>
      </c>
      <c r="I179" s="23">
        <f t="shared" si="233"/>
        <v>1148</v>
      </c>
      <c r="J179" s="24">
        <f t="shared" si="234"/>
        <v>2840</v>
      </c>
      <c r="K179" s="25">
        <f t="shared" si="235"/>
        <v>440.00000000000006</v>
      </c>
      <c r="L179" s="25">
        <f t="shared" si="236"/>
        <v>1216</v>
      </c>
      <c r="M179" s="33">
        <f t="shared" si="237"/>
        <v>2836</v>
      </c>
      <c r="N179" s="31">
        <v>0</v>
      </c>
      <c r="O179" s="27">
        <f t="shared" si="238"/>
        <v>2806.65</v>
      </c>
      <c r="P179" s="27">
        <f t="shared" si="239"/>
        <v>6116</v>
      </c>
      <c r="Q179" s="27">
        <f t="shared" si="240"/>
        <v>37193.35</v>
      </c>
    </row>
    <row r="180" spans="1:17" ht="39.75" customHeight="1" x14ac:dyDescent="0.35">
      <c r="A180" s="38">
        <v>152</v>
      </c>
      <c r="B180" s="34" t="s">
        <v>381</v>
      </c>
      <c r="C180" s="34" t="s">
        <v>269</v>
      </c>
      <c r="D180" s="19" t="s">
        <v>237</v>
      </c>
      <c r="E180" s="52" t="s">
        <v>88</v>
      </c>
      <c r="F180" s="38" t="s">
        <v>32</v>
      </c>
      <c r="G180" s="30">
        <v>60000</v>
      </c>
      <c r="H180" s="27">
        <v>3486.68</v>
      </c>
      <c r="I180" s="23">
        <f t="shared" si="233"/>
        <v>1722</v>
      </c>
      <c r="J180" s="24">
        <f t="shared" si="234"/>
        <v>4260</v>
      </c>
      <c r="K180" s="25">
        <f t="shared" si="235"/>
        <v>660.00000000000011</v>
      </c>
      <c r="L180" s="25">
        <f t="shared" si="236"/>
        <v>1824</v>
      </c>
      <c r="M180" s="33">
        <f t="shared" si="237"/>
        <v>4254</v>
      </c>
      <c r="N180" s="31">
        <v>0</v>
      </c>
      <c r="O180" s="27">
        <f t="shared" ref="O180" si="241">H180+I180+L180+N180</f>
        <v>7032.68</v>
      </c>
      <c r="P180" s="27">
        <f t="shared" ref="P180" si="242">J180+K180+M180</f>
        <v>9174</v>
      </c>
      <c r="Q180" s="27">
        <f t="shared" ref="Q180" si="243">G180-O180</f>
        <v>52967.32</v>
      </c>
    </row>
    <row r="181" spans="1:17" ht="39.75" customHeight="1" x14ac:dyDescent="0.35">
      <c r="A181" s="38">
        <v>153</v>
      </c>
      <c r="B181" s="34" t="s">
        <v>382</v>
      </c>
      <c r="C181" s="34" t="s">
        <v>269</v>
      </c>
      <c r="D181" s="19" t="s">
        <v>237</v>
      </c>
      <c r="E181" s="52" t="s">
        <v>88</v>
      </c>
      <c r="F181" s="38" t="s">
        <v>32</v>
      </c>
      <c r="G181" s="30">
        <v>60000</v>
      </c>
      <c r="H181" s="27">
        <v>3486.68</v>
      </c>
      <c r="I181" s="23">
        <f t="shared" ref="I181:I182" si="244">G181*2.87/100</f>
        <v>1722</v>
      </c>
      <c r="J181" s="24">
        <f t="shared" ref="J181:J182" si="245">G181*7.1/100</f>
        <v>4260</v>
      </c>
      <c r="K181" s="25">
        <f t="shared" ref="K181:K182" si="246">+G181*1.1%</f>
        <v>660.00000000000011</v>
      </c>
      <c r="L181" s="25">
        <f t="shared" ref="L181:L182" si="247">G181*3.04/100</f>
        <v>1824</v>
      </c>
      <c r="M181" s="33">
        <f t="shared" ref="M181:M182" si="248">+G181*7.09%</f>
        <v>4254</v>
      </c>
      <c r="N181" s="31">
        <v>0</v>
      </c>
      <c r="O181" s="27">
        <f t="shared" ref="O181" si="249">H181+I181+L181+N181</f>
        <v>7032.68</v>
      </c>
      <c r="P181" s="27">
        <f t="shared" ref="P181" si="250">J181+K181+M181</f>
        <v>9174</v>
      </c>
      <c r="Q181" s="27">
        <f t="shared" ref="Q181" si="251">G181-O181</f>
        <v>52967.32</v>
      </c>
    </row>
    <row r="182" spans="1:17" ht="39.75" customHeight="1" x14ac:dyDescent="0.35">
      <c r="A182" s="38">
        <v>154</v>
      </c>
      <c r="B182" s="34" t="s">
        <v>383</v>
      </c>
      <c r="C182" s="34" t="s">
        <v>269</v>
      </c>
      <c r="D182" s="19" t="s">
        <v>237</v>
      </c>
      <c r="E182" s="52" t="s">
        <v>243</v>
      </c>
      <c r="F182" s="38" t="s">
        <v>32</v>
      </c>
      <c r="G182" s="30">
        <v>60000</v>
      </c>
      <c r="H182" s="27">
        <v>3486.68</v>
      </c>
      <c r="I182" s="23">
        <f t="shared" si="244"/>
        <v>1722</v>
      </c>
      <c r="J182" s="24">
        <f t="shared" si="245"/>
        <v>4260</v>
      </c>
      <c r="K182" s="25">
        <f t="shared" si="246"/>
        <v>660.00000000000011</v>
      </c>
      <c r="L182" s="25">
        <f t="shared" si="247"/>
        <v>1824</v>
      </c>
      <c r="M182" s="33">
        <f t="shared" si="248"/>
        <v>4254</v>
      </c>
      <c r="N182" s="31">
        <v>0</v>
      </c>
      <c r="O182" s="27">
        <f t="shared" ref="O182" si="252">H182+I182+L182+N182</f>
        <v>7032.68</v>
      </c>
      <c r="P182" s="27">
        <f t="shared" ref="P182" si="253">J182+K182+M182</f>
        <v>9174</v>
      </c>
      <c r="Q182" s="27">
        <f t="shared" ref="Q182" si="254">G182-O182</f>
        <v>52967.32</v>
      </c>
    </row>
    <row r="183" spans="1:17" ht="39.75" customHeight="1" x14ac:dyDescent="0.35">
      <c r="A183" s="38">
        <v>155</v>
      </c>
      <c r="B183" s="34" t="s">
        <v>384</v>
      </c>
      <c r="C183" s="34" t="s">
        <v>269</v>
      </c>
      <c r="D183" s="19" t="s">
        <v>237</v>
      </c>
      <c r="E183" s="52" t="s">
        <v>243</v>
      </c>
      <c r="F183" s="38" t="s">
        <v>32</v>
      </c>
      <c r="G183" s="30">
        <v>60000</v>
      </c>
      <c r="H183" s="27">
        <v>3486.68</v>
      </c>
      <c r="I183" s="23">
        <f t="shared" ref="I183" si="255">G183*2.87/100</f>
        <v>1722</v>
      </c>
      <c r="J183" s="24">
        <f t="shared" ref="J183" si="256">G183*7.1/100</f>
        <v>4260</v>
      </c>
      <c r="K183" s="25">
        <f t="shared" ref="K183" si="257">+G183*1.1%</f>
        <v>660.00000000000011</v>
      </c>
      <c r="L183" s="25">
        <f t="shared" ref="L183" si="258">G183*3.04/100</f>
        <v>1824</v>
      </c>
      <c r="M183" s="33">
        <f t="shared" ref="M183" si="259">+G183*7.09%</f>
        <v>4254</v>
      </c>
      <c r="N183" s="31">
        <v>0</v>
      </c>
      <c r="O183" s="27">
        <f t="shared" ref="O183" si="260">H183+I183+L183+N183</f>
        <v>7032.68</v>
      </c>
      <c r="P183" s="27">
        <f t="shared" ref="P183" si="261">J183+K183+M183</f>
        <v>9174</v>
      </c>
      <c r="Q183" s="27">
        <f t="shared" ref="Q183" si="262">G183-O183</f>
        <v>52967.32</v>
      </c>
    </row>
    <row r="184" spans="1:17" ht="39.75" customHeight="1" x14ac:dyDescent="0.35">
      <c r="A184" s="38">
        <v>156</v>
      </c>
      <c r="B184" s="34" t="s">
        <v>385</v>
      </c>
      <c r="C184" s="34" t="s">
        <v>269</v>
      </c>
      <c r="D184" s="19" t="s">
        <v>237</v>
      </c>
      <c r="E184" s="52" t="s">
        <v>243</v>
      </c>
      <c r="F184" s="38" t="s">
        <v>32</v>
      </c>
      <c r="G184" s="30">
        <v>60000</v>
      </c>
      <c r="H184" s="27">
        <v>3486.68</v>
      </c>
      <c r="I184" s="23">
        <f t="shared" ref="I184:I186" si="263">G184*2.87/100</f>
        <v>1722</v>
      </c>
      <c r="J184" s="24">
        <f t="shared" ref="J184:J186" si="264">G184*7.1/100</f>
        <v>4260</v>
      </c>
      <c r="K184" s="25">
        <f t="shared" ref="K184:K186" si="265">+G184*1.1%</f>
        <v>660.00000000000011</v>
      </c>
      <c r="L184" s="25">
        <f t="shared" ref="L184:L186" si="266">G184*3.04/100</f>
        <v>1824</v>
      </c>
      <c r="M184" s="33">
        <f t="shared" ref="M184:M186" si="267">+G184*7.09%</f>
        <v>4254</v>
      </c>
      <c r="N184" s="31">
        <v>0</v>
      </c>
      <c r="O184" s="27">
        <f t="shared" ref="O184:O186" si="268">H184+I184+L184+N184</f>
        <v>7032.68</v>
      </c>
      <c r="P184" s="27">
        <f t="shared" ref="P184:P186" si="269">J184+K184+M184</f>
        <v>9174</v>
      </c>
      <c r="Q184" s="27">
        <f t="shared" ref="Q184:Q186" si="270">G184-O184</f>
        <v>52967.32</v>
      </c>
    </row>
    <row r="185" spans="1:17" ht="39.75" customHeight="1" x14ac:dyDescent="0.35">
      <c r="A185" s="38">
        <v>157</v>
      </c>
      <c r="B185" s="34" t="s">
        <v>386</v>
      </c>
      <c r="C185" s="34" t="s">
        <v>269</v>
      </c>
      <c r="D185" s="19" t="s">
        <v>237</v>
      </c>
      <c r="E185" s="52" t="s">
        <v>222</v>
      </c>
      <c r="F185" s="38" t="s">
        <v>29</v>
      </c>
      <c r="G185" s="30">
        <v>40000</v>
      </c>
      <c r="H185" s="27">
        <v>442.65</v>
      </c>
      <c r="I185" s="23">
        <f t="shared" si="263"/>
        <v>1148</v>
      </c>
      <c r="J185" s="24">
        <f t="shared" si="264"/>
        <v>2840</v>
      </c>
      <c r="K185" s="25">
        <f t="shared" si="265"/>
        <v>440.00000000000006</v>
      </c>
      <c r="L185" s="25">
        <f t="shared" si="266"/>
        <v>1216</v>
      </c>
      <c r="M185" s="33">
        <f t="shared" si="267"/>
        <v>2836</v>
      </c>
      <c r="N185" s="31">
        <v>0</v>
      </c>
      <c r="O185" s="27">
        <f t="shared" si="268"/>
        <v>2806.65</v>
      </c>
      <c r="P185" s="27">
        <f t="shared" si="269"/>
        <v>6116</v>
      </c>
      <c r="Q185" s="27">
        <f t="shared" si="270"/>
        <v>37193.35</v>
      </c>
    </row>
    <row r="186" spans="1:17" ht="39.75" customHeight="1" x14ac:dyDescent="0.35">
      <c r="A186" s="38">
        <v>158</v>
      </c>
      <c r="B186" s="34" t="s">
        <v>394</v>
      </c>
      <c r="C186" s="34" t="s">
        <v>269</v>
      </c>
      <c r="D186" s="19" t="s">
        <v>237</v>
      </c>
      <c r="E186" s="52" t="s">
        <v>299</v>
      </c>
      <c r="F186" s="38" t="s">
        <v>29</v>
      </c>
      <c r="G186" s="30">
        <v>37000</v>
      </c>
      <c r="H186" s="27">
        <v>19.25</v>
      </c>
      <c r="I186" s="23">
        <f t="shared" si="263"/>
        <v>1061.9000000000001</v>
      </c>
      <c r="J186" s="24">
        <f t="shared" si="264"/>
        <v>2627</v>
      </c>
      <c r="K186" s="25">
        <f t="shared" si="265"/>
        <v>407.00000000000006</v>
      </c>
      <c r="L186" s="25">
        <f t="shared" si="266"/>
        <v>1124.8</v>
      </c>
      <c r="M186" s="33">
        <f t="shared" si="267"/>
        <v>2623.3</v>
      </c>
      <c r="N186" s="31">
        <v>0</v>
      </c>
      <c r="O186" s="27">
        <f t="shared" si="268"/>
        <v>2205.9499999999998</v>
      </c>
      <c r="P186" s="27">
        <f t="shared" si="269"/>
        <v>5657.3</v>
      </c>
      <c r="Q186" s="27">
        <f t="shared" si="270"/>
        <v>34794.050000000003</v>
      </c>
    </row>
    <row r="187" spans="1:17" ht="39.75" customHeight="1" x14ac:dyDescent="0.35">
      <c r="A187" s="38">
        <v>159</v>
      </c>
      <c r="B187" s="34" t="s">
        <v>395</v>
      </c>
      <c r="C187" s="34" t="s">
        <v>268</v>
      </c>
      <c r="D187" s="19" t="s">
        <v>237</v>
      </c>
      <c r="E187" s="52" t="s">
        <v>299</v>
      </c>
      <c r="F187" s="38" t="s">
        <v>29</v>
      </c>
      <c r="G187" s="30">
        <v>37000</v>
      </c>
      <c r="H187" s="27">
        <v>19.25</v>
      </c>
      <c r="I187" s="23">
        <f t="shared" ref="I187" si="271">G187*2.87/100</f>
        <v>1061.9000000000001</v>
      </c>
      <c r="J187" s="24">
        <f t="shared" ref="J187" si="272">G187*7.1/100</f>
        <v>2627</v>
      </c>
      <c r="K187" s="25">
        <f t="shared" ref="K187" si="273">+G187*1.1%</f>
        <v>407.00000000000006</v>
      </c>
      <c r="L187" s="25">
        <f t="shared" ref="L187" si="274">G187*3.04/100</f>
        <v>1124.8</v>
      </c>
      <c r="M187" s="33">
        <f t="shared" ref="M187" si="275">+G187*7.09%</f>
        <v>2623.3</v>
      </c>
      <c r="N187" s="31">
        <v>0</v>
      </c>
      <c r="O187" s="27">
        <f t="shared" ref="O187" si="276">H187+I187+L187+N187</f>
        <v>2205.9499999999998</v>
      </c>
      <c r="P187" s="27">
        <f t="shared" ref="P187" si="277">J187+K187+M187</f>
        <v>5657.3</v>
      </c>
      <c r="Q187" s="27">
        <f t="shared" ref="Q187" si="278">G187-O187</f>
        <v>34794.050000000003</v>
      </c>
    </row>
    <row r="188" spans="1:17" ht="39.75" customHeight="1" x14ac:dyDescent="0.35">
      <c r="A188" s="38">
        <v>160</v>
      </c>
      <c r="B188" s="34" t="s">
        <v>396</v>
      </c>
      <c r="C188" s="34" t="s">
        <v>268</v>
      </c>
      <c r="D188" s="19" t="s">
        <v>237</v>
      </c>
      <c r="E188" s="52" t="s">
        <v>299</v>
      </c>
      <c r="F188" s="38" t="s">
        <v>29</v>
      </c>
      <c r="G188" s="30">
        <v>37000</v>
      </c>
      <c r="H188" s="27">
        <v>19.25</v>
      </c>
      <c r="I188" s="23">
        <f t="shared" ref="I188:I191" si="279">G188*2.87/100</f>
        <v>1061.9000000000001</v>
      </c>
      <c r="J188" s="24">
        <f t="shared" ref="J188:J191" si="280">G188*7.1/100</f>
        <v>2627</v>
      </c>
      <c r="K188" s="25">
        <f t="shared" ref="K188:K191" si="281">+G188*1.1%</f>
        <v>407.00000000000006</v>
      </c>
      <c r="L188" s="25">
        <f t="shared" ref="L188:L191" si="282">G188*3.04/100</f>
        <v>1124.8</v>
      </c>
      <c r="M188" s="33">
        <f t="shared" ref="M188:M191" si="283">+G188*7.09%</f>
        <v>2623.3</v>
      </c>
      <c r="N188" s="31">
        <v>0</v>
      </c>
      <c r="O188" s="27">
        <f t="shared" ref="O188:O191" si="284">H188+I188+L188+N188</f>
        <v>2205.9499999999998</v>
      </c>
      <c r="P188" s="27">
        <f t="shared" ref="P188:P191" si="285">J188+K188+M188</f>
        <v>5657.3</v>
      </c>
      <c r="Q188" s="27">
        <f t="shared" ref="Q188:Q191" si="286">G188-O188</f>
        <v>34794.050000000003</v>
      </c>
    </row>
    <row r="189" spans="1:17" ht="39.75" customHeight="1" x14ac:dyDescent="0.35">
      <c r="A189" s="38">
        <v>161</v>
      </c>
      <c r="B189" s="34" t="s">
        <v>405</v>
      </c>
      <c r="C189" s="34" t="s">
        <v>269</v>
      </c>
      <c r="D189" s="19" t="s">
        <v>237</v>
      </c>
      <c r="E189" s="52" t="s">
        <v>299</v>
      </c>
      <c r="F189" s="38" t="s">
        <v>29</v>
      </c>
      <c r="G189" s="30">
        <v>37000</v>
      </c>
      <c r="H189" s="27">
        <v>19.25</v>
      </c>
      <c r="I189" s="23">
        <f t="shared" ref="I189" si="287">G189*2.87/100</f>
        <v>1061.9000000000001</v>
      </c>
      <c r="J189" s="24">
        <f t="shared" ref="J189" si="288">G189*7.1/100</f>
        <v>2627</v>
      </c>
      <c r="K189" s="25">
        <f t="shared" ref="K189" si="289">+G189*1.1%</f>
        <v>407.00000000000006</v>
      </c>
      <c r="L189" s="25">
        <f t="shared" ref="L189" si="290">G189*3.04/100</f>
        <v>1124.8</v>
      </c>
      <c r="M189" s="33">
        <f t="shared" ref="M189" si="291">+G189*7.09%</f>
        <v>2623.3</v>
      </c>
      <c r="N189" s="31">
        <v>0</v>
      </c>
      <c r="O189" s="27">
        <f t="shared" ref="O189" si="292">H189+I189+L189+N189</f>
        <v>2205.9499999999998</v>
      </c>
      <c r="P189" s="27">
        <f t="shared" ref="P189" si="293">J189+K189+M189</f>
        <v>5657.3</v>
      </c>
      <c r="Q189" s="27">
        <f t="shared" ref="Q189" si="294">G189-O189</f>
        <v>34794.050000000003</v>
      </c>
    </row>
    <row r="190" spans="1:17" ht="39.75" customHeight="1" x14ac:dyDescent="0.35">
      <c r="A190" s="38">
        <v>162</v>
      </c>
      <c r="B190" s="34" t="s">
        <v>412</v>
      </c>
      <c r="C190" s="34" t="s">
        <v>269</v>
      </c>
      <c r="D190" s="19" t="s">
        <v>237</v>
      </c>
      <c r="E190" s="52" t="s">
        <v>299</v>
      </c>
      <c r="F190" s="38" t="s">
        <v>29</v>
      </c>
      <c r="G190" s="30">
        <v>37000</v>
      </c>
      <c r="H190" s="27">
        <v>19.25</v>
      </c>
      <c r="I190" s="23">
        <f t="shared" si="279"/>
        <v>1061.9000000000001</v>
      </c>
      <c r="J190" s="24">
        <f t="shared" si="280"/>
        <v>2627</v>
      </c>
      <c r="K190" s="25">
        <f t="shared" si="281"/>
        <v>407.00000000000006</v>
      </c>
      <c r="L190" s="25">
        <f t="shared" si="282"/>
        <v>1124.8</v>
      </c>
      <c r="M190" s="33">
        <f t="shared" si="283"/>
        <v>2623.3</v>
      </c>
      <c r="N190" s="31">
        <v>0</v>
      </c>
      <c r="O190" s="27">
        <f t="shared" si="284"/>
        <v>2205.9499999999998</v>
      </c>
      <c r="P190" s="27">
        <f t="shared" si="285"/>
        <v>5657.3</v>
      </c>
      <c r="Q190" s="27">
        <f t="shared" si="286"/>
        <v>34794.050000000003</v>
      </c>
    </row>
    <row r="191" spans="1:17" ht="39.75" customHeight="1" x14ac:dyDescent="0.35">
      <c r="A191" s="38">
        <v>163</v>
      </c>
      <c r="B191" s="34" t="s">
        <v>411</v>
      </c>
      <c r="C191" s="34" t="s">
        <v>269</v>
      </c>
      <c r="D191" s="19" t="s">
        <v>237</v>
      </c>
      <c r="E191" s="52" t="s">
        <v>226</v>
      </c>
      <c r="F191" s="38" t="s">
        <v>29</v>
      </c>
      <c r="G191" s="30">
        <v>40000</v>
      </c>
      <c r="H191" s="27">
        <v>442.65</v>
      </c>
      <c r="I191" s="23">
        <f t="shared" si="279"/>
        <v>1148</v>
      </c>
      <c r="J191" s="24">
        <f t="shared" si="280"/>
        <v>2840</v>
      </c>
      <c r="K191" s="25">
        <f t="shared" si="281"/>
        <v>440.00000000000006</v>
      </c>
      <c r="L191" s="25">
        <f t="shared" si="282"/>
        <v>1216</v>
      </c>
      <c r="M191" s="33">
        <f t="shared" si="283"/>
        <v>2836</v>
      </c>
      <c r="N191" s="31">
        <v>0</v>
      </c>
      <c r="O191" s="27">
        <f t="shared" si="284"/>
        <v>2806.65</v>
      </c>
      <c r="P191" s="27">
        <f t="shared" si="285"/>
        <v>6116</v>
      </c>
      <c r="Q191" s="27">
        <f t="shared" si="286"/>
        <v>37193.35</v>
      </c>
    </row>
    <row r="192" spans="1:17" ht="39.75" customHeight="1" x14ac:dyDescent="0.35">
      <c r="A192" s="38">
        <v>164</v>
      </c>
      <c r="B192" s="34" t="s">
        <v>323</v>
      </c>
      <c r="C192" s="34" t="s">
        <v>269</v>
      </c>
      <c r="D192" s="19" t="s">
        <v>237</v>
      </c>
      <c r="E192" s="52" t="s">
        <v>299</v>
      </c>
      <c r="F192" s="38" t="s">
        <v>29</v>
      </c>
      <c r="G192" s="30">
        <v>40000</v>
      </c>
      <c r="H192" s="27">
        <v>442.65</v>
      </c>
      <c r="I192" s="23">
        <f t="shared" si="219"/>
        <v>1148</v>
      </c>
      <c r="J192" s="24">
        <f t="shared" si="220"/>
        <v>2840</v>
      </c>
      <c r="K192" s="25">
        <f t="shared" si="203"/>
        <v>440.00000000000006</v>
      </c>
      <c r="L192" s="25">
        <f t="shared" si="221"/>
        <v>1216</v>
      </c>
      <c r="M192" s="33">
        <f t="shared" si="204"/>
        <v>2836</v>
      </c>
      <c r="N192" s="31">
        <v>0</v>
      </c>
      <c r="O192" s="27">
        <f t="shared" si="230"/>
        <v>2806.65</v>
      </c>
      <c r="P192" s="27">
        <f t="shared" si="231"/>
        <v>6116</v>
      </c>
      <c r="Q192" s="27">
        <f t="shared" si="232"/>
        <v>37193.35</v>
      </c>
    </row>
    <row r="193" spans="1:18" ht="39.75" customHeight="1" x14ac:dyDescent="0.35">
      <c r="A193" s="38">
        <v>165</v>
      </c>
      <c r="B193" s="34" t="s">
        <v>324</v>
      </c>
      <c r="C193" s="34" t="s">
        <v>269</v>
      </c>
      <c r="D193" s="19" t="s">
        <v>237</v>
      </c>
      <c r="E193" s="52" t="s">
        <v>299</v>
      </c>
      <c r="F193" s="38" t="s">
        <v>29</v>
      </c>
      <c r="G193" s="30">
        <v>40000</v>
      </c>
      <c r="H193" s="27">
        <v>442.65</v>
      </c>
      <c r="I193" s="23">
        <f t="shared" si="219"/>
        <v>1148</v>
      </c>
      <c r="J193" s="24">
        <f t="shared" si="220"/>
        <v>2840</v>
      </c>
      <c r="K193" s="25">
        <f t="shared" si="203"/>
        <v>440.00000000000006</v>
      </c>
      <c r="L193" s="25">
        <f t="shared" si="221"/>
        <v>1216</v>
      </c>
      <c r="M193" s="33">
        <f t="shared" si="204"/>
        <v>2836</v>
      </c>
      <c r="N193" s="31">
        <v>0</v>
      </c>
      <c r="O193" s="27">
        <f t="shared" si="230"/>
        <v>2806.65</v>
      </c>
      <c r="P193" s="27">
        <f t="shared" si="231"/>
        <v>6116</v>
      </c>
      <c r="Q193" s="27">
        <f t="shared" si="232"/>
        <v>37193.35</v>
      </c>
    </row>
    <row r="194" spans="1:18" ht="27.75" customHeight="1" x14ac:dyDescent="0.2">
      <c r="A194" s="169" t="s">
        <v>139</v>
      </c>
      <c r="B194" s="169"/>
      <c r="C194" s="169"/>
      <c r="D194" s="169"/>
      <c r="E194" s="169"/>
      <c r="F194" s="20"/>
      <c r="G194" s="73">
        <f t="shared" ref="G194:Q194" si="295">SUM(G131:G193)</f>
        <v>3553000</v>
      </c>
      <c r="H194" s="73">
        <f t="shared" si="295"/>
        <v>208576.26999999981</v>
      </c>
      <c r="I194" s="73">
        <f t="shared" si="295"/>
        <v>101971.09999999999</v>
      </c>
      <c r="J194" s="73">
        <f t="shared" si="295"/>
        <v>252263</v>
      </c>
      <c r="K194" s="73">
        <f t="shared" si="295"/>
        <v>34932.656000000003</v>
      </c>
      <c r="L194" s="73">
        <f t="shared" si="295"/>
        <v>107312.60799999999</v>
      </c>
      <c r="M194" s="73">
        <f t="shared" si="295"/>
        <v>250278.41799999998</v>
      </c>
      <c r="N194" s="73">
        <f t="shared" si="295"/>
        <v>28741.65</v>
      </c>
      <c r="O194" s="73">
        <f t="shared" si="295"/>
        <v>446601.62800000032</v>
      </c>
      <c r="P194" s="73">
        <f t="shared" si="295"/>
        <v>537474.07400000002</v>
      </c>
      <c r="Q194" s="73">
        <f t="shared" si="295"/>
        <v>3106398.3719999995</v>
      </c>
      <c r="R194" s="13"/>
    </row>
    <row r="195" spans="1:18" ht="41.25" customHeight="1" x14ac:dyDescent="0.2">
      <c r="A195" s="170" t="s">
        <v>244</v>
      </c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2"/>
    </row>
    <row r="196" spans="1:18" ht="41.25" customHeight="1" x14ac:dyDescent="0.35">
      <c r="A196" s="38">
        <v>166</v>
      </c>
      <c r="B196" s="19" t="s">
        <v>335</v>
      </c>
      <c r="C196" s="19" t="s">
        <v>269</v>
      </c>
      <c r="D196" s="19" t="s">
        <v>244</v>
      </c>
      <c r="E196" s="97" t="s">
        <v>336</v>
      </c>
      <c r="F196" s="20" t="s">
        <v>32</v>
      </c>
      <c r="G196" s="30">
        <v>210000</v>
      </c>
      <c r="H196" s="22">
        <v>37755.440000000002</v>
      </c>
      <c r="I196" s="23">
        <f t="shared" ref="I196" si="296">G196*2.87/100</f>
        <v>6027</v>
      </c>
      <c r="J196" s="24">
        <f t="shared" ref="J196" si="297">G196*7.1/100</f>
        <v>14910</v>
      </c>
      <c r="K196" s="87">
        <f>74808*1.1%</f>
        <v>822.88800000000003</v>
      </c>
      <c r="L196" s="33">
        <f>187020*3.04%</f>
        <v>5685.4080000000004</v>
      </c>
      <c r="M196" s="33">
        <f>187020*7.09%</f>
        <v>13259.718000000001</v>
      </c>
      <c r="N196" s="51">
        <v>1597.31</v>
      </c>
      <c r="O196" s="27">
        <f t="shared" ref="O196" si="298">H196+I196+L196+N196</f>
        <v>51065.158000000003</v>
      </c>
      <c r="P196" s="27">
        <f t="shared" ref="P196" si="299">J196+K196+M196</f>
        <v>28992.606</v>
      </c>
      <c r="Q196" s="27">
        <f t="shared" ref="Q196" si="300">G196-O196</f>
        <v>158934.842</v>
      </c>
    </row>
    <row r="197" spans="1:18" ht="43.5" customHeight="1" x14ac:dyDescent="0.35">
      <c r="A197" s="38">
        <v>167</v>
      </c>
      <c r="B197" s="19" t="s">
        <v>127</v>
      </c>
      <c r="C197" s="19" t="s">
        <v>268</v>
      </c>
      <c r="D197" s="19" t="s">
        <v>244</v>
      </c>
      <c r="E197" s="97" t="s">
        <v>255</v>
      </c>
      <c r="F197" s="20" t="s">
        <v>29</v>
      </c>
      <c r="G197" s="30">
        <v>100000</v>
      </c>
      <c r="H197" s="22">
        <v>12105.37</v>
      </c>
      <c r="I197" s="23">
        <f t="shared" ref="I197:I234" si="301">G197*2.87/100</f>
        <v>2870</v>
      </c>
      <c r="J197" s="24">
        <f t="shared" ref="J197:J234" si="302">G197*7.1/100</f>
        <v>7100</v>
      </c>
      <c r="K197" s="87">
        <f t="shared" ref="K197:K211" si="303">74808*1.1%</f>
        <v>822.88800000000003</v>
      </c>
      <c r="L197" s="25">
        <f>G197*3.04/100</f>
        <v>3040</v>
      </c>
      <c r="M197" s="33">
        <f t="shared" ref="M197:M234" si="304">+G197*7.09%</f>
        <v>7090.0000000000009</v>
      </c>
      <c r="N197" s="51">
        <v>0</v>
      </c>
      <c r="O197" s="27">
        <f t="shared" ref="O197:O234" si="305">H197+I197+L197+N197</f>
        <v>18015.370000000003</v>
      </c>
      <c r="P197" s="27">
        <f t="shared" ref="P197:P234" si="306">J197+K197+M197</f>
        <v>15012.888000000001</v>
      </c>
      <c r="Q197" s="27">
        <f t="shared" ref="Q197:Q212" si="307">G197-O197</f>
        <v>81984.63</v>
      </c>
    </row>
    <row r="198" spans="1:18" ht="43.5" customHeight="1" x14ac:dyDescent="0.35">
      <c r="A198" s="38">
        <v>168</v>
      </c>
      <c r="B198" s="19" t="s">
        <v>137</v>
      </c>
      <c r="C198" s="19" t="s">
        <v>268</v>
      </c>
      <c r="D198" s="19" t="s">
        <v>244</v>
      </c>
      <c r="E198" s="97" t="s">
        <v>245</v>
      </c>
      <c r="F198" s="20" t="s">
        <v>29</v>
      </c>
      <c r="G198" s="30">
        <v>120000</v>
      </c>
      <c r="H198" s="22">
        <v>16011.21</v>
      </c>
      <c r="I198" s="23">
        <f t="shared" si="301"/>
        <v>3444</v>
      </c>
      <c r="J198" s="24">
        <f t="shared" si="302"/>
        <v>8520</v>
      </c>
      <c r="K198" s="87">
        <f t="shared" si="303"/>
        <v>822.88800000000003</v>
      </c>
      <c r="L198" s="25">
        <f t="shared" ref="L198:L212" si="308">G198*3.04/100</f>
        <v>3648</v>
      </c>
      <c r="M198" s="33">
        <f t="shared" si="304"/>
        <v>8508</v>
      </c>
      <c r="N198" s="51">
        <f>1597.31*2</f>
        <v>3194.62</v>
      </c>
      <c r="O198" s="27">
        <f t="shared" si="305"/>
        <v>26297.829999999998</v>
      </c>
      <c r="P198" s="27">
        <f t="shared" si="306"/>
        <v>17850.887999999999</v>
      </c>
      <c r="Q198" s="27">
        <f t="shared" si="307"/>
        <v>93702.17</v>
      </c>
    </row>
    <row r="199" spans="1:18" ht="43.5" customHeight="1" x14ac:dyDescent="0.35">
      <c r="A199" s="38">
        <v>169</v>
      </c>
      <c r="B199" s="19" t="s">
        <v>126</v>
      </c>
      <c r="C199" s="19" t="s">
        <v>269</v>
      </c>
      <c r="D199" s="19" t="s">
        <v>244</v>
      </c>
      <c r="E199" s="97" t="s">
        <v>255</v>
      </c>
      <c r="F199" s="20" t="s">
        <v>29</v>
      </c>
      <c r="G199" s="30">
        <v>100000</v>
      </c>
      <c r="H199" s="22">
        <v>12105.37</v>
      </c>
      <c r="I199" s="23">
        <f t="shared" si="301"/>
        <v>2870</v>
      </c>
      <c r="J199" s="24">
        <f t="shared" si="302"/>
        <v>7100</v>
      </c>
      <c r="K199" s="87">
        <f t="shared" si="303"/>
        <v>822.88800000000003</v>
      </c>
      <c r="L199" s="25">
        <f t="shared" si="308"/>
        <v>3040</v>
      </c>
      <c r="M199" s="33">
        <f t="shared" si="304"/>
        <v>7090.0000000000009</v>
      </c>
      <c r="N199" s="51">
        <v>0</v>
      </c>
      <c r="O199" s="27">
        <f t="shared" si="305"/>
        <v>18015.370000000003</v>
      </c>
      <c r="P199" s="27">
        <f t="shared" si="306"/>
        <v>15012.888000000001</v>
      </c>
      <c r="Q199" s="27">
        <f t="shared" si="307"/>
        <v>81984.63</v>
      </c>
    </row>
    <row r="200" spans="1:18" ht="43.5" customHeight="1" x14ac:dyDescent="0.35">
      <c r="A200" s="38">
        <v>170</v>
      </c>
      <c r="B200" s="19" t="s">
        <v>125</v>
      </c>
      <c r="C200" s="19" t="s">
        <v>268</v>
      </c>
      <c r="D200" s="19" t="s">
        <v>244</v>
      </c>
      <c r="E200" s="97" t="s">
        <v>255</v>
      </c>
      <c r="F200" s="20" t="s">
        <v>29</v>
      </c>
      <c r="G200" s="30">
        <v>100000</v>
      </c>
      <c r="H200" s="22">
        <v>12105.37</v>
      </c>
      <c r="I200" s="23">
        <f t="shared" si="301"/>
        <v>2870</v>
      </c>
      <c r="J200" s="24">
        <f t="shared" si="302"/>
        <v>7100</v>
      </c>
      <c r="K200" s="87">
        <f t="shared" si="303"/>
        <v>822.88800000000003</v>
      </c>
      <c r="L200" s="25">
        <f t="shared" si="308"/>
        <v>3040</v>
      </c>
      <c r="M200" s="33">
        <f t="shared" si="304"/>
        <v>7090.0000000000009</v>
      </c>
      <c r="N200" s="51">
        <v>0</v>
      </c>
      <c r="O200" s="27">
        <f t="shared" si="305"/>
        <v>18015.370000000003</v>
      </c>
      <c r="P200" s="27">
        <f t="shared" si="306"/>
        <v>15012.888000000001</v>
      </c>
      <c r="Q200" s="27">
        <f t="shared" si="307"/>
        <v>81984.63</v>
      </c>
    </row>
    <row r="201" spans="1:18" ht="43.5" customHeight="1" x14ac:dyDescent="0.35">
      <c r="A201" s="38">
        <v>171</v>
      </c>
      <c r="B201" s="19" t="s">
        <v>129</v>
      </c>
      <c r="C201" s="19" t="s">
        <v>268</v>
      </c>
      <c r="D201" s="19" t="s">
        <v>244</v>
      </c>
      <c r="E201" s="97" t="s">
        <v>255</v>
      </c>
      <c r="F201" s="20" t="s">
        <v>29</v>
      </c>
      <c r="G201" s="30">
        <v>100000</v>
      </c>
      <c r="H201" s="22">
        <v>12105.37</v>
      </c>
      <c r="I201" s="23">
        <f t="shared" si="301"/>
        <v>2870</v>
      </c>
      <c r="J201" s="24">
        <f t="shared" si="302"/>
        <v>7100</v>
      </c>
      <c r="K201" s="87">
        <f t="shared" si="303"/>
        <v>822.88800000000003</v>
      </c>
      <c r="L201" s="25">
        <f t="shared" si="308"/>
        <v>3040</v>
      </c>
      <c r="M201" s="33">
        <f t="shared" si="304"/>
        <v>7090.0000000000009</v>
      </c>
      <c r="N201" s="51">
        <v>0</v>
      </c>
      <c r="O201" s="27">
        <f t="shared" si="305"/>
        <v>18015.370000000003</v>
      </c>
      <c r="P201" s="27">
        <f t="shared" si="306"/>
        <v>15012.888000000001</v>
      </c>
      <c r="Q201" s="27">
        <f t="shared" si="307"/>
        <v>81984.63</v>
      </c>
    </row>
    <row r="202" spans="1:18" ht="43.5" customHeight="1" x14ac:dyDescent="0.35">
      <c r="A202" s="38">
        <v>172</v>
      </c>
      <c r="B202" s="19" t="s">
        <v>130</v>
      </c>
      <c r="C202" s="19" t="s">
        <v>268</v>
      </c>
      <c r="D202" s="19" t="s">
        <v>244</v>
      </c>
      <c r="E202" s="97" t="s">
        <v>264</v>
      </c>
      <c r="F202" s="20" t="s">
        <v>29</v>
      </c>
      <c r="G202" s="30">
        <v>85000</v>
      </c>
      <c r="H202" s="22">
        <v>7778.34</v>
      </c>
      <c r="I202" s="23">
        <f t="shared" si="301"/>
        <v>2439.5</v>
      </c>
      <c r="J202" s="24">
        <f t="shared" si="302"/>
        <v>6035</v>
      </c>
      <c r="K202" s="87">
        <f t="shared" si="303"/>
        <v>822.88800000000003</v>
      </c>
      <c r="L202" s="25">
        <f t="shared" si="308"/>
        <v>2584</v>
      </c>
      <c r="M202" s="33">
        <f t="shared" si="304"/>
        <v>6026.5</v>
      </c>
      <c r="N202" s="51">
        <f>1597.31*2</f>
        <v>3194.62</v>
      </c>
      <c r="O202" s="27">
        <f t="shared" si="305"/>
        <v>15996.46</v>
      </c>
      <c r="P202" s="27">
        <f t="shared" si="306"/>
        <v>12884.387999999999</v>
      </c>
      <c r="Q202" s="27">
        <f t="shared" si="307"/>
        <v>69003.540000000008</v>
      </c>
    </row>
    <row r="203" spans="1:18" ht="43.5" customHeight="1" x14ac:dyDescent="0.35">
      <c r="A203" s="38">
        <v>173</v>
      </c>
      <c r="B203" s="19" t="s">
        <v>128</v>
      </c>
      <c r="C203" s="19" t="s">
        <v>269</v>
      </c>
      <c r="D203" s="19" t="s">
        <v>244</v>
      </c>
      <c r="E203" s="97" t="s">
        <v>264</v>
      </c>
      <c r="F203" s="20" t="s">
        <v>29</v>
      </c>
      <c r="G203" s="30">
        <v>100000</v>
      </c>
      <c r="H203" s="22">
        <v>12105.37</v>
      </c>
      <c r="I203" s="23">
        <f t="shared" si="301"/>
        <v>2870</v>
      </c>
      <c r="J203" s="24">
        <f t="shared" si="302"/>
        <v>7100</v>
      </c>
      <c r="K203" s="87">
        <f t="shared" si="303"/>
        <v>822.88800000000003</v>
      </c>
      <c r="L203" s="25">
        <f t="shared" si="308"/>
        <v>3040</v>
      </c>
      <c r="M203" s="33">
        <f t="shared" si="304"/>
        <v>7090.0000000000009</v>
      </c>
      <c r="N203" s="51">
        <v>0</v>
      </c>
      <c r="O203" s="27">
        <f t="shared" si="305"/>
        <v>18015.370000000003</v>
      </c>
      <c r="P203" s="27">
        <f t="shared" si="306"/>
        <v>15012.888000000001</v>
      </c>
      <c r="Q203" s="27">
        <f t="shared" si="307"/>
        <v>81984.63</v>
      </c>
    </row>
    <row r="204" spans="1:18" ht="43.5" customHeight="1" x14ac:dyDescent="0.35">
      <c r="A204" s="38">
        <v>174</v>
      </c>
      <c r="B204" s="19" t="s">
        <v>136</v>
      </c>
      <c r="C204" s="19" t="s">
        <v>269</v>
      </c>
      <c r="D204" s="19" t="s">
        <v>244</v>
      </c>
      <c r="E204" s="97" t="s">
        <v>246</v>
      </c>
      <c r="F204" s="20" t="s">
        <v>29</v>
      </c>
      <c r="G204" s="30">
        <v>90000</v>
      </c>
      <c r="H204" s="22">
        <v>9753.1200000000008</v>
      </c>
      <c r="I204" s="23">
        <f t="shared" si="301"/>
        <v>2583</v>
      </c>
      <c r="J204" s="24">
        <f t="shared" si="302"/>
        <v>6390</v>
      </c>
      <c r="K204" s="87">
        <f t="shared" si="303"/>
        <v>822.88800000000003</v>
      </c>
      <c r="L204" s="25">
        <f t="shared" si="308"/>
        <v>2736</v>
      </c>
      <c r="M204" s="33">
        <f t="shared" si="304"/>
        <v>6381</v>
      </c>
      <c r="N204" s="51">
        <v>0</v>
      </c>
      <c r="O204" s="27">
        <f t="shared" si="305"/>
        <v>15072.12</v>
      </c>
      <c r="P204" s="27">
        <f t="shared" si="306"/>
        <v>13593.887999999999</v>
      </c>
      <c r="Q204" s="27">
        <f t="shared" si="307"/>
        <v>74927.88</v>
      </c>
    </row>
    <row r="205" spans="1:18" ht="33.75" customHeight="1" x14ac:dyDescent="0.35">
      <c r="A205" s="38">
        <v>175</v>
      </c>
      <c r="B205" s="19" t="s">
        <v>132</v>
      </c>
      <c r="C205" s="19" t="s">
        <v>268</v>
      </c>
      <c r="D205" s="19" t="s">
        <v>244</v>
      </c>
      <c r="E205" s="97" t="s">
        <v>246</v>
      </c>
      <c r="F205" s="20" t="s">
        <v>29</v>
      </c>
      <c r="G205" s="30">
        <v>90000</v>
      </c>
      <c r="H205" s="22">
        <v>9753.1200000000008</v>
      </c>
      <c r="I205" s="23">
        <f t="shared" si="301"/>
        <v>2583</v>
      </c>
      <c r="J205" s="24">
        <f t="shared" si="302"/>
        <v>6390</v>
      </c>
      <c r="K205" s="87">
        <f t="shared" si="303"/>
        <v>822.88800000000003</v>
      </c>
      <c r="L205" s="25">
        <f t="shared" si="308"/>
        <v>2736</v>
      </c>
      <c r="M205" s="33">
        <f t="shared" si="304"/>
        <v>6381</v>
      </c>
      <c r="N205" s="51">
        <v>0</v>
      </c>
      <c r="O205" s="27">
        <f t="shared" si="305"/>
        <v>15072.12</v>
      </c>
      <c r="P205" s="27">
        <f t="shared" si="306"/>
        <v>13593.887999999999</v>
      </c>
      <c r="Q205" s="27">
        <f t="shared" si="307"/>
        <v>74927.88</v>
      </c>
    </row>
    <row r="206" spans="1:18" ht="28.5" customHeight="1" x14ac:dyDescent="0.35">
      <c r="A206" s="38">
        <v>176</v>
      </c>
      <c r="B206" s="19" t="s">
        <v>138</v>
      </c>
      <c r="C206" s="19" t="s">
        <v>269</v>
      </c>
      <c r="D206" s="19" t="s">
        <v>244</v>
      </c>
      <c r="E206" s="97" t="s">
        <v>246</v>
      </c>
      <c r="F206" s="20" t="s">
        <v>29</v>
      </c>
      <c r="G206" s="30">
        <v>90000</v>
      </c>
      <c r="H206" s="22">
        <v>9353.7900000000009</v>
      </c>
      <c r="I206" s="23">
        <f t="shared" si="301"/>
        <v>2583</v>
      </c>
      <c r="J206" s="24">
        <f t="shared" si="302"/>
        <v>6390</v>
      </c>
      <c r="K206" s="87">
        <f t="shared" si="303"/>
        <v>822.88800000000003</v>
      </c>
      <c r="L206" s="25">
        <f t="shared" si="308"/>
        <v>2736</v>
      </c>
      <c r="M206" s="33">
        <f t="shared" si="304"/>
        <v>6381</v>
      </c>
      <c r="N206" s="51">
        <v>1597.31</v>
      </c>
      <c r="O206" s="27">
        <f t="shared" si="305"/>
        <v>16270.1</v>
      </c>
      <c r="P206" s="27">
        <f t="shared" si="306"/>
        <v>13593.887999999999</v>
      </c>
      <c r="Q206" s="27">
        <f t="shared" si="307"/>
        <v>73729.899999999994</v>
      </c>
    </row>
    <row r="207" spans="1:18" ht="33.75" customHeight="1" x14ac:dyDescent="0.35">
      <c r="A207" s="38">
        <v>177</v>
      </c>
      <c r="B207" s="19" t="s">
        <v>135</v>
      </c>
      <c r="C207" s="19" t="s">
        <v>269</v>
      </c>
      <c r="D207" s="19" t="s">
        <v>244</v>
      </c>
      <c r="E207" s="97" t="s">
        <v>246</v>
      </c>
      <c r="F207" s="20" t="s">
        <v>29</v>
      </c>
      <c r="G207" s="30">
        <v>90000</v>
      </c>
      <c r="H207" s="22">
        <v>8954.4599999999991</v>
      </c>
      <c r="I207" s="23">
        <f t="shared" si="301"/>
        <v>2583</v>
      </c>
      <c r="J207" s="24">
        <f t="shared" si="302"/>
        <v>6390</v>
      </c>
      <c r="K207" s="87">
        <f t="shared" si="303"/>
        <v>822.88800000000003</v>
      </c>
      <c r="L207" s="25">
        <f t="shared" si="308"/>
        <v>2736</v>
      </c>
      <c r="M207" s="33">
        <f t="shared" si="304"/>
        <v>6381</v>
      </c>
      <c r="N207" s="51">
        <f>1597.31*2</f>
        <v>3194.62</v>
      </c>
      <c r="O207" s="27">
        <f t="shared" si="305"/>
        <v>17468.079999999998</v>
      </c>
      <c r="P207" s="27">
        <f t="shared" si="306"/>
        <v>13593.887999999999</v>
      </c>
      <c r="Q207" s="27">
        <f t="shared" si="307"/>
        <v>72531.92</v>
      </c>
    </row>
    <row r="208" spans="1:18" ht="43.5" customHeight="1" x14ac:dyDescent="0.35">
      <c r="A208" s="38">
        <v>178</v>
      </c>
      <c r="B208" s="19" t="s">
        <v>134</v>
      </c>
      <c r="C208" s="19" t="s">
        <v>269</v>
      </c>
      <c r="D208" s="19" t="s">
        <v>244</v>
      </c>
      <c r="E208" s="97" t="s">
        <v>246</v>
      </c>
      <c r="F208" s="20" t="s">
        <v>29</v>
      </c>
      <c r="G208" s="30">
        <v>90000</v>
      </c>
      <c r="H208" s="22">
        <v>9753.1200000000008</v>
      </c>
      <c r="I208" s="23">
        <f t="shared" si="301"/>
        <v>2583</v>
      </c>
      <c r="J208" s="24">
        <f t="shared" si="302"/>
        <v>6390</v>
      </c>
      <c r="K208" s="87">
        <f t="shared" si="303"/>
        <v>822.88800000000003</v>
      </c>
      <c r="L208" s="25">
        <f t="shared" si="308"/>
        <v>2736</v>
      </c>
      <c r="M208" s="33">
        <f t="shared" si="304"/>
        <v>6381</v>
      </c>
      <c r="N208" s="51">
        <v>0</v>
      </c>
      <c r="O208" s="27">
        <f t="shared" si="305"/>
        <v>15072.12</v>
      </c>
      <c r="P208" s="27">
        <f t="shared" si="306"/>
        <v>13593.887999999999</v>
      </c>
      <c r="Q208" s="27">
        <f t="shared" si="307"/>
        <v>74927.88</v>
      </c>
    </row>
    <row r="209" spans="1:17" ht="43.5" customHeight="1" x14ac:dyDescent="0.35">
      <c r="A209" s="38">
        <v>179</v>
      </c>
      <c r="B209" s="19" t="s">
        <v>133</v>
      </c>
      <c r="C209" s="19" t="s">
        <v>269</v>
      </c>
      <c r="D209" s="19" t="s">
        <v>244</v>
      </c>
      <c r="E209" s="97" t="s">
        <v>246</v>
      </c>
      <c r="F209" s="20" t="s">
        <v>29</v>
      </c>
      <c r="G209" s="30">
        <v>90000</v>
      </c>
      <c r="H209" s="22">
        <v>8954.4599999999991</v>
      </c>
      <c r="I209" s="23">
        <f t="shared" si="301"/>
        <v>2583</v>
      </c>
      <c r="J209" s="24">
        <f t="shared" si="302"/>
        <v>6390</v>
      </c>
      <c r="K209" s="87">
        <f t="shared" si="303"/>
        <v>822.88800000000003</v>
      </c>
      <c r="L209" s="25">
        <f t="shared" si="308"/>
        <v>2736</v>
      </c>
      <c r="M209" s="33">
        <f t="shared" si="304"/>
        <v>6381</v>
      </c>
      <c r="N209" s="51">
        <f>1597.31*2</f>
        <v>3194.62</v>
      </c>
      <c r="O209" s="27">
        <f t="shared" si="305"/>
        <v>17468.079999999998</v>
      </c>
      <c r="P209" s="27">
        <f t="shared" si="306"/>
        <v>13593.887999999999</v>
      </c>
      <c r="Q209" s="27">
        <f t="shared" si="307"/>
        <v>72531.92</v>
      </c>
    </row>
    <row r="210" spans="1:17" ht="43.5" customHeight="1" x14ac:dyDescent="0.35">
      <c r="A210" s="38">
        <v>180</v>
      </c>
      <c r="B210" s="19" t="s">
        <v>258</v>
      </c>
      <c r="C210" s="19" t="s">
        <v>268</v>
      </c>
      <c r="D210" s="19" t="s">
        <v>244</v>
      </c>
      <c r="E210" s="97" t="s">
        <v>246</v>
      </c>
      <c r="F210" s="20" t="s">
        <v>32</v>
      </c>
      <c r="G210" s="30">
        <v>90000</v>
      </c>
      <c r="H210" s="22">
        <v>9356.27</v>
      </c>
      <c r="I210" s="23">
        <f>G210*2.87/100</f>
        <v>2583</v>
      </c>
      <c r="J210" s="24">
        <f>G210*7.1/100</f>
        <v>6390</v>
      </c>
      <c r="K210" s="87">
        <f t="shared" si="303"/>
        <v>822.88800000000003</v>
      </c>
      <c r="L210" s="25">
        <f>G210*3.04/100</f>
        <v>2736</v>
      </c>
      <c r="M210" s="33">
        <f t="shared" si="304"/>
        <v>6381</v>
      </c>
      <c r="N210" s="51">
        <v>1587.38</v>
      </c>
      <c r="O210" s="27">
        <f t="shared" si="305"/>
        <v>16262.650000000001</v>
      </c>
      <c r="P210" s="27">
        <f>J210+K210+M210</f>
        <v>13593.887999999999</v>
      </c>
      <c r="Q210" s="27">
        <f>G210-O210</f>
        <v>73737.350000000006</v>
      </c>
    </row>
    <row r="211" spans="1:17" ht="43.5" customHeight="1" x14ac:dyDescent="0.35">
      <c r="A211" s="38">
        <v>181</v>
      </c>
      <c r="B211" s="19" t="s">
        <v>131</v>
      </c>
      <c r="C211" s="19" t="s">
        <v>269</v>
      </c>
      <c r="D211" s="19" t="s">
        <v>244</v>
      </c>
      <c r="E211" s="97" t="s">
        <v>247</v>
      </c>
      <c r="F211" s="20" t="s">
        <v>29</v>
      </c>
      <c r="G211" s="30">
        <v>75000</v>
      </c>
      <c r="H211" s="22">
        <v>6309.38</v>
      </c>
      <c r="I211" s="23">
        <f>G211*2.87/100</f>
        <v>2152.5</v>
      </c>
      <c r="J211" s="24">
        <f>G211*7.1/100</f>
        <v>5325</v>
      </c>
      <c r="K211" s="87">
        <f t="shared" si="303"/>
        <v>822.88800000000003</v>
      </c>
      <c r="L211" s="25">
        <f>G211*3.04/100</f>
        <v>2280</v>
      </c>
      <c r="M211" s="33">
        <f t="shared" si="304"/>
        <v>5317.5</v>
      </c>
      <c r="N211" s="51">
        <v>0</v>
      </c>
      <c r="O211" s="27">
        <f t="shared" si="305"/>
        <v>10741.880000000001</v>
      </c>
      <c r="P211" s="27">
        <f>J211+K211+M211</f>
        <v>11465.387999999999</v>
      </c>
      <c r="Q211" s="27">
        <f>G211-O211</f>
        <v>64258.119999999995</v>
      </c>
    </row>
    <row r="212" spans="1:17" ht="43.5" customHeight="1" x14ac:dyDescent="0.35">
      <c r="A212" s="38">
        <v>182</v>
      </c>
      <c r="B212" s="19" t="s">
        <v>170</v>
      </c>
      <c r="C212" s="19" t="s">
        <v>269</v>
      </c>
      <c r="D212" s="19" t="s">
        <v>244</v>
      </c>
      <c r="E212" s="97" t="s">
        <v>236</v>
      </c>
      <c r="F212" s="20" t="s">
        <v>316</v>
      </c>
      <c r="G212" s="30">
        <v>43000</v>
      </c>
      <c r="H212" s="22">
        <v>0</v>
      </c>
      <c r="I212" s="23">
        <f t="shared" si="301"/>
        <v>1234.0999999999999</v>
      </c>
      <c r="J212" s="24">
        <f t="shared" si="302"/>
        <v>3053</v>
      </c>
      <c r="K212" s="25">
        <f t="shared" ref="K212:K213" si="309">+G212*1.1%</f>
        <v>473.00000000000006</v>
      </c>
      <c r="L212" s="25">
        <f t="shared" si="308"/>
        <v>1307.2</v>
      </c>
      <c r="M212" s="33">
        <f t="shared" si="304"/>
        <v>3048.7000000000003</v>
      </c>
      <c r="N212" s="51">
        <v>0</v>
      </c>
      <c r="O212" s="27">
        <f t="shared" si="305"/>
        <v>2541.3000000000002</v>
      </c>
      <c r="P212" s="27">
        <f t="shared" si="306"/>
        <v>6574.7000000000007</v>
      </c>
      <c r="Q212" s="27">
        <f t="shared" si="307"/>
        <v>40458.699999999997</v>
      </c>
    </row>
    <row r="213" spans="1:17" ht="43.5" customHeight="1" x14ac:dyDescent="0.35">
      <c r="A213" s="38">
        <v>183</v>
      </c>
      <c r="B213" s="19" t="s">
        <v>200</v>
      </c>
      <c r="C213" s="19" t="s">
        <v>269</v>
      </c>
      <c r="D213" s="19" t="s">
        <v>244</v>
      </c>
      <c r="E213" s="97" t="s">
        <v>305</v>
      </c>
      <c r="F213" s="20" t="s">
        <v>29</v>
      </c>
      <c r="G213" s="30">
        <v>50000</v>
      </c>
      <c r="H213" s="22">
        <v>1854</v>
      </c>
      <c r="I213" s="23">
        <f t="shared" si="301"/>
        <v>1435</v>
      </c>
      <c r="J213" s="24">
        <f t="shared" si="302"/>
        <v>3550</v>
      </c>
      <c r="K213" s="25">
        <f t="shared" si="309"/>
        <v>550</v>
      </c>
      <c r="L213" s="25">
        <f t="shared" ref="L213:L234" si="310">G213*3.04/100</f>
        <v>1520</v>
      </c>
      <c r="M213" s="33">
        <f t="shared" si="304"/>
        <v>3545.0000000000005</v>
      </c>
      <c r="N213" s="51">
        <v>0</v>
      </c>
      <c r="O213" s="27">
        <f t="shared" si="305"/>
        <v>4809</v>
      </c>
      <c r="P213" s="27">
        <f t="shared" si="306"/>
        <v>7645</v>
      </c>
      <c r="Q213" s="27">
        <f>G213-O213</f>
        <v>45191</v>
      </c>
    </row>
    <row r="214" spans="1:17" ht="43.5" customHeight="1" x14ac:dyDescent="0.35">
      <c r="A214" s="38">
        <v>184</v>
      </c>
      <c r="B214" s="19" t="s">
        <v>399</v>
      </c>
      <c r="C214" s="19" t="s">
        <v>268</v>
      </c>
      <c r="D214" s="19" t="s">
        <v>244</v>
      </c>
      <c r="E214" s="97" t="s">
        <v>305</v>
      </c>
      <c r="F214" s="20" t="s">
        <v>32</v>
      </c>
      <c r="G214" s="125">
        <v>60000</v>
      </c>
      <c r="H214" s="126">
        <v>3486.68</v>
      </c>
      <c r="I214" s="127">
        <f t="shared" si="301"/>
        <v>1722</v>
      </c>
      <c r="J214" s="128">
        <f t="shared" si="302"/>
        <v>4260</v>
      </c>
      <c r="K214" s="25">
        <f t="shared" ref="K214" si="311">+G214*1.1%</f>
        <v>660.00000000000011</v>
      </c>
      <c r="L214" s="25">
        <f t="shared" ref="L214" si="312">G214*3.04/100</f>
        <v>1824</v>
      </c>
      <c r="M214" s="33">
        <f t="shared" ref="M214" si="313">+G214*7.09%</f>
        <v>4254</v>
      </c>
      <c r="N214" s="51">
        <v>0</v>
      </c>
      <c r="O214" s="27">
        <f t="shared" ref="O214" si="314">H214+I214+L214+N214</f>
        <v>7032.68</v>
      </c>
      <c r="P214" s="27">
        <f t="shared" ref="P214" si="315">J214+K214+M214</f>
        <v>9174</v>
      </c>
      <c r="Q214" s="27">
        <f>G214-O214</f>
        <v>52967.32</v>
      </c>
    </row>
    <row r="215" spans="1:17" ht="43.5" customHeight="1" x14ac:dyDescent="0.35">
      <c r="A215" s="38">
        <v>185</v>
      </c>
      <c r="B215" s="19" t="s">
        <v>273</v>
      </c>
      <c r="C215" s="19" t="s">
        <v>269</v>
      </c>
      <c r="D215" s="19" t="s">
        <v>244</v>
      </c>
      <c r="E215" s="124" t="s">
        <v>246</v>
      </c>
      <c r="F215" s="20" t="s">
        <v>32</v>
      </c>
      <c r="G215" s="125">
        <v>90000</v>
      </c>
      <c r="H215" s="126">
        <v>8954.4599999999991</v>
      </c>
      <c r="I215" s="127">
        <f t="shared" si="301"/>
        <v>2583</v>
      </c>
      <c r="J215" s="128">
        <f t="shared" si="302"/>
        <v>6390</v>
      </c>
      <c r="K215" s="87">
        <f t="shared" ref="K215:K234" si="316">74808*1.1%</f>
        <v>822.88800000000003</v>
      </c>
      <c r="L215" s="129">
        <f t="shared" si="310"/>
        <v>2736</v>
      </c>
      <c r="M215" s="130">
        <f t="shared" si="304"/>
        <v>6381</v>
      </c>
      <c r="N215" s="131">
        <f>1597.31*2</f>
        <v>3194.62</v>
      </c>
      <c r="O215" s="27">
        <f t="shared" si="305"/>
        <v>17468.079999999998</v>
      </c>
      <c r="P215" s="27">
        <f t="shared" si="306"/>
        <v>13593.887999999999</v>
      </c>
      <c r="Q215" s="50">
        <f>G215-O215</f>
        <v>72531.92</v>
      </c>
    </row>
    <row r="216" spans="1:17" ht="43.5" customHeight="1" x14ac:dyDescent="0.35">
      <c r="A216" s="38">
        <v>186</v>
      </c>
      <c r="B216" s="19" t="s">
        <v>272</v>
      </c>
      <c r="C216" s="19" t="s">
        <v>269</v>
      </c>
      <c r="D216" s="19" t="s">
        <v>244</v>
      </c>
      <c r="E216" s="124" t="s">
        <v>246</v>
      </c>
      <c r="F216" s="20" t="s">
        <v>32</v>
      </c>
      <c r="G216" s="125">
        <v>90000</v>
      </c>
      <c r="H216" s="126">
        <v>8956.9500000000007</v>
      </c>
      <c r="I216" s="127">
        <f t="shared" si="301"/>
        <v>2583</v>
      </c>
      <c r="J216" s="128">
        <f t="shared" si="302"/>
        <v>6390</v>
      </c>
      <c r="K216" s="87">
        <f t="shared" si="316"/>
        <v>822.88800000000003</v>
      </c>
      <c r="L216" s="129">
        <f t="shared" si="310"/>
        <v>2736</v>
      </c>
      <c r="M216" s="130">
        <f t="shared" si="304"/>
        <v>6381</v>
      </c>
      <c r="N216" s="131">
        <f>1597.31+1587.38</f>
        <v>3184.69</v>
      </c>
      <c r="O216" s="27">
        <f t="shared" si="305"/>
        <v>17460.64</v>
      </c>
      <c r="P216" s="27">
        <f t="shared" si="306"/>
        <v>13593.887999999999</v>
      </c>
      <c r="Q216" s="50">
        <f>G216-O216</f>
        <v>72539.360000000001</v>
      </c>
    </row>
    <row r="217" spans="1:17" ht="43.5" customHeight="1" x14ac:dyDescent="0.35">
      <c r="A217" s="38">
        <v>187</v>
      </c>
      <c r="B217" s="19" t="s">
        <v>337</v>
      </c>
      <c r="C217" s="19" t="s">
        <v>268</v>
      </c>
      <c r="D217" s="19" t="s">
        <v>244</v>
      </c>
      <c r="E217" s="124" t="s">
        <v>246</v>
      </c>
      <c r="F217" s="20" t="s">
        <v>32</v>
      </c>
      <c r="G217" s="125">
        <v>90000</v>
      </c>
      <c r="H217" s="126">
        <v>8954.4599999999991</v>
      </c>
      <c r="I217" s="127">
        <f t="shared" si="301"/>
        <v>2583</v>
      </c>
      <c r="J217" s="128">
        <f t="shared" si="302"/>
        <v>6390</v>
      </c>
      <c r="K217" s="87">
        <f t="shared" si="316"/>
        <v>822.88800000000003</v>
      </c>
      <c r="L217" s="129">
        <f t="shared" si="310"/>
        <v>2736</v>
      </c>
      <c r="M217" s="130">
        <f t="shared" si="304"/>
        <v>6381</v>
      </c>
      <c r="N217" s="131">
        <f>1597.31*2</f>
        <v>3194.62</v>
      </c>
      <c r="O217" s="27">
        <f t="shared" ref="O217:O223" si="317">H217+I217+L217+N217</f>
        <v>17468.079999999998</v>
      </c>
      <c r="P217" s="27">
        <f t="shared" ref="P217:P223" si="318">J217+K217+M217</f>
        <v>13593.887999999999</v>
      </c>
      <c r="Q217" s="50">
        <f t="shared" ref="Q217:Q223" si="319">G217-O217</f>
        <v>72531.92</v>
      </c>
    </row>
    <row r="218" spans="1:17" ht="43.5" customHeight="1" x14ac:dyDescent="0.35">
      <c r="A218" s="38">
        <v>188</v>
      </c>
      <c r="B218" s="19" t="s">
        <v>338</v>
      </c>
      <c r="C218" s="19" t="s">
        <v>269</v>
      </c>
      <c r="D218" s="19" t="s">
        <v>244</v>
      </c>
      <c r="E218" s="124" t="s">
        <v>246</v>
      </c>
      <c r="F218" s="20" t="s">
        <v>32</v>
      </c>
      <c r="G218" s="125">
        <v>90000</v>
      </c>
      <c r="H218" s="126">
        <v>8954.4599999999991</v>
      </c>
      <c r="I218" s="127">
        <f t="shared" ref="I218:I224" si="320">G218*2.87/100</f>
        <v>2583</v>
      </c>
      <c r="J218" s="128">
        <f t="shared" ref="J218:J224" si="321">G218*7.1/100</f>
        <v>6390</v>
      </c>
      <c r="K218" s="87">
        <f t="shared" si="316"/>
        <v>822.88800000000003</v>
      </c>
      <c r="L218" s="129">
        <f t="shared" ref="L218:L223" si="322">G218*3.04/100</f>
        <v>2736</v>
      </c>
      <c r="M218" s="130">
        <f t="shared" ref="M218:M223" si="323">+G218*7.09%</f>
        <v>6381</v>
      </c>
      <c r="N218" s="131">
        <f>1597.31*2</f>
        <v>3194.62</v>
      </c>
      <c r="O218" s="27">
        <f t="shared" si="317"/>
        <v>17468.079999999998</v>
      </c>
      <c r="P218" s="27">
        <f t="shared" si="318"/>
        <v>13593.887999999999</v>
      </c>
      <c r="Q218" s="50">
        <f t="shared" si="319"/>
        <v>72531.92</v>
      </c>
    </row>
    <row r="219" spans="1:17" ht="43.5" customHeight="1" x14ac:dyDescent="0.35">
      <c r="A219" s="38">
        <v>189</v>
      </c>
      <c r="B219" s="19" t="s">
        <v>339</v>
      </c>
      <c r="C219" s="19" t="s">
        <v>268</v>
      </c>
      <c r="D219" s="19" t="s">
        <v>244</v>
      </c>
      <c r="E219" s="124" t="s">
        <v>246</v>
      </c>
      <c r="F219" s="20" t="s">
        <v>32</v>
      </c>
      <c r="G219" s="125">
        <v>90000</v>
      </c>
      <c r="H219" s="126">
        <v>9353.7900000000009</v>
      </c>
      <c r="I219" s="127">
        <f t="shared" si="320"/>
        <v>2583</v>
      </c>
      <c r="J219" s="128">
        <f t="shared" si="321"/>
        <v>6390</v>
      </c>
      <c r="K219" s="87">
        <f t="shared" si="316"/>
        <v>822.88800000000003</v>
      </c>
      <c r="L219" s="129">
        <f t="shared" si="322"/>
        <v>2736</v>
      </c>
      <c r="M219" s="130">
        <f t="shared" si="323"/>
        <v>6381</v>
      </c>
      <c r="N219" s="131">
        <v>1597.31</v>
      </c>
      <c r="O219" s="27">
        <f t="shared" si="317"/>
        <v>16270.1</v>
      </c>
      <c r="P219" s="27">
        <f t="shared" si="318"/>
        <v>13593.887999999999</v>
      </c>
      <c r="Q219" s="50">
        <f t="shared" si="319"/>
        <v>73729.899999999994</v>
      </c>
    </row>
    <row r="220" spans="1:17" ht="43.5" customHeight="1" x14ac:dyDescent="0.35">
      <c r="A220" s="38">
        <v>190</v>
      </c>
      <c r="B220" s="19" t="s">
        <v>340</v>
      </c>
      <c r="C220" s="19" t="s">
        <v>269</v>
      </c>
      <c r="D220" s="19" t="s">
        <v>244</v>
      </c>
      <c r="E220" s="124" t="s">
        <v>246</v>
      </c>
      <c r="F220" s="20" t="s">
        <v>32</v>
      </c>
      <c r="G220" s="125">
        <v>90000</v>
      </c>
      <c r="H220" s="126">
        <v>9353.7900000000009</v>
      </c>
      <c r="I220" s="127">
        <f t="shared" si="320"/>
        <v>2583</v>
      </c>
      <c r="J220" s="128">
        <f t="shared" si="321"/>
        <v>6390</v>
      </c>
      <c r="K220" s="87">
        <f t="shared" si="316"/>
        <v>822.88800000000003</v>
      </c>
      <c r="L220" s="129">
        <f t="shared" si="322"/>
        <v>2736</v>
      </c>
      <c r="M220" s="130">
        <f t="shared" si="323"/>
        <v>6381</v>
      </c>
      <c r="N220" s="131">
        <v>1597.31</v>
      </c>
      <c r="O220" s="27">
        <f t="shared" si="317"/>
        <v>16270.1</v>
      </c>
      <c r="P220" s="27">
        <f t="shared" si="318"/>
        <v>13593.887999999999</v>
      </c>
      <c r="Q220" s="50">
        <f t="shared" si="319"/>
        <v>73729.899999999994</v>
      </c>
    </row>
    <row r="221" spans="1:17" ht="43.5" customHeight="1" x14ac:dyDescent="0.35">
      <c r="A221" s="38">
        <v>191</v>
      </c>
      <c r="B221" s="19" t="s">
        <v>341</v>
      </c>
      <c r="C221" s="19" t="s">
        <v>269</v>
      </c>
      <c r="D221" s="19" t="s">
        <v>244</v>
      </c>
      <c r="E221" s="124" t="s">
        <v>246</v>
      </c>
      <c r="F221" s="20" t="s">
        <v>32</v>
      </c>
      <c r="G221" s="125">
        <v>90000</v>
      </c>
      <c r="H221" s="126">
        <v>9753.1200000000008</v>
      </c>
      <c r="I221" s="127">
        <f t="shared" si="320"/>
        <v>2583</v>
      </c>
      <c r="J221" s="128">
        <f t="shared" si="321"/>
        <v>6390</v>
      </c>
      <c r="K221" s="87">
        <f t="shared" si="316"/>
        <v>822.88800000000003</v>
      </c>
      <c r="L221" s="129">
        <f t="shared" si="322"/>
        <v>2736</v>
      </c>
      <c r="M221" s="130">
        <f t="shared" si="323"/>
        <v>6381</v>
      </c>
      <c r="N221" s="131">
        <v>0</v>
      </c>
      <c r="O221" s="27">
        <f t="shared" si="317"/>
        <v>15072.12</v>
      </c>
      <c r="P221" s="27">
        <f t="shared" si="318"/>
        <v>13593.887999999999</v>
      </c>
      <c r="Q221" s="50">
        <f t="shared" si="319"/>
        <v>74927.88</v>
      </c>
    </row>
    <row r="222" spans="1:17" ht="43.5" customHeight="1" x14ac:dyDescent="0.35">
      <c r="A222" s="38">
        <v>192</v>
      </c>
      <c r="B222" s="19" t="s">
        <v>342</v>
      </c>
      <c r="C222" s="19" t="s">
        <v>268</v>
      </c>
      <c r="D222" s="19" t="s">
        <v>244</v>
      </c>
      <c r="E222" s="124" t="s">
        <v>246</v>
      </c>
      <c r="F222" s="20" t="s">
        <v>32</v>
      </c>
      <c r="G222" s="125">
        <v>90000</v>
      </c>
      <c r="H222" s="126">
        <v>9753.1200000000008</v>
      </c>
      <c r="I222" s="127">
        <f t="shared" si="320"/>
        <v>2583</v>
      </c>
      <c r="J222" s="128">
        <f t="shared" si="321"/>
        <v>6390</v>
      </c>
      <c r="K222" s="87">
        <f t="shared" si="316"/>
        <v>822.88800000000003</v>
      </c>
      <c r="L222" s="129">
        <f t="shared" si="322"/>
        <v>2736</v>
      </c>
      <c r="M222" s="130">
        <f t="shared" si="323"/>
        <v>6381</v>
      </c>
      <c r="N222" s="131">
        <v>0</v>
      </c>
      <c r="O222" s="27">
        <f t="shared" si="317"/>
        <v>15072.12</v>
      </c>
      <c r="P222" s="27">
        <f t="shared" si="318"/>
        <v>13593.887999999999</v>
      </c>
      <c r="Q222" s="50">
        <f t="shared" si="319"/>
        <v>74927.88</v>
      </c>
    </row>
    <row r="223" spans="1:17" ht="43.5" customHeight="1" x14ac:dyDescent="0.35">
      <c r="A223" s="38">
        <v>193</v>
      </c>
      <c r="B223" s="19" t="s">
        <v>343</v>
      </c>
      <c r="C223" s="19" t="s">
        <v>269</v>
      </c>
      <c r="D223" s="19" t="s">
        <v>244</v>
      </c>
      <c r="E223" s="124" t="s">
        <v>246</v>
      </c>
      <c r="F223" s="20" t="s">
        <v>32</v>
      </c>
      <c r="G223" s="125">
        <v>90000</v>
      </c>
      <c r="H223" s="126">
        <v>9753.1200000000008</v>
      </c>
      <c r="I223" s="127">
        <f t="shared" si="320"/>
        <v>2583</v>
      </c>
      <c r="J223" s="128">
        <f t="shared" si="321"/>
        <v>6390</v>
      </c>
      <c r="K223" s="87">
        <f t="shared" si="316"/>
        <v>822.88800000000003</v>
      </c>
      <c r="L223" s="129">
        <f t="shared" si="322"/>
        <v>2736</v>
      </c>
      <c r="M223" s="130">
        <f t="shared" si="323"/>
        <v>6381</v>
      </c>
      <c r="N223" s="131">
        <v>0</v>
      </c>
      <c r="O223" s="27">
        <f t="shared" si="317"/>
        <v>15072.12</v>
      </c>
      <c r="P223" s="27">
        <f t="shared" si="318"/>
        <v>13593.887999999999</v>
      </c>
      <c r="Q223" s="50">
        <f t="shared" si="319"/>
        <v>74927.88</v>
      </c>
    </row>
    <row r="224" spans="1:17" ht="43.5" customHeight="1" x14ac:dyDescent="0.35">
      <c r="A224" s="38">
        <v>194</v>
      </c>
      <c r="B224" s="19" t="s">
        <v>344</v>
      </c>
      <c r="C224" s="19" t="s">
        <v>268</v>
      </c>
      <c r="D224" s="19" t="s">
        <v>244</v>
      </c>
      <c r="E224" s="124" t="s">
        <v>246</v>
      </c>
      <c r="F224" s="20" t="s">
        <v>32</v>
      </c>
      <c r="G224" s="125">
        <v>90000</v>
      </c>
      <c r="H224" s="126">
        <v>9753.1200000000008</v>
      </c>
      <c r="I224" s="127">
        <f t="shared" si="320"/>
        <v>2583</v>
      </c>
      <c r="J224" s="128">
        <f t="shared" si="321"/>
        <v>6390</v>
      </c>
      <c r="K224" s="87">
        <f t="shared" si="316"/>
        <v>822.88800000000003</v>
      </c>
      <c r="L224" s="129">
        <f t="shared" ref="L224" si="324">G224*3.04/100</f>
        <v>2736</v>
      </c>
      <c r="M224" s="130">
        <f t="shared" ref="M224" si="325">+G224*7.09%</f>
        <v>6381</v>
      </c>
      <c r="N224" s="131">
        <v>0</v>
      </c>
      <c r="O224" s="27">
        <f t="shared" ref="O224" si="326">H224+I224+L224+N224</f>
        <v>15072.12</v>
      </c>
      <c r="P224" s="27">
        <f t="shared" ref="P224" si="327">J224+K224+M224</f>
        <v>13593.887999999999</v>
      </c>
      <c r="Q224" s="50">
        <f t="shared" ref="Q224" si="328">G224-O224</f>
        <v>74927.88</v>
      </c>
    </row>
    <row r="225" spans="1:17" ht="43.5" customHeight="1" x14ac:dyDescent="0.35">
      <c r="A225" s="38">
        <v>195</v>
      </c>
      <c r="B225" s="19" t="s">
        <v>345</v>
      </c>
      <c r="C225" s="19" t="s">
        <v>269</v>
      </c>
      <c r="D225" s="19" t="s">
        <v>244</v>
      </c>
      <c r="E225" s="124" t="s">
        <v>246</v>
      </c>
      <c r="F225" s="20" t="s">
        <v>32</v>
      </c>
      <c r="G225" s="125">
        <v>90000</v>
      </c>
      <c r="H225" s="126">
        <v>9753.1200000000008</v>
      </c>
      <c r="I225" s="127">
        <f t="shared" ref="I225" si="329">G225*2.87/100</f>
        <v>2583</v>
      </c>
      <c r="J225" s="128">
        <f t="shared" ref="J225" si="330">G225*7.1/100</f>
        <v>6390</v>
      </c>
      <c r="K225" s="87">
        <f t="shared" si="316"/>
        <v>822.88800000000003</v>
      </c>
      <c r="L225" s="129">
        <f t="shared" ref="L225" si="331">G225*3.04/100</f>
        <v>2736</v>
      </c>
      <c r="M225" s="130">
        <f t="shared" ref="M225" si="332">+G225*7.09%</f>
        <v>6381</v>
      </c>
      <c r="N225" s="131">
        <v>0</v>
      </c>
      <c r="O225" s="27">
        <f t="shared" ref="O225" si="333">H225+I225+L225+N225</f>
        <v>15072.12</v>
      </c>
      <c r="P225" s="27">
        <f t="shared" ref="P225" si="334">J225+K225+M225</f>
        <v>13593.887999999999</v>
      </c>
      <c r="Q225" s="50">
        <f t="shared" ref="Q225" si="335">G225-O225</f>
        <v>74927.88</v>
      </c>
    </row>
    <row r="226" spans="1:17" ht="43.5" customHeight="1" x14ac:dyDescent="0.35">
      <c r="A226" s="38">
        <v>196</v>
      </c>
      <c r="B226" s="19" t="s">
        <v>346</v>
      </c>
      <c r="C226" s="19" t="s">
        <v>269</v>
      </c>
      <c r="D226" s="19" t="s">
        <v>244</v>
      </c>
      <c r="E226" s="124" t="s">
        <v>246</v>
      </c>
      <c r="F226" s="20" t="s">
        <v>32</v>
      </c>
      <c r="G226" s="125">
        <v>90000</v>
      </c>
      <c r="H226" s="126">
        <v>9753.1200000000008</v>
      </c>
      <c r="I226" s="127">
        <f t="shared" ref="I226" si="336">G226*2.87/100</f>
        <v>2583</v>
      </c>
      <c r="J226" s="128">
        <f t="shared" ref="J226" si="337">G226*7.1/100</f>
        <v>6390</v>
      </c>
      <c r="K226" s="87">
        <f t="shared" si="316"/>
        <v>822.88800000000003</v>
      </c>
      <c r="L226" s="129">
        <f t="shared" ref="L226" si="338">G226*3.04/100</f>
        <v>2736</v>
      </c>
      <c r="M226" s="130">
        <f t="shared" ref="M226" si="339">+G226*7.09%</f>
        <v>6381</v>
      </c>
      <c r="N226" s="131">
        <v>0</v>
      </c>
      <c r="O226" s="27">
        <f t="shared" ref="O226" si="340">H226+I226+L226+N226</f>
        <v>15072.12</v>
      </c>
      <c r="P226" s="27">
        <f t="shared" ref="P226" si="341">J226+K226+M226</f>
        <v>13593.887999999999</v>
      </c>
      <c r="Q226" s="50">
        <f t="shared" ref="Q226" si="342">G226-O226</f>
        <v>74927.88</v>
      </c>
    </row>
    <row r="227" spans="1:17" ht="43.5" customHeight="1" x14ac:dyDescent="0.35">
      <c r="A227" s="38">
        <v>197</v>
      </c>
      <c r="B227" s="19" t="s">
        <v>347</v>
      </c>
      <c r="C227" s="19" t="s">
        <v>269</v>
      </c>
      <c r="D227" s="19" t="s">
        <v>244</v>
      </c>
      <c r="E227" s="124" t="s">
        <v>246</v>
      </c>
      <c r="F227" s="20" t="s">
        <v>32</v>
      </c>
      <c r="G227" s="125">
        <v>90000</v>
      </c>
      <c r="H227" s="126">
        <v>9753.1200000000008</v>
      </c>
      <c r="I227" s="127">
        <f t="shared" ref="I227" si="343">G227*2.87/100</f>
        <v>2583</v>
      </c>
      <c r="J227" s="128">
        <f t="shared" ref="J227" si="344">G227*7.1/100</f>
        <v>6390</v>
      </c>
      <c r="K227" s="87">
        <f t="shared" si="316"/>
        <v>822.88800000000003</v>
      </c>
      <c r="L227" s="129">
        <f t="shared" ref="L227" si="345">G227*3.04/100</f>
        <v>2736</v>
      </c>
      <c r="M227" s="130">
        <f t="shared" ref="M227" si="346">+G227*7.09%</f>
        <v>6381</v>
      </c>
      <c r="N227" s="131">
        <v>0</v>
      </c>
      <c r="O227" s="27">
        <f t="shared" ref="O227" si="347">H227+I227+L227+N227</f>
        <v>15072.12</v>
      </c>
      <c r="P227" s="27">
        <f t="shared" ref="P227" si="348">J227+K227+M227</f>
        <v>13593.887999999999</v>
      </c>
      <c r="Q227" s="50">
        <f t="shared" ref="Q227" si="349">G227-O227</f>
        <v>74927.88</v>
      </c>
    </row>
    <row r="228" spans="1:17" ht="43.5" customHeight="1" x14ac:dyDescent="0.35">
      <c r="A228" s="38">
        <v>198</v>
      </c>
      <c r="B228" s="19" t="s">
        <v>348</v>
      </c>
      <c r="C228" s="19" t="s">
        <v>269</v>
      </c>
      <c r="D228" s="19" t="s">
        <v>244</v>
      </c>
      <c r="E228" s="124" t="s">
        <v>246</v>
      </c>
      <c r="F228" s="20" t="s">
        <v>32</v>
      </c>
      <c r="G228" s="125">
        <v>75000</v>
      </c>
      <c r="H228" s="126">
        <v>6309.38</v>
      </c>
      <c r="I228" s="127">
        <f t="shared" ref="I228" si="350">G228*2.87/100</f>
        <v>2152.5</v>
      </c>
      <c r="J228" s="128">
        <f t="shared" ref="J228" si="351">G228*7.1/100</f>
        <v>5325</v>
      </c>
      <c r="K228" s="87">
        <f t="shared" si="316"/>
        <v>822.88800000000003</v>
      </c>
      <c r="L228" s="129">
        <f t="shared" ref="L228" si="352">G228*3.04/100</f>
        <v>2280</v>
      </c>
      <c r="M228" s="130">
        <f t="shared" ref="M228" si="353">+G228*7.09%</f>
        <v>5317.5</v>
      </c>
      <c r="N228" s="131">
        <v>0</v>
      </c>
      <c r="O228" s="27">
        <f t="shared" ref="O228" si="354">H228+I228+L228+N228</f>
        <v>10741.880000000001</v>
      </c>
      <c r="P228" s="27">
        <f t="shared" ref="P228" si="355">J228+K228+M228</f>
        <v>11465.387999999999</v>
      </c>
      <c r="Q228" s="50">
        <f t="shared" ref="Q228" si="356">G228-O228</f>
        <v>64258.119999999995</v>
      </c>
    </row>
    <row r="229" spans="1:17" ht="43.5" customHeight="1" x14ac:dyDescent="0.35">
      <c r="A229" s="38">
        <v>199</v>
      </c>
      <c r="B229" s="19" t="s">
        <v>349</v>
      </c>
      <c r="C229" s="19" t="s">
        <v>269</v>
      </c>
      <c r="D229" s="19" t="s">
        <v>244</v>
      </c>
      <c r="E229" s="124" t="s">
        <v>246</v>
      </c>
      <c r="F229" s="20" t="s">
        <v>32</v>
      </c>
      <c r="G229" s="125">
        <v>90000</v>
      </c>
      <c r="H229" s="126">
        <v>9353.7900000000009</v>
      </c>
      <c r="I229" s="127">
        <f t="shared" ref="I229" si="357">G229*2.87/100</f>
        <v>2583</v>
      </c>
      <c r="J229" s="128">
        <f t="shared" ref="J229" si="358">G229*7.1/100</f>
        <v>6390</v>
      </c>
      <c r="K229" s="87">
        <f t="shared" si="316"/>
        <v>822.88800000000003</v>
      </c>
      <c r="L229" s="129">
        <f t="shared" ref="L229" si="359">G229*3.04/100</f>
        <v>2736</v>
      </c>
      <c r="M229" s="130">
        <f t="shared" ref="M229" si="360">+G229*7.09%</f>
        <v>6381</v>
      </c>
      <c r="N229" s="131">
        <v>1597.31</v>
      </c>
      <c r="O229" s="27">
        <f t="shared" ref="O229" si="361">H229+I229+L229+N229</f>
        <v>16270.1</v>
      </c>
      <c r="P229" s="27">
        <f t="shared" ref="P229" si="362">J229+K229+M229</f>
        <v>13593.887999999999</v>
      </c>
      <c r="Q229" s="50">
        <f t="shared" ref="Q229" si="363">G229-O229</f>
        <v>73729.899999999994</v>
      </c>
    </row>
    <row r="230" spans="1:17" ht="43.5" customHeight="1" x14ac:dyDescent="0.35">
      <c r="A230" s="38">
        <v>200</v>
      </c>
      <c r="B230" s="19" t="s">
        <v>350</v>
      </c>
      <c r="C230" s="19" t="s">
        <v>269</v>
      </c>
      <c r="D230" s="19" t="s">
        <v>244</v>
      </c>
      <c r="E230" s="124" t="s">
        <v>246</v>
      </c>
      <c r="F230" s="20" t="s">
        <v>32</v>
      </c>
      <c r="G230" s="125">
        <v>90000</v>
      </c>
      <c r="H230" s="126">
        <v>9353.7900000000009</v>
      </c>
      <c r="I230" s="127">
        <f t="shared" ref="I230" si="364">G230*2.87/100</f>
        <v>2583</v>
      </c>
      <c r="J230" s="128">
        <f t="shared" ref="J230" si="365">G230*7.1/100</f>
        <v>6390</v>
      </c>
      <c r="K230" s="87">
        <f t="shared" si="316"/>
        <v>822.88800000000003</v>
      </c>
      <c r="L230" s="129">
        <f t="shared" ref="L230" si="366">G230*3.04/100</f>
        <v>2736</v>
      </c>
      <c r="M230" s="130">
        <f t="shared" ref="M230" si="367">+G230*7.09%</f>
        <v>6381</v>
      </c>
      <c r="N230" s="131">
        <v>1597.31</v>
      </c>
      <c r="O230" s="27">
        <f t="shared" ref="O230" si="368">H230+I230+L230+N230</f>
        <v>16270.1</v>
      </c>
      <c r="P230" s="27">
        <f t="shared" ref="P230" si="369">J230+K230+M230</f>
        <v>13593.887999999999</v>
      </c>
      <c r="Q230" s="50">
        <f t="shared" ref="Q230" si="370">G230-O230</f>
        <v>73729.899999999994</v>
      </c>
    </row>
    <row r="231" spans="1:17" ht="43.5" customHeight="1" x14ac:dyDescent="0.35">
      <c r="A231" s="38">
        <v>201</v>
      </c>
      <c r="B231" s="19" t="s">
        <v>351</v>
      </c>
      <c r="C231" s="19" t="s">
        <v>269</v>
      </c>
      <c r="D231" s="19" t="s">
        <v>244</v>
      </c>
      <c r="E231" s="124" t="s">
        <v>246</v>
      </c>
      <c r="F231" s="20" t="s">
        <v>32</v>
      </c>
      <c r="G231" s="125">
        <v>90000</v>
      </c>
      <c r="H231" s="126">
        <v>9753.1200000000008</v>
      </c>
      <c r="I231" s="127">
        <f t="shared" ref="I231:I232" si="371">G231*2.87/100</f>
        <v>2583</v>
      </c>
      <c r="J231" s="128">
        <f t="shared" ref="J231:J232" si="372">G231*7.1/100</f>
        <v>6390</v>
      </c>
      <c r="K231" s="87">
        <f t="shared" si="316"/>
        <v>822.88800000000003</v>
      </c>
      <c r="L231" s="129">
        <f t="shared" ref="L231:L232" si="373">G231*3.04/100</f>
        <v>2736</v>
      </c>
      <c r="M231" s="130">
        <f t="shared" ref="M231:M232" si="374">+G231*7.09%</f>
        <v>6381</v>
      </c>
      <c r="N231" s="131">
        <v>0</v>
      </c>
      <c r="O231" s="27">
        <f t="shared" ref="O231" si="375">H231+I231+L231+N231</f>
        <v>15072.12</v>
      </c>
      <c r="P231" s="27">
        <f t="shared" ref="P231" si="376">J231+K231+M231</f>
        <v>13593.887999999999</v>
      </c>
      <c r="Q231" s="50">
        <f t="shared" ref="Q231" si="377">G231-O231</f>
        <v>74927.88</v>
      </c>
    </row>
    <row r="232" spans="1:17" ht="43.5" customHeight="1" x14ac:dyDescent="0.35">
      <c r="A232" s="38">
        <v>202</v>
      </c>
      <c r="B232" s="19" t="s">
        <v>398</v>
      </c>
      <c r="C232" s="19" t="s">
        <v>268</v>
      </c>
      <c r="D232" s="19" t="s">
        <v>244</v>
      </c>
      <c r="E232" s="124" t="s">
        <v>305</v>
      </c>
      <c r="F232" s="20" t="s">
        <v>32</v>
      </c>
      <c r="G232" s="125">
        <v>60000</v>
      </c>
      <c r="H232" s="126">
        <v>3486.68</v>
      </c>
      <c r="I232" s="127">
        <f t="shared" si="371"/>
        <v>1722</v>
      </c>
      <c r="J232" s="128">
        <f t="shared" si="372"/>
        <v>4260</v>
      </c>
      <c r="K232" s="87">
        <f>+G232*1.1%</f>
        <v>660.00000000000011</v>
      </c>
      <c r="L232" s="129">
        <f t="shared" si="373"/>
        <v>1824</v>
      </c>
      <c r="M232" s="130">
        <f t="shared" si="374"/>
        <v>4254</v>
      </c>
      <c r="N232" s="131">
        <v>0</v>
      </c>
      <c r="O232" s="27">
        <f t="shared" ref="O232" si="378">H232+I232+L232+N232</f>
        <v>7032.68</v>
      </c>
      <c r="P232" s="27">
        <f t="shared" ref="P232" si="379">J232+K232+M232</f>
        <v>9174</v>
      </c>
      <c r="Q232" s="50">
        <f t="shared" ref="Q232" si="380">G232-O232</f>
        <v>52967.32</v>
      </c>
    </row>
    <row r="233" spans="1:17" ht="43.5" customHeight="1" x14ac:dyDescent="0.35">
      <c r="A233" s="38">
        <v>203</v>
      </c>
      <c r="B233" s="19" t="s">
        <v>406</v>
      </c>
      <c r="C233" s="19" t="s">
        <v>268</v>
      </c>
      <c r="D233" s="19" t="s">
        <v>244</v>
      </c>
      <c r="E233" s="124" t="s">
        <v>305</v>
      </c>
      <c r="F233" s="20" t="s">
        <v>32</v>
      </c>
      <c r="G233" s="125">
        <v>60000</v>
      </c>
      <c r="H233" s="126">
        <v>3486.68</v>
      </c>
      <c r="I233" s="127">
        <f t="shared" ref="I233" si="381">G233*2.87/100</f>
        <v>1722</v>
      </c>
      <c r="J233" s="128">
        <f t="shared" ref="J233" si="382">G233*7.1/100</f>
        <v>4260</v>
      </c>
      <c r="K233" s="87">
        <f>+G233*1.1%</f>
        <v>660.00000000000011</v>
      </c>
      <c r="L233" s="129">
        <f t="shared" ref="L233" si="383">G233*3.04/100</f>
        <v>1824</v>
      </c>
      <c r="M233" s="130">
        <f t="shared" ref="M233" si="384">+G233*7.09%</f>
        <v>4254</v>
      </c>
      <c r="N233" s="131">
        <v>0</v>
      </c>
      <c r="O233" s="27">
        <f t="shared" ref="O233" si="385">H233+I233+L233+N233</f>
        <v>7032.68</v>
      </c>
      <c r="P233" s="27">
        <f t="shared" ref="P233" si="386">J233+K233+M233</f>
        <v>9174</v>
      </c>
      <c r="Q233" s="50">
        <f t="shared" ref="Q233" si="387">G233-O233</f>
        <v>52967.32</v>
      </c>
    </row>
    <row r="234" spans="1:17" ht="43.5" customHeight="1" x14ac:dyDescent="0.35">
      <c r="A234" s="38">
        <v>204</v>
      </c>
      <c r="B234" s="34" t="s">
        <v>278</v>
      </c>
      <c r="C234" s="34" t="s">
        <v>268</v>
      </c>
      <c r="D234" s="19" t="s">
        <v>244</v>
      </c>
      <c r="E234" s="97" t="s">
        <v>306</v>
      </c>
      <c r="F234" s="20" t="s">
        <v>29</v>
      </c>
      <c r="G234" s="30">
        <v>105000</v>
      </c>
      <c r="H234" s="30">
        <v>12882.17</v>
      </c>
      <c r="I234" s="30">
        <f t="shared" si="301"/>
        <v>3013.5</v>
      </c>
      <c r="J234" s="30">
        <f t="shared" si="302"/>
        <v>7455</v>
      </c>
      <c r="K234" s="87">
        <f t="shared" si="316"/>
        <v>822.88800000000003</v>
      </c>
      <c r="L234" s="25">
        <f t="shared" si="310"/>
        <v>3192</v>
      </c>
      <c r="M234" s="30">
        <f t="shared" si="304"/>
        <v>7444.5000000000009</v>
      </c>
      <c r="N234" s="30">
        <v>1597.31</v>
      </c>
      <c r="O234" s="27">
        <f t="shared" si="305"/>
        <v>20684.98</v>
      </c>
      <c r="P234" s="27">
        <f t="shared" si="306"/>
        <v>15722.388000000003</v>
      </c>
      <c r="Q234" s="27">
        <f>G234-O234</f>
        <v>84315.02</v>
      </c>
    </row>
    <row r="235" spans="1:17" ht="26.25" customHeight="1" thickBot="1" x14ac:dyDescent="0.25">
      <c r="A235" s="178" t="s">
        <v>139</v>
      </c>
      <c r="B235" s="167"/>
      <c r="C235" s="167"/>
      <c r="D235" s="167"/>
      <c r="E235" s="179"/>
      <c r="F235" s="32"/>
      <c r="G235" s="132">
        <f t="shared" ref="G235:Q235" si="388">SUM(G196:G234)</f>
        <v>3513000</v>
      </c>
      <c r="H235" s="132">
        <f t="shared" si="388"/>
        <v>377025.59999999986</v>
      </c>
      <c r="I235" s="132">
        <f t="shared" si="388"/>
        <v>100823.1</v>
      </c>
      <c r="J235" s="132">
        <f t="shared" si="388"/>
        <v>249423</v>
      </c>
      <c r="K235" s="132">
        <f t="shared" si="388"/>
        <v>30981.191999999992</v>
      </c>
      <c r="L235" s="132">
        <f t="shared" si="388"/>
        <v>106096.60799999999</v>
      </c>
      <c r="M235" s="132">
        <f t="shared" si="388"/>
        <v>247442.41800000001</v>
      </c>
      <c r="N235" s="132">
        <f t="shared" si="388"/>
        <v>38315.579999999987</v>
      </c>
      <c r="O235" s="132">
        <f t="shared" si="388"/>
        <v>622260.88800000004</v>
      </c>
      <c r="P235" s="132">
        <f t="shared" si="388"/>
        <v>527846.60999999964</v>
      </c>
      <c r="Q235" s="132">
        <f t="shared" si="388"/>
        <v>2890739.1119999988</v>
      </c>
    </row>
    <row r="236" spans="1:17" ht="36" customHeight="1" x14ac:dyDescent="0.2">
      <c r="A236" s="175" t="s">
        <v>27</v>
      </c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7"/>
    </row>
    <row r="237" spans="1:17" ht="38.25" customHeight="1" x14ac:dyDescent="0.35">
      <c r="A237" s="38">
        <v>205</v>
      </c>
      <c r="B237" s="19" t="s">
        <v>97</v>
      </c>
      <c r="C237" s="19" t="s">
        <v>268</v>
      </c>
      <c r="D237" s="19" t="s">
        <v>27</v>
      </c>
      <c r="E237" s="19" t="s">
        <v>98</v>
      </c>
      <c r="F237" s="20" t="s">
        <v>29</v>
      </c>
      <c r="G237" s="30">
        <v>310000</v>
      </c>
      <c r="H237" s="22">
        <v>62437.27</v>
      </c>
      <c r="I237" s="23">
        <f>+G237*2.87%</f>
        <v>8897</v>
      </c>
      <c r="J237" s="33">
        <f>+G237*7.1%</f>
        <v>22009.999999999996</v>
      </c>
      <c r="K237" s="87">
        <f t="shared" ref="K237:K264" si="389">74808*1.1%</f>
        <v>822.88800000000003</v>
      </c>
      <c r="L237" s="33">
        <f>187020*3.04%</f>
        <v>5685.4080000000004</v>
      </c>
      <c r="M237" s="33">
        <f>187020*7.09%</f>
        <v>13259.718000000001</v>
      </c>
      <c r="N237" s="26">
        <v>0</v>
      </c>
      <c r="O237" s="27">
        <f t="shared" ref="O237:O271" si="390">H237+I237+L237+N237</f>
        <v>77019.677999999985</v>
      </c>
      <c r="P237" s="27">
        <f t="shared" ref="P237:P255" si="391">J237+K237+M237</f>
        <v>36092.606</v>
      </c>
      <c r="Q237" s="27">
        <f t="shared" ref="Q237:Q271" si="392">G237-O237</f>
        <v>232980.32200000001</v>
      </c>
    </row>
    <row r="238" spans="1:17" ht="38.25" customHeight="1" x14ac:dyDescent="0.35">
      <c r="A238" s="38">
        <v>206</v>
      </c>
      <c r="B238" s="19" t="s">
        <v>99</v>
      </c>
      <c r="C238" s="19" t="s">
        <v>268</v>
      </c>
      <c r="D238" s="19" t="s">
        <v>27</v>
      </c>
      <c r="E238" s="19" t="s">
        <v>100</v>
      </c>
      <c r="F238" s="20" t="s">
        <v>29</v>
      </c>
      <c r="G238" s="30">
        <v>190000</v>
      </c>
      <c r="H238" s="22">
        <v>32898.94</v>
      </c>
      <c r="I238" s="23">
        <f>G238*2.87/100</f>
        <v>5453</v>
      </c>
      <c r="J238" s="33">
        <f>G238*7.1/100</f>
        <v>13490</v>
      </c>
      <c r="K238" s="87">
        <f t="shared" si="389"/>
        <v>822.88800000000003</v>
      </c>
      <c r="L238" s="33">
        <f t="shared" ref="L238:L242" si="393">187020*3.04%</f>
        <v>5685.4080000000004</v>
      </c>
      <c r="M238" s="33">
        <f t="shared" ref="M238:M242" si="394">187020*7.09%</f>
        <v>13259.718000000001</v>
      </c>
      <c r="N238" s="26">
        <v>1597.31</v>
      </c>
      <c r="O238" s="27">
        <f t="shared" si="390"/>
        <v>45634.658000000003</v>
      </c>
      <c r="P238" s="27">
        <f t="shared" si="391"/>
        <v>27572.606</v>
      </c>
      <c r="Q238" s="27">
        <f t="shared" si="392"/>
        <v>144365.342</v>
      </c>
    </row>
    <row r="239" spans="1:17" ht="38.25" customHeight="1" x14ac:dyDescent="0.35">
      <c r="A239" s="38">
        <v>207</v>
      </c>
      <c r="B239" s="19" t="s">
        <v>101</v>
      </c>
      <c r="C239" s="19" t="s">
        <v>268</v>
      </c>
      <c r="D239" s="19" t="s">
        <v>27</v>
      </c>
      <c r="E239" s="19" t="s">
        <v>213</v>
      </c>
      <c r="F239" s="20" t="s">
        <v>29</v>
      </c>
      <c r="G239" s="30">
        <v>190000</v>
      </c>
      <c r="H239" s="22">
        <v>33298.269999999997</v>
      </c>
      <c r="I239" s="23">
        <f t="shared" ref="I239:I271" si="395">G239*2.87/100</f>
        <v>5453</v>
      </c>
      <c r="J239" s="33">
        <f t="shared" ref="J239:J271" si="396">G239*7.1/100</f>
        <v>13490</v>
      </c>
      <c r="K239" s="87">
        <f t="shared" si="389"/>
        <v>822.88800000000003</v>
      </c>
      <c r="L239" s="33">
        <f t="shared" si="393"/>
        <v>5685.4080000000004</v>
      </c>
      <c r="M239" s="33">
        <f t="shared" si="394"/>
        <v>13259.718000000001</v>
      </c>
      <c r="N239" s="26">
        <v>0</v>
      </c>
      <c r="O239" s="27">
        <f t="shared" si="390"/>
        <v>44436.678</v>
      </c>
      <c r="P239" s="27">
        <f t="shared" si="391"/>
        <v>27572.606</v>
      </c>
      <c r="Q239" s="27">
        <f t="shared" si="392"/>
        <v>145563.32199999999</v>
      </c>
    </row>
    <row r="240" spans="1:17" ht="38.25" customHeight="1" x14ac:dyDescent="0.35">
      <c r="A240" s="38">
        <v>208</v>
      </c>
      <c r="B240" s="19" t="s">
        <v>103</v>
      </c>
      <c r="C240" s="19" t="s">
        <v>268</v>
      </c>
      <c r="D240" s="19" t="s">
        <v>27</v>
      </c>
      <c r="E240" s="19" t="s">
        <v>263</v>
      </c>
      <c r="F240" s="20" t="s">
        <v>29</v>
      </c>
      <c r="G240" s="30">
        <v>190000</v>
      </c>
      <c r="H240" s="22">
        <v>33298.269999999997</v>
      </c>
      <c r="I240" s="23">
        <f>G240*2.87/100</f>
        <v>5453</v>
      </c>
      <c r="J240" s="33">
        <f>G240*7.1/100</f>
        <v>13490</v>
      </c>
      <c r="K240" s="87">
        <f t="shared" si="389"/>
        <v>822.88800000000003</v>
      </c>
      <c r="L240" s="33">
        <f t="shared" si="393"/>
        <v>5685.4080000000004</v>
      </c>
      <c r="M240" s="33">
        <f t="shared" si="394"/>
        <v>13259.718000000001</v>
      </c>
      <c r="N240" s="26">
        <v>0</v>
      </c>
      <c r="O240" s="27">
        <f>H240+I240+L240+N240</f>
        <v>44436.678</v>
      </c>
      <c r="P240" s="27">
        <f>J240+K240+M240</f>
        <v>27572.606</v>
      </c>
      <c r="Q240" s="27">
        <f>G240-O240</f>
        <v>145563.32199999999</v>
      </c>
    </row>
    <row r="241" spans="1:17" ht="38.25" customHeight="1" x14ac:dyDescent="0.35">
      <c r="A241" s="38">
        <v>209</v>
      </c>
      <c r="B241" s="19" t="s">
        <v>113</v>
      </c>
      <c r="C241" s="19" t="s">
        <v>268</v>
      </c>
      <c r="D241" s="19" t="s">
        <v>27</v>
      </c>
      <c r="E241" s="19" t="s">
        <v>114</v>
      </c>
      <c r="F241" s="20" t="s">
        <v>29</v>
      </c>
      <c r="G241" s="30">
        <v>190000</v>
      </c>
      <c r="H241" s="22">
        <v>33298.269999999997</v>
      </c>
      <c r="I241" s="23">
        <f t="shared" si="395"/>
        <v>5453</v>
      </c>
      <c r="J241" s="33">
        <f t="shared" si="396"/>
        <v>13490</v>
      </c>
      <c r="K241" s="87">
        <f t="shared" si="389"/>
        <v>822.88800000000003</v>
      </c>
      <c r="L241" s="33">
        <f t="shared" si="393"/>
        <v>5685.4080000000004</v>
      </c>
      <c r="M241" s="33">
        <f t="shared" si="394"/>
        <v>13259.718000000001</v>
      </c>
      <c r="N241" s="26">
        <v>0</v>
      </c>
      <c r="O241" s="27">
        <f t="shared" si="390"/>
        <v>44436.678</v>
      </c>
      <c r="P241" s="27">
        <f t="shared" si="391"/>
        <v>27572.606</v>
      </c>
      <c r="Q241" s="27">
        <f t="shared" si="392"/>
        <v>145563.32199999999</v>
      </c>
    </row>
    <row r="242" spans="1:17" ht="38.25" customHeight="1" x14ac:dyDescent="0.35">
      <c r="A242" s="38">
        <v>210</v>
      </c>
      <c r="B242" s="19" t="s">
        <v>124</v>
      </c>
      <c r="C242" s="19" t="s">
        <v>269</v>
      </c>
      <c r="D242" s="19" t="s">
        <v>27</v>
      </c>
      <c r="E242" s="97" t="s">
        <v>293</v>
      </c>
      <c r="F242" s="20" t="s">
        <v>29</v>
      </c>
      <c r="G242" s="30">
        <v>190000</v>
      </c>
      <c r="H242" s="22">
        <v>32499.61</v>
      </c>
      <c r="I242" s="23">
        <f>G242*2.87/100</f>
        <v>5453</v>
      </c>
      <c r="J242" s="24">
        <f>G242*7.1/100</f>
        <v>13490</v>
      </c>
      <c r="K242" s="87">
        <f t="shared" si="389"/>
        <v>822.88800000000003</v>
      </c>
      <c r="L242" s="33">
        <f t="shared" si="393"/>
        <v>5685.4080000000004</v>
      </c>
      <c r="M242" s="33">
        <f t="shared" si="394"/>
        <v>13259.718000000001</v>
      </c>
      <c r="N242" s="51">
        <f>1597.31*2</f>
        <v>3194.62</v>
      </c>
      <c r="O242" s="27">
        <f>H242+I242+L242+N242</f>
        <v>46832.638000000006</v>
      </c>
      <c r="P242" s="27">
        <f>J242+K242+M242</f>
        <v>27572.606</v>
      </c>
      <c r="Q242" s="27">
        <f>G242-O242</f>
        <v>143167.36199999999</v>
      </c>
    </row>
    <row r="243" spans="1:17" ht="38.25" customHeight="1" x14ac:dyDescent="0.35">
      <c r="A243" s="38">
        <v>211</v>
      </c>
      <c r="B243" s="19" t="s">
        <v>115</v>
      </c>
      <c r="C243" s="19" t="s">
        <v>268</v>
      </c>
      <c r="D243" s="19" t="s">
        <v>27</v>
      </c>
      <c r="E243" s="19" t="s">
        <v>116</v>
      </c>
      <c r="F243" s="20" t="s">
        <v>32</v>
      </c>
      <c r="G243" s="30">
        <v>140000</v>
      </c>
      <c r="H243" s="22">
        <v>21115.040000000001</v>
      </c>
      <c r="I243" s="23">
        <f t="shared" si="395"/>
        <v>4018</v>
      </c>
      <c r="J243" s="33">
        <f t="shared" si="396"/>
        <v>9940</v>
      </c>
      <c r="K243" s="87">
        <f t="shared" si="389"/>
        <v>822.88800000000003</v>
      </c>
      <c r="L243" s="98">
        <f t="shared" ref="L243:L271" si="397">G243*3.04/100</f>
        <v>4256</v>
      </c>
      <c r="M243" s="33">
        <f t="shared" ref="M243:M272" si="398">+G243*7.09%</f>
        <v>9926</v>
      </c>
      <c r="N243" s="26">
        <v>1597.31</v>
      </c>
      <c r="O243" s="27">
        <f t="shared" si="390"/>
        <v>30986.350000000002</v>
      </c>
      <c r="P243" s="27">
        <f t="shared" si="391"/>
        <v>20688.887999999999</v>
      </c>
      <c r="Q243" s="27">
        <f t="shared" si="392"/>
        <v>109013.65</v>
      </c>
    </row>
    <row r="244" spans="1:17" ht="38.25" customHeight="1" x14ac:dyDescent="0.35">
      <c r="A244" s="38">
        <v>212</v>
      </c>
      <c r="B244" s="19" t="s">
        <v>111</v>
      </c>
      <c r="C244" s="19" t="s">
        <v>268</v>
      </c>
      <c r="D244" s="19" t="s">
        <v>27</v>
      </c>
      <c r="E244" s="19" t="s">
        <v>112</v>
      </c>
      <c r="F244" s="20" t="s">
        <v>29</v>
      </c>
      <c r="G244" s="30">
        <v>140000</v>
      </c>
      <c r="H244" s="22">
        <v>21514.37</v>
      </c>
      <c r="I244" s="23">
        <f t="shared" si="395"/>
        <v>4018</v>
      </c>
      <c r="J244" s="33">
        <f t="shared" si="396"/>
        <v>9940</v>
      </c>
      <c r="K244" s="87">
        <f t="shared" si="389"/>
        <v>822.88800000000003</v>
      </c>
      <c r="L244" s="98">
        <f t="shared" si="397"/>
        <v>4256</v>
      </c>
      <c r="M244" s="33">
        <f t="shared" si="398"/>
        <v>9926</v>
      </c>
      <c r="N244" s="26">
        <v>0</v>
      </c>
      <c r="O244" s="27">
        <f t="shared" si="390"/>
        <v>29788.37</v>
      </c>
      <c r="P244" s="27">
        <f t="shared" si="391"/>
        <v>20688.887999999999</v>
      </c>
      <c r="Q244" s="27">
        <f t="shared" si="392"/>
        <v>110211.63</v>
      </c>
    </row>
    <row r="245" spans="1:17" ht="38.25" customHeight="1" x14ac:dyDescent="0.35">
      <c r="A245" s="38">
        <v>213</v>
      </c>
      <c r="B245" s="19" t="s">
        <v>109</v>
      </c>
      <c r="C245" s="19" t="s">
        <v>268</v>
      </c>
      <c r="D245" s="19" t="s">
        <v>27</v>
      </c>
      <c r="E245" s="19" t="s">
        <v>110</v>
      </c>
      <c r="F245" s="20" t="s">
        <v>29</v>
      </c>
      <c r="G245" s="30">
        <v>140000</v>
      </c>
      <c r="H245" s="22">
        <v>21514.37</v>
      </c>
      <c r="I245" s="23">
        <f t="shared" si="395"/>
        <v>4018</v>
      </c>
      <c r="J245" s="33">
        <f t="shared" si="396"/>
        <v>9940</v>
      </c>
      <c r="K245" s="87">
        <f t="shared" si="389"/>
        <v>822.88800000000003</v>
      </c>
      <c r="L245" s="98">
        <f t="shared" si="397"/>
        <v>4256</v>
      </c>
      <c r="M245" s="33">
        <f t="shared" si="398"/>
        <v>9926</v>
      </c>
      <c r="N245" s="26">
        <v>0</v>
      </c>
      <c r="O245" s="27">
        <f t="shared" si="390"/>
        <v>29788.37</v>
      </c>
      <c r="P245" s="27">
        <f t="shared" si="391"/>
        <v>20688.887999999999</v>
      </c>
      <c r="Q245" s="27">
        <f t="shared" si="392"/>
        <v>110211.63</v>
      </c>
    </row>
    <row r="246" spans="1:17" ht="38.25" customHeight="1" x14ac:dyDescent="0.35">
      <c r="A246" s="38">
        <v>214</v>
      </c>
      <c r="B246" s="19" t="s">
        <v>117</v>
      </c>
      <c r="C246" s="19" t="s">
        <v>269</v>
      </c>
      <c r="D246" s="19" t="s">
        <v>27</v>
      </c>
      <c r="E246" s="19" t="s">
        <v>118</v>
      </c>
      <c r="F246" s="20" t="s">
        <v>32</v>
      </c>
      <c r="G246" s="30">
        <v>140000</v>
      </c>
      <c r="H246" s="22">
        <v>21115.040000000001</v>
      </c>
      <c r="I246" s="23">
        <f t="shared" si="395"/>
        <v>4018</v>
      </c>
      <c r="J246" s="33">
        <f t="shared" si="396"/>
        <v>9940</v>
      </c>
      <c r="K246" s="87">
        <f t="shared" si="389"/>
        <v>822.88800000000003</v>
      </c>
      <c r="L246" s="98">
        <f t="shared" si="397"/>
        <v>4256</v>
      </c>
      <c r="M246" s="33">
        <f t="shared" si="398"/>
        <v>9926</v>
      </c>
      <c r="N246" s="26">
        <v>1597.31</v>
      </c>
      <c r="O246" s="27">
        <f t="shared" si="390"/>
        <v>30986.350000000002</v>
      </c>
      <c r="P246" s="27">
        <f t="shared" si="391"/>
        <v>20688.887999999999</v>
      </c>
      <c r="Q246" s="27">
        <f t="shared" si="392"/>
        <v>109013.65</v>
      </c>
    </row>
    <row r="247" spans="1:17" ht="38.25" customHeight="1" x14ac:dyDescent="0.35">
      <c r="A247" s="38">
        <v>215</v>
      </c>
      <c r="B247" s="19" t="s">
        <v>119</v>
      </c>
      <c r="C247" s="19" t="s">
        <v>268</v>
      </c>
      <c r="D247" s="19" t="s">
        <v>27</v>
      </c>
      <c r="E247" s="19" t="s">
        <v>162</v>
      </c>
      <c r="F247" s="20" t="s">
        <v>29</v>
      </c>
      <c r="G247" s="30">
        <v>140000</v>
      </c>
      <c r="H247" s="22">
        <v>21115.040000000001</v>
      </c>
      <c r="I247" s="23">
        <f>G247*2.87/100</f>
        <v>4018</v>
      </c>
      <c r="J247" s="33">
        <f>G247*7.1/100</f>
        <v>9940</v>
      </c>
      <c r="K247" s="87">
        <f t="shared" si="389"/>
        <v>822.88800000000003</v>
      </c>
      <c r="L247" s="98">
        <f>G247*3.04/100</f>
        <v>4256</v>
      </c>
      <c r="M247" s="33">
        <f t="shared" si="398"/>
        <v>9926</v>
      </c>
      <c r="N247" s="26">
        <v>1597.31</v>
      </c>
      <c r="O247" s="27">
        <f>H247+I247+L247+N247</f>
        <v>30986.350000000002</v>
      </c>
      <c r="P247" s="27">
        <f>J247+K247+M247</f>
        <v>20688.887999999999</v>
      </c>
      <c r="Q247" s="27">
        <f>G247-O247</f>
        <v>109013.65</v>
      </c>
    </row>
    <row r="248" spans="1:17" ht="38.25" customHeight="1" x14ac:dyDescent="0.35">
      <c r="A248" s="38">
        <v>216</v>
      </c>
      <c r="B248" s="19" t="s">
        <v>107</v>
      </c>
      <c r="C248" s="19" t="s">
        <v>269</v>
      </c>
      <c r="D248" s="19" t="s">
        <v>27</v>
      </c>
      <c r="E248" s="19" t="s">
        <v>108</v>
      </c>
      <c r="F248" s="20" t="s">
        <v>32</v>
      </c>
      <c r="G248" s="30">
        <v>140000</v>
      </c>
      <c r="H248" s="22">
        <v>21514.37</v>
      </c>
      <c r="I248" s="23">
        <f>G248*2.87/100</f>
        <v>4018</v>
      </c>
      <c r="J248" s="33">
        <f>G248*7.1/100</f>
        <v>9940</v>
      </c>
      <c r="K248" s="87">
        <f t="shared" si="389"/>
        <v>822.88800000000003</v>
      </c>
      <c r="L248" s="98">
        <f>G248*3.04/100</f>
        <v>4256</v>
      </c>
      <c r="M248" s="33">
        <f t="shared" si="398"/>
        <v>9926</v>
      </c>
      <c r="N248" s="26">
        <v>0</v>
      </c>
      <c r="O248" s="27">
        <f>H248+I248+L248+N248</f>
        <v>29788.37</v>
      </c>
      <c r="P248" s="27">
        <f>J248+K248+M248</f>
        <v>20688.887999999999</v>
      </c>
      <c r="Q248" s="27">
        <f>G248-O248</f>
        <v>110211.63</v>
      </c>
    </row>
    <row r="249" spans="1:17" ht="38.25" customHeight="1" x14ac:dyDescent="0.35">
      <c r="A249" s="38">
        <v>217</v>
      </c>
      <c r="B249" s="19" t="s">
        <v>215</v>
      </c>
      <c r="C249" s="19" t="s">
        <v>268</v>
      </c>
      <c r="D249" s="19" t="s">
        <v>27</v>
      </c>
      <c r="E249" s="19" t="s">
        <v>216</v>
      </c>
      <c r="F249" s="20" t="s">
        <v>32</v>
      </c>
      <c r="G249" s="30">
        <v>140000</v>
      </c>
      <c r="H249" s="22">
        <v>21514.37</v>
      </c>
      <c r="I249" s="23">
        <f>G249*2.87/100</f>
        <v>4018</v>
      </c>
      <c r="J249" s="33">
        <f>G249*7.1/100</f>
        <v>9940</v>
      </c>
      <c r="K249" s="87">
        <f t="shared" si="389"/>
        <v>822.88800000000003</v>
      </c>
      <c r="L249" s="98">
        <f>G249*3.04/100</f>
        <v>4256</v>
      </c>
      <c r="M249" s="33">
        <f t="shared" si="398"/>
        <v>9926</v>
      </c>
      <c r="N249" s="26">
        <v>0</v>
      </c>
      <c r="O249" s="27">
        <f>H249+I249+L249+N249</f>
        <v>29788.37</v>
      </c>
      <c r="P249" s="27">
        <f>J249+K249+M249</f>
        <v>20688.887999999999</v>
      </c>
      <c r="Q249" s="27">
        <f>G249-O249</f>
        <v>110211.63</v>
      </c>
    </row>
    <row r="250" spans="1:17" ht="38.25" customHeight="1" x14ac:dyDescent="0.35">
      <c r="A250" s="38">
        <v>218</v>
      </c>
      <c r="B250" s="19" t="s">
        <v>330</v>
      </c>
      <c r="C250" s="19" t="s">
        <v>268</v>
      </c>
      <c r="D250" s="19" t="s">
        <v>27</v>
      </c>
      <c r="E250" s="19" t="s">
        <v>331</v>
      </c>
      <c r="F250" s="20" t="s">
        <v>29</v>
      </c>
      <c r="G250" s="30">
        <v>200000</v>
      </c>
      <c r="H250" s="22">
        <v>35726.519999999997</v>
      </c>
      <c r="I250" s="23">
        <f>G250*2.87/100</f>
        <v>5740</v>
      </c>
      <c r="J250" s="33">
        <f>G250*7.1/100</f>
        <v>14200</v>
      </c>
      <c r="K250" s="87">
        <f t="shared" si="389"/>
        <v>822.88800000000003</v>
      </c>
      <c r="L250" s="98">
        <f>187020*3.04%</f>
        <v>5685.4080000000004</v>
      </c>
      <c r="M250" s="33">
        <f>187020*7.09%</f>
        <v>13259.718000000001</v>
      </c>
      <c r="N250" s="26">
        <v>0</v>
      </c>
      <c r="O250" s="27">
        <f>H250+I250+L250+N250</f>
        <v>47151.928</v>
      </c>
      <c r="P250" s="27">
        <f>J250+K250+M250</f>
        <v>28282.606</v>
      </c>
      <c r="Q250" s="27">
        <f>G250-O250</f>
        <v>152848.07199999999</v>
      </c>
    </row>
    <row r="251" spans="1:17" ht="38.25" customHeight="1" x14ac:dyDescent="0.35">
      <c r="A251" s="38">
        <v>219</v>
      </c>
      <c r="B251" s="19" t="s">
        <v>121</v>
      </c>
      <c r="C251" s="19" t="s">
        <v>268</v>
      </c>
      <c r="D251" s="19" t="s">
        <v>27</v>
      </c>
      <c r="E251" s="19" t="s">
        <v>104</v>
      </c>
      <c r="F251" s="20" t="s">
        <v>29</v>
      </c>
      <c r="G251" s="30">
        <v>100000</v>
      </c>
      <c r="H251" s="22">
        <v>12105.37</v>
      </c>
      <c r="I251" s="23">
        <f t="shared" si="395"/>
        <v>2870</v>
      </c>
      <c r="J251" s="33">
        <f t="shared" si="396"/>
        <v>7100</v>
      </c>
      <c r="K251" s="87">
        <f t="shared" si="389"/>
        <v>822.88800000000003</v>
      </c>
      <c r="L251" s="98">
        <f t="shared" si="397"/>
        <v>3040</v>
      </c>
      <c r="M251" s="33">
        <f t="shared" si="398"/>
        <v>7090.0000000000009</v>
      </c>
      <c r="N251" s="26">
        <v>0</v>
      </c>
      <c r="O251" s="27">
        <f t="shared" si="390"/>
        <v>18015.370000000003</v>
      </c>
      <c r="P251" s="27">
        <f t="shared" si="391"/>
        <v>15012.888000000001</v>
      </c>
      <c r="Q251" s="27">
        <f t="shared" si="392"/>
        <v>81984.63</v>
      </c>
    </row>
    <row r="252" spans="1:17" ht="38.25" customHeight="1" x14ac:dyDescent="0.35">
      <c r="A252" s="38">
        <v>220</v>
      </c>
      <c r="B252" s="19" t="s">
        <v>149</v>
      </c>
      <c r="C252" s="19" t="s">
        <v>268</v>
      </c>
      <c r="D252" s="19" t="s">
        <v>27</v>
      </c>
      <c r="E252" s="19" t="s">
        <v>150</v>
      </c>
      <c r="F252" s="20" t="s">
        <v>29</v>
      </c>
      <c r="G252" s="30">
        <v>100000</v>
      </c>
      <c r="H252" s="22">
        <v>11306.71</v>
      </c>
      <c r="I252" s="23">
        <f>G252*2.87/100</f>
        <v>2870</v>
      </c>
      <c r="J252" s="33">
        <f>G252*7.1/100</f>
        <v>7100</v>
      </c>
      <c r="K252" s="87">
        <f t="shared" si="389"/>
        <v>822.88800000000003</v>
      </c>
      <c r="L252" s="98">
        <f>G252*3.04/100</f>
        <v>3040</v>
      </c>
      <c r="M252" s="33">
        <f t="shared" si="398"/>
        <v>7090.0000000000009</v>
      </c>
      <c r="N252" s="26">
        <f>1597.31*2</f>
        <v>3194.62</v>
      </c>
      <c r="O252" s="27">
        <f t="shared" si="390"/>
        <v>20411.329999999998</v>
      </c>
      <c r="P252" s="27">
        <f>J252+K252+M252</f>
        <v>15012.888000000001</v>
      </c>
      <c r="Q252" s="27">
        <f>G252-O252</f>
        <v>79588.67</v>
      </c>
    </row>
    <row r="253" spans="1:17" ht="38.25" customHeight="1" x14ac:dyDescent="0.35">
      <c r="A253" s="38">
        <v>221</v>
      </c>
      <c r="B253" s="19" t="s">
        <v>105</v>
      </c>
      <c r="C253" s="19" t="s">
        <v>268</v>
      </c>
      <c r="D253" s="19" t="s">
        <v>27</v>
      </c>
      <c r="E253" s="19" t="s">
        <v>106</v>
      </c>
      <c r="F253" s="20" t="s">
        <v>29</v>
      </c>
      <c r="G253" s="30">
        <v>100000</v>
      </c>
      <c r="H253" s="22">
        <v>12105.37</v>
      </c>
      <c r="I253" s="23">
        <f t="shared" si="395"/>
        <v>2870</v>
      </c>
      <c r="J253" s="33">
        <f t="shared" si="396"/>
        <v>7100</v>
      </c>
      <c r="K253" s="87">
        <f t="shared" si="389"/>
        <v>822.88800000000003</v>
      </c>
      <c r="L253" s="98">
        <f t="shared" si="397"/>
        <v>3040</v>
      </c>
      <c r="M253" s="33">
        <f t="shared" si="398"/>
        <v>7090.0000000000009</v>
      </c>
      <c r="N253" s="26">
        <v>0</v>
      </c>
      <c r="O253" s="27">
        <f t="shared" si="390"/>
        <v>18015.370000000003</v>
      </c>
      <c r="P253" s="27">
        <f t="shared" si="391"/>
        <v>15012.888000000001</v>
      </c>
      <c r="Q253" s="27">
        <f t="shared" si="392"/>
        <v>81984.63</v>
      </c>
    </row>
    <row r="254" spans="1:17" ht="38.25" customHeight="1" x14ac:dyDescent="0.35">
      <c r="A254" s="38">
        <v>222</v>
      </c>
      <c r="B254" s="19" t="s">
        <v>102</v>
      </c>
      <c r="C254" s="19" t="s">
        <v>268</v>
      </c>
      <c r="D254" s="19" t="s">
        <v>27</v>
      </c>
      <c r="E254" s="19" t="s">
        <v>248</v>
      </c>
      <c r="F254" s="20" t="s">
        <v>29</v>
      </c>
      <c r="G254" s="30">
        <v>100000</v>
      </c>
      <c r="H254" s="22">
        <v>12105.37</v>
      </c>
      <c r="I254" s="23">
        <f t="shared" si="395"/>
        <v>2870</v>
      </c>
      <c r="J254" s="33">
        <f t="shared" si="396"/>
        <v>7100</v>
      </c>
      <c r="K254" s="87">
        <f t="shared" si="389"/>
        <v>822.88800000000003</v>
      </c>
      <c r="L254" s="98">
        <f t="shared" si="397"/>
        <v>3040</v>
      </c>
      <c r="M254" s="33">
        <f t="shared" si="398"/>
        <v>7090.0000000000009</v>
      </c>
      <c r="N254" s="26">
        <v>0</v>
      </c>
      <c r="O254" s="27">
        <f t="shared" si="390"/>
        <v>18015.370000000003</v>
      </c>
      <c r="P254" s="27">
        <f t="shared" si="391"/>
        <v>15012.888000000001</v>
      </c>
      <c r="Q254" s="27">
        <f t="shared" si="392"/>
        <v>81984.63</v>
      </c>
    </row>
    <row r="255" spans="1:17" ht="38.25" customHeight="1" x14ac:dyDescent="0.35">
      <c r="A255" s="38">
        <v>223</v>
      </c>
      <c r="B255" s="19" t="s">
        <v>120</v>
      </c>
      <c r="C255" s="19" t="s">
        <v>269</v>
      </c>
      <c r="D255" s="19" t="s">
        <v>27</v>
      </c>
      <c r="E255" s="19" t="s">
        <v>248</v>
      </c>
      <c r="F255" s="20" t="s">
        <v>29</v>
      </c>
      <c r="G255" s="30">
        <v>75000</v>
      </c>
      <c r="H255" s="22">
        <v>6309.38</v>
      </c>
      <c r="I255" s="23">
        <f t="shared" si="395"/>
        <v>2152.5</v>
      </c>
      <c r="J255" s="33">
        <f t="shared" si="396"/>
        <v>5325</v>
      </c>
      <c r="K255" s="87">
        <f t="shared" si="389"/>
        <v>822.88800000000003</v>
      </c>
      <c r="L255" s="98">
        <f t="shared" si="397"/>
        <v>2280</v>
      </c>
      <c r="M255" s="33">
        <f t="shared" si="398"/>
        <v>5317.5</v>
      </c>
      <c r="N255" s="26">
        <v>0</v>
      </c>
      <c r="O255" s="27">
        <f t="shared" si="390"/>
        <v>10741.880000000001</v>
      </c>
      <c r="P255" s="27">
        <f t="shared" si="391"/>
        <v>11465.387999999999</v>
      </c>
      <c r="Q255" s="27">
        <f t="shared" si="392"/>
        <v>64258.119999999995</v>
      </c>
    </row>
    <row r="256" spans="1:17" ht="38.25" customHeight="1" x14ac:dyDescent="0.35">
      <c r="A256" s="38">
        <v>224</v>
      </c>
      <c r="B256" s="19" t="s">
        <v>194</v>
      </c>
      <c r="C256" s="19" t="s">
        <v>269</v>
      </c>
      <c r="D256" s="19" t="s">
        <v>27</v>
      </c>
      <c r="E256" s="19" t="s">
        <v>141</v>
      </c>
      <c r="F256" s="20" t="s">
        <v>32</v>
      </c>
      <c r="G256" s="30">
        <v>100000</v>
      </c>
      <c r="H256" s="22">
        <v>12105.37</v>
      </c>
      <c r="I256" s="23">
        <f t="shared" si="395"/>
        <v>2870</v>
      </c>
      <c r="J256" s="33">
        <f t="shared" si="396"/>
        <v>7100</v>
      </c>
      <c r="K256" s="87">
        <f t="shared" si="389"/>
        <v>822.88800000000003</v>
      </c>
      <c r="L256" s="98">
        <f t="shared" si="397"/>
        <v>3040</v>
      </c>
      <c r="M256" s="33">
        <f t="shared" si="398"/>
        <v>7090.0000000000009</v>
      </c>
      <c r="N256" s="26">
        <v>0</v>
      </c>
      <c r="O256" s="27">
        <f t="shared" si="390"/>
        <v>18015.370000000003</v>
      </c>
      <c r="P256" s="27">
        <f>J256+K256+M256</f>
        <v>15012.888000000001</v>
      </c>
      <c r="Q256" s="27">
        <f t="shared" si="392"/>
        <v>81984.63</v>
      </c>
    </row>
    <row r="257" spans="1:17" ht="38.25" customHeight="1" x14ac:dyDescent="0.35">
      <c r="A257" s="38">
        <v>225</v>
      </c>
      <c r="B257" s="19" t="s">
        <v>195</v>
      </c>
      <c r="C257" s="19" t="s">
        <v>269</v>
      </c>
      <c r="D257" s="19" t="s">
        <v>27</v>
      </c>
      <c r="E257" s="19" t="s">
        <v>248</v>
      </c>
      <c r="F257" s="20" t="s">
        <v>32</v>
      </c>
      <c r="G257" s="30">
        <v>100000</v>
      </c>
      <c r="H257" s="22">
        <v>12105.37</v>
      </c>
      <c r="I257" s="23">
        <f t="shared" ref="I257:I265" si="399">G257*2.87/100</f>
        <v>2870</v>
      </c>
      <c r="J257" s="33">
        <f t="shared" ref="J257:J265" si="400">G257*7.1/100</f>
        <v>7100</v>
      </c>
      <c r="K257" s="87">
        <f t="shared" si="389"/>
        <v>822.88800000000003</v>
      </c>
      <c r="L257" s="98">
        <f t="shared" ref="L257:L263" si="401">G257*3.04/100</f>
        <v>3040</v>
      </c>
      <c r="M257" s="33">
        <f t="shared" si="398"/>
        <v>7090.0000000000009</v>
      </c>
      <c r="N257" s="26">
        <v>0</v>
      </c>
      <c r="O257" s="27">
        <f t="shared" ref="O257:O265" si="402">H257+I257+L257+N257</f>
        <v>18015.370000000003</v>
      </c>
      <c r="P257" s="27">
        <f t="shared" ref="P257:P265" si="403">J257+K257+M257</f>
        <v>15012.888000000001</v>
      </c>
      <c r="Q257" s="27">
        <f t="shared" ref="Q257:Q265" si="404">G257-O257</f>
        <v>81984.63</v>
      </c>
    </row>
    <row r="258" spans="1:17" ht="38.25" customHeight="1" x14ac:dyDescent="0.35">
      <c r="A258" s="38">
        <v>226</v>
      </c>
      <c r="B258" s="19" t="s">
        <v>204</v>
      </c>
      <c r="C258" s="19" t="s">
        <v>268</v>
      </c>
      <c r="D258" s="19" t="s">
        <v>27</v>
      </c>
      <c r="E258" s="19" t="s">
        <v>205</v>
      </c>
      <c r="F258" s="20" t="s">
        <v>32</v>
      </c>
      <c r="G258" s="30">
        <v>100000</v>
      </c>
      <c r="H258" s="22">
        <v>11706.04</v>
      </c>
      <c r="I258" s="23">
        <f t="shared" si="399"/>
        <v>2870</v>
      </c>
      <c r="J258" s="33">
        <f t="shared" si="400"/>
        <v>7100</v>
      </c>
      <c r="K258" s="87">
        <f t="shared" si="389"/>
        <v>822.88800000000003</v>
      </c>
      <c r="L258" s="98">
        <f t="shared" si="401"/>
        <v>3040</v>
      </c>
      <c r="M258" s="33">
        <f t="shared" si="398"/>
        <v>7090.0000000000009</v>
      </c>
      <c r="N258" s="26">
        <v>1597.31</v>
      </c>
      <c r="O258" s="27">
        <f t="shared" si="402"/>
        <v>19213.350000000002</v>
      </c>
      <c r="P258" s="27">
        <f t="shared" si="403"/>
        <v>15012.888000000001</v>
      </c>
      <c r="Q258" s="27">
        <f t="shared" si="404"/>
        <v>80786.649999999994</v>
      </c>
    </row>
    <row r="259" spans="1:17" ht="38.25" customHeight="1" x14ac:dyDescent="0.35">
      <c r="A259" s="38">
        <v>227</v>
      </c>
      <c r="B259" s="19" t="s">
        <v>250</v>
      </c>
      <c r="C259" s="19" t="s">
        <v>268</v>
      </c>
      <c r="D259" s="19" t="s">
        <v>27</v>
      </c>
      <c r="E259" s="19" t="s">
        <v>251</v>
      </c>
      <c r="F259" s="20" t="s">
        <v>32</v>
      </c>
      <c r="G259" s="30">
        <v>100000</v>
      </c>
      <c r="H259" s="22">
        <v>12105.37</v>
      </c>
      <c r="I259" s="23">
        <f t="shared" si="399"/>
        <v>2870</v>
      </c>
      <c r="J259" s="33">
        <f t="shared" si="400"/>
        <v>7100</v>
      </c>
      <c r="K259" s="87">
        <f t="shared" si="389"/>
        <v>822.88800000000003</v>
      </c>
      <c r="L259" s="98">
        <f t="shared" si="401"/>
        <v>3040</v>
      </c>
      <c r="M259" s="33">
        <f t="shared" si="398"/>
        <v>7090.0000000000009</v>
      </c>
      <c r="N259" s="26">
        <v>0</v>
      </c>
      <c r="O259" s="27">
        <f t="shared" si="402"/>
        <v>18015.370000000003</v>
      </c>
      <c r="P259" s="27">
        <f t="shared" si="403"/>
        <v>15012.888000000001</v>
      </c>
      <c r="Q259" s="27">
        <f t="shared" si="404"/>
        <v>81984.63</v>
      </c>
    </row>
    <row r="260" spans="1:17" ht="38.25" customHeight="1" x14ac:dyDescent="0.35">
      <c r="A260" s="38">
        <v>228</v>
      </c>
      <c r="B260" s="19" t="s">
        <v>311</v>
      </c>
      <c r="C260" s="19" t="s">
        <v>268</v>
      </c>
      <c r="D260" s="19" t="s">
        <v>27</v>
      </c>
      <c r="E260" s="19" t="s">
        <v>312</v>
      </c>
      <c r="F260" s="20" t="s">
        <v>32</v>
      </c>
      <c r="G260" s="30">
        <v>100000</v>
      </c>
      <c r="H260" s="87">
        <v>11706.04</v>
      </c>
      <c r="I260" s="87">
        <f t="shared" si="399"/>
        <v>2870</v>
      </c>
      <c r="J260" s="33">
        <f t="shared" si="400"/>
        <v>7100</v>
      </c>
      <c r="K260" s="87">
        <f t="shared" si="389"/>
        <v>822.88800000000003</v>
      </c>
      <c r="L260" s="98">
        <f t="shared" si="401"/>
        <v>3040</v>
      </c>
      <c r="M260" s="33">
        <f t="shared" si="398"/>
        <v>7090.0000000000009</v>
      </c>
      <c r="N260" s="26">
        <v>1597.31</v>
      </c>
      <c r="O260" s="27">
        <f t="shared" ref="O260" si="405">H260+I260+L260+N260</f>
        <v>19213.350000000002</v>
      </c>
      <c r="P260" s="27">
        <f t="shared" ref="P260" si="406">J260+K260+M260</f>
        <v>15012.888000000001</v>
      </c>
      <c r="Q260" s="27">
        <f t="shared" ref="Q260" si="407">G260-O260</f>
        <v>80786.649999999994</v>
      </c>
    </row>
    <row r="261" spans="1:17" ht="38.25" customHeight="1" x14ac:dyDescent="0.35">
      <c r="A261" s="38">
        <v>229</v>
      </c>
      <c r="B261" s="19" t="s">
        <v>313</v>
      </c>
      <c r="C261" s="19" t="s">
        <v>268</v>
      </c>
      <c r="D261" s="19" t="s">
        <v>27</v>
      </c>
      <c r="E261" s="19" t="s">
        <v>314</v>
      </c>
      <c r="F261" s="20" t="s">
        <v>32</v>
      </c>
      <c r="G261" s="30">
        <v>75000</v>
      </c>
      <c r="H261" s="30">
        <v>6309.38</v>
      </c>
      <c r="I261" s="30">
        <f t="shared" si="399"/>
        <v>2152.5</v>
      </c>
      <c r="J261" s="30">
        <f t="shared" si="400"/>
        <v>5325</v>
      </c>
      <c r="K261" s="87">
        <f t="shared" si="389"/>
        <v>822.88800000000003</v>
      </c>
      <c r="L261" s="98">
        <f t="shared" si="401"/>
        <v>2280</v>
      </c>
      <c r="M261" s="33">
        <f t="shared" si="398"/>
        <v>5317.5</v>
      </c>
      <c r="N261" s="26">
        <v>0</v>
      </c>
      <c r="O261" s="27">
        <f t="shared" ref="O261" si="408">H261+I261+L261+N261</f>
        <v>10741.880000000001</v>
      </c>
      <c r="P261" s="27">
        <f t="shared" ref="P261" si="409">J261+K261+M261</f>
        <v>11465.387999999999</v>
      </c>
      <c r="Q261" s="27">
        <f t="shared" ref="Q261" si="410">G261-O261</f>
        <v>64258.119999999995</v>
      </c>
    </row>
    <row r="262" spans="1:17" ht="38.25" customHeight="1" x14ac:dyDescent="0.35">
      <c r="A262" s="38">
        <v>230</v>
      </c>
      <c r="B262" s="19" t="s">
        <v>315</v>
      </c>
      <c r="C262" s="19" t="s">
        <v>268</v>
      </c>
      <c r="D262" s="19" t="s">
        <v>27</v>
      </c>
      <c r="E262" s="19" t="s">
        <v>104</v>
      </c>
      <c r="F262" s="20" t="s">
        <v>32</v>
      </c>
      <c r="G262" s="30">
        <v>100000</v>
      </c>
      <c r="H262" s="30">
        <v>12105.37</v>
      </c>
      <c r="I262" s="30">
        <f t="shared" si="399"/>
        <v>2870</v>
      </c>
      <c r="J262" s="30">
        <f t="shared" si="400"/>
        <v>7100</v>
      </c>
      <c r="K262" s="87">
        <f t="shared" si="389"/>
        <v>822.88800000000003</v>
      </c>
      <c r="L262" s="98">
        <f t="shared" si="401"/>
        <v>3040</v>
      </c>
      <c r="M262" s="33">
        <f t="shared" si="398"/>
        <v>7090.0000000000009</v>
      </c>
      <c r="N262" s="26">
        <v>0</v>
      </c>
      <c r="O262" s="27">
        <f t="shared" ref="O262" si="411">H262+I262+L262+N262</f>
        <v>18015.370000000003</v>
      </c>
      <c r="P262" s="27">
        <f t="shared" ref="P262" si="412">J262+K262+M262</f>
        <v>15012.888000000001</v>
      </c>
      <c r="Q262" s="27">
        <f t="shared" ref="Q262" si="413">G262-O262</f>
        <v>81984.63</v>
      </c>
    </row>
    <row r="263" spans="1:17" ht="38.25" customHeight="1" x14ac:dyDescent="0.35">
      <c r="A263" s="38">
        <v>231</v>
      </c>
      <c r="B263" s="19" t="s">
        <v>259</v>
      </c>
      <c r="C263" s="19" t="s">
        <v>269</v>
      </c>
      <c r="D263" s="19" t="s">
        <v>27</v>
      </c>
      <c r="E263" s="19" t="s">
        <v>260</v>
      </c>
      <c r="F263" s="20" t="s">
        <v>29</v>
      </c>
      <c r="G263" s="30">
        <v>150000</v>
      </c>
      <c r="H263" s="30">
        <v>23866.62</v>
      </c>
      <c r="I263" s="23">
        <f t="shared" si="399"/>
        <v>4305</v>
      </c>
      <c r="J263" s="33">
        <f t="shared" si="400"/>
        <v>10650</v>
      </c>
      <c r="K263" s="87">
        <f t="shared" si="389"/>
        <v>822.88800000000003</v>
      </c>
      <c r="L263" s="98">
        <f t="shared" si="401"/>
        <v>4560</v>
      </c>
      <c r="M263" s="33">
        <f t="shared" si="398"/>
        <v>10635</v>
      </c>
      <c r="N263" s="26">
        <v>0</v>
      </c>
      <c r="O263" s="27">
        <f t="shared" si="402"/>
        <v>32731.62</v>
      </c>
      <c r="P263" s="27">
        <f t="shared" si="403"/>
        <v>22107.887999999999</v>
      </c>
      <c r="Q263" s="27">
        <f t="shared" si="404"/>
        <v>117268.38</v>
      </c>
    </row>
    <row r="264" spans="1:17" ht="38.25" customHeight="1" x14ac:dyDescent="0.35">
      <c r="A264" s="38">
        <v>232</v>
      </c>
      <c r="B264" s="19" t="s">
        <v>294</v>
      </c>
      <c r="C264" s="19" t="s">
        <v>268</v>
      </c>
      <c r="D264" s="19" t="s">
        <v>27</v>
      </c>
      <c r="E264" s="19" t="s">
        <v>295</v>
      </c>
      <c r="F264" s="20" t="s">
        <v>318</v>
      </c>
      <c r="G264" s="30">
        <v>160000</v>
      </c>
      <c r="H264" s="22">
        <v>26218.87</v>
      </c>
      <c r="I264" s="23">
        <f>G264*2.87/100</f>
        <v>4592</v>
      </c>
      <c r="J264" s="33">
        <f t="shared" si="400"/>
        <v>11360</v>
      </c>
      <c r="K264" s="87">
        <f t="shared" si="389"/>
        <v>822.88800000000003</v>
      </c>
      <c r="L264" s="98">
        <f>+G264*3.04%</f>
        <v>4864</v>
      </c>
      <c r="M264" s="33">
        <f>+G264*7.09%</f>
        <v>11344</v>
      </c>
      <c r="N264" s="26">
        <v>0</v>
      </c>
      <c r="O264" s="27">
        <f t="shared" si="402"/>
        <v>35674.869999999995</v>
      </c>
      <c r="P264" s="27">
        <f t="shared" si="403"/>
        <v>23526.887999999999</v>
      </c>
      <c r="Q264" s="27">
        <f>G264-O264</f>
        <v>124325.13</v>
      </c>
    </row>
    <row r="265" spans="1:17" ht="38.25" customHeight="1" x14ac:dyDescent="0.35">
      <c r="A265" s="38">
        <v>233</v>
      </c>
      <c r="B265" s="19" t="s">
        <v>122</v>
      </c>
      <c r="C265" s="19" t="s">
        <v>268</v>
      </c>
      <c r="D265" s="19" t="s">
        <v>27</v>
      </c>
      <c r="E265" s="19" t="s">
        <v>123</v>
      </c>
      <c r="F265" s="20" t="s">
        <v>29</v>
      </c>
      <c r="G265" s="30">
        <v>66000</v>
      </c>
      <c r="H265" s="22">
        <v>4615.76</v>
      </c>
      <c r="I265" s="23">
        <f t="shared" si="399"/>
        <v>1894.2</v>
      </c>
      <c r="J265" s="33">
        <f t="shared" si="400"/>
        <v>4686</v>
      </c>
      <c r="K265" s="87">
        <f>+G265*1.1%</f>
        <v>726.00000000000011</v>
      </c>
      <c r="L265" s="98">
        <f>G265*3.04/100</f>
        <v>2006.4</v>
      </c>
      <c r="M265" s="33">
        <f t="shared" si="398"/>
        <v>4679.4000000000005</v>
      </c>
      <c r="N265" s="26">
        <v>0</v>
      </c>
      <c r="O265" s="27">
        <f t="shared" si="402"/>
        <v>8516.36</v>
      </c>
      <c r="P265" s="27">
        <f t="shared" si="403"/>
        <v>10091.400000000001</v>
      </c>
      <c r="Q265" s="27">
        <f t="shared" si="404"/>
        <v>57483.64</v>
      </c>
    </row>
    <row r="266" spans="1:17" ht="38.25" customHeight="1" x14ac:dyDescent="0.35">
      <c r="A266" s="38">
        <v>234</v>
      </c>
      <c r="B266" s="19" t="s">
        <v>214</v>
      </c>
      <c r="C266" s="19" t="s">
        <v>268</v>
      </c>
      <c r="D266" s="19" t="s">
        <v>27</v>
      </c>
      <c r="E266" s="19" t="s">
        <v>249</v>
      </c>
      <c r="F266" s="20" t="s">
        <v>32</v>
      </c>
      <c r="G266" s="30">
        <v>55000</v>
      </c>
      <c r="H266" s="22">
        <v>2559.6799999999998</v>
      </c>
      <c r="I266" s="23">
        <f t="shared" si="395"/>
        <v>1578.5</v>
      </c>
      <c r="J266" s="33">
        <f t="shared" si="396"/>
        <v>3905</v>
      </c>
      <c r="K266" s="25">
        <f t="shared" ref="K266:K272" si="414">+G266*1.1%</f>
        <v>605.00000000000011</v>
      </c>
      <c r="L266" s="98">
        <f t="shared" si="397"/>
        <v>1672</v>
      </c>
      <c r="M266" s="33">
        <f t="shared" si="398"/>
        <v>3899.5000000000005</v>
      </c>
      <c r="N266" s="26">
        <v>0</v>
      </c>
      <c r="O266" s="27">
        <f t="shared" si="390"/>
        <v>5810.18</v>
      </c>
      <c r="P266" s="27">
        <f>J266+K266+M266</f>
        <v>8409.5</v>
      </c>
      <c r="Q266" s="27">
        <f t="shared" si="392"/>
        <v>49189.82</v>
      </c>
    </row>
    <row r="267" spans="1:17" ht="38.25" customHeight="1" x14ac:dyDescent="0.35">
      <c r="A267" s="38">
        <v>235</v>
      </c>
      <c r="B267" s="19" t="s">
        <v>321</v>
      </c>
      <c r="C267" s="19" t="s">
        <v>268</v>
      </c>
      <c r="D267" s="19" t="s">
        <v>27</v>
      </c>
      <c r="E267" s="19" t="s">
        <v>141</v>
      </c>
      <c r="F267" s="20" t="s">
        <v>32</v>
      </c>
      <c r="G267" s="30">
        <v>100000</v>
      </c>
      <c r="H267" s="30">
        <v>12105.37</v>
      </c>
      <c r="I267" s="30">
        <f t="shared" si="395"/>
        <v>2870</v>
      </c>
      <c r="J267" s="30">
        <f t="shared" si="396"/>
        <v>7100</v>
      </c>
      <c r="K267" s="87">
        <f>74808*1.1%</f>
        <v>822.88800000000003</v>
      </c>
      <c r="L267" s="98">
        <f t="shared" si="397"/>
        <v>3040</v>
      </c>
      <c r="M267" s="30">
        <f t="shared" si="398"/>
        <v>7090.0000000000009</v>
      </c>
      <c r="N267" s="26">
        <v>0</v>
      </c>
      <c r="O267" s="27">
        <f t="shared" si="390"/>
        <v>18015.370000000003</v>
      </c>
      <c r="P267" s="27">
        <f>J267+K267+M267</f>
        <v>15012.888000000001</v>
      </c>
      <c r="Q267" s="27">
        <f t="shared" si="392"/>
        <v>81984.63</v>
      </c>
    </row>
    <row r="268" spans="1:17" ht="38.25" customHeight="1" x14ac:dyDescent="0.35">
      <c r="A268" s="38">
        <v>236</v>
      </c>
      <c r="B268" s="19" t="s">
        <v>401</v>
      </c>
      <c r="C268" s="19" t="s">
        <v>268</v>
      </c>
      <c r="D268" s="19" t="s">
        <v>27</v>
      </c>
      <c r="E268" s="19" t="s">
        <v>402</v>
      </c>
      <c r="F268" s="20" t="s">
        <v>32</v>
      </c>
      <c r="G268" s="30">
        <v>66000</v>
      </c>
      <c r="H268" s="30">
        <v>4615.76</v>
      </c>
      <c r="I268" s="30">
        <f t="shared" si="395"/>
        <v>1894.2</v>
      </c>
      <c r="J268" s="30">
        <f t="shared" si="396"/>
        <v>4686</v>
      </c>
      <c r="K268" s="87">
        <f>+G268*1.1%</f>
        <v>726.00000000000011</v>
      </c>
      <c r="L268" s="98">
        <f t="shared" si="397"/>
        <v>2006.4</v>
      </c>
      <c r="M268" s="30">
        <f t="shared" si="398"/>
        <v>4679.4000000000005</v>
      </c>
      <c r="N268" s="26">
        <v>0</v>
      </c>
      <c r="O268" s="27">
        <f t="shared" si="390"/>
        <v>8516.36</v>
      </c>
      <c r="P268" s="27">
        <f>J268+K268+M268</f>
        <v>10091.400000000001</v>
      </c>
      <c r="Q268" s="27">
        <f t="shared" si="392"/>
        <v>57483.64</v>
      </c>
    </row>
    <row r="269" spans="1:17" ht="38.25" customHeight="1" x14ac:dyDescent="0.35">
      <c r="A269" s="38">
        <v>237</v>
      </c>
      <c r="B269" s="19" t="s">
        <v>403</v>
      </c>
      <c r="C269" s="19" t="s">
        <v>268</v>
      </c>
      <c r="D269" s="19" t="s">
        <v>27</v>
      </c>
      <c r="E269" s="19" t="s">
        <v>402</v>
      </c>
      <c r="F269" s="20" t="s">
        <v>32</v>
      </c>
      <c r="G269" s="30">
        <v>66000</v>
      </c>
      <c r="H269" s="30">
        <v>4615.76</v>
      </c>
      <c r="I269" s="30">
        <f t="shared" ref="I269:I270" si="415">G269*2.87/100</f>
        <v>1894.2</v>
      </c>
      <c r="J269" s="30">
        <f t="shared" ref="J269:J270" si="416">G269*7.1/100</f>
        <v>4686</v>
      </c>
      <c r="K269" s="87">
        <f t="shared" ref="K269:K270" si="417">+G269*1.1%</f>
        <v>726.00000000000011</v>
      </c>
      <c r="L269" s="98">
        <f t="shared" ref="L269:L270" si="418">G269*3.04/100</f>
        <v>2006.4</v>
      </c>
      <c r="M269" s="30">
        <f t="shared" ref="M269:M270" si="419">+G269*7.09%</f>
        <v>4679.4000000000005</v>
      </c>
      <c r="N269" s="26">
        <v>0</v>
      </c>
      <c r="O269" s="27">
        <f t="shared" ref="O269:O270" si="420">H269+I269+L269+N269</f>
        <v>8516.36</v>
      </c>
      <c r="P269" s="27">
        <f t="shared" ref="P269:P270" si="421">J269+K269+M269</f>
        <v>10091.400000000001</v>
      </c>
      <c r="Q269" s="27">
        <f t="shared" ref="Q269:Q270" si="422">G269-O269</f>
        <v>57483.64</v>
      </c>
    </row>
    <row r="270" spans="1:17" ht="38.25" customHeight="1" x14ac:dyDescent="0.35">
      <c r="A270" s="38">
        <v>238</v>
      </c>
      <c r="B270" s="19" t="s">
        <v>404</v>
      </c>
      <c r="C270" s="19" t="s">
        <v>268</v>
      </c>
      <c r="D270" s="19" t="s">
        <v>27</v>
      </c>
      <c r="E270" s="19" t="s">
        <v>402</v>
      </c>
      <c r="F270" s="20" t="s">
        <v>32</v>
      </c>
      <c r="G270" s="30">
        <v>66000</v>
      </c>
      <c r="H270" s="30">
        <v>4615.76</v>
      </c>
      <c r="I270" s="30">
        <f t="shared" si="415"/>
        <v>1894.2</v>
      </c>
      <c r="J270" s="30">
        <f t="shared" si="416"/>
        <v>4686</v>
      </c>
      <c r="K270" s="87">
        <f t="shared" si="417"/>
        <v>726.00000000000011</v>
      </c>
      <c r="L270" s="98">
        <f t="shared" si="418"/>
        <v>2006.4</v>
      </c>
      <c r="M270" s="30">
        <f t="shared" si="419"/>
        <v>4679.4000000000005</v>
      </c>
      <c r="N270" s="26">
        <v>0</v>
      </c>
      <c r="O270" s="27">
        <f t="shared" si="420"/>
        <v>8516.36</v>
      </c>
      <c r="P270" s="27">
        <f t="shared" si="421"/>
        <v>10091.400000000001</v>
      </c>
      <c r="Q270" s="27">
        <f t="shared" si="422"/>
        <v>57483.64</v>
      </c>
    </row>
    <row r="271" spans="1:17" ht="38.25" customHeight="1" x14ac:dyDescent="0.35">
      <c r="A271" s="38">
        <v>239</v>
      </c>
      <c r="B271" s="19" t="s">
        <v>387</v>
      </c>
      <c r="C271" s="19" t="s">
        <v>269</v>
      </c>
      <c r="D271" s="19" t="s">
        <v>27</v>
      </c>
      <c r="E271" s="19" t="s">
        <v>123</v>
      </c>
      <c r="F271" s="20" t="s">
        <v>32</v>
      </c>
      <c r="G271" s="30">
        <v>66000</v>
      </c>
      <c r="H271" s="30">
        <v>4615.76</v>
      </c>
      <c r="I271" s="30">
        <f t="shared" si="395"/>
        <v>1894.2</v>
      </c>
      <c r="J271" s="30">
        <f t="shared" si="396"/>
        <v>4686</v>
      </c>
      <c r="K271" s="25">
        <f t="shared" si="414"/>
        <v>726.00000000000011</v>
      </c>
      <c r="L271" s="98">
        <f t="shared" si="397"/>
        <v>2006.4</v>
      </c>
      <c r="M271" s="30">
        <f t="shared" si="398"/>
        <v>4679.4000000000005</v>
      </c>
      <c r="N271" s="26">
        <v>0</v>
      </c>
      <c r="O271" s="27">
        <f t="shared" si="390"/>
        <v>8516.36</v>
      </c>
      <c r="P271" s="27">
        <f>J271+K271+M271</f>
        <v>10091.400000000001</v>
      </c>
      <c r="Q271" s="27">
        <f t="shared" si="392"/>
        <v>57483.64</v>
      </c>
    </row>
    <row r="272" spans="1:17" ht="38.25" customHeight="1" x14ac:dyDescent="0.35">
      <c r="A272" s="38">
        <v>240</v>
      </c>
      <c r="B272" s="19" t="s">
        <v>400</v>
      </c>
      <c r="C272" s="19" t="s">
        <v>269</v>
      </c>
      <c r="D272" s="19" t="s">
        <v>27</v>
      </c>
      <c r="E272" s="19" t="s">
        <v>236</v>
      </c>
      <c r="F272" s="20" t="s">
        <v>316</v>
      </c>
      <c r="G272" s="30">
        <v>38000</v>
      </c>
      <c r="H272" s="30">
        <v>160.38</v>
      </c>
      <c r="I272" s="30">
        <f>G272*2.87/100</f>
        <v>1090.5999999999999</v>
      </c>
      <c r="J272" s="30">
        <f>G272*7.1/100</f>
        <v>2698</v>
      </c>
      <c r="K272" s="25">
        <f t="shared" si="414"/>
        <v>418.00000000000006</v>
      </c>
      <c r="L272" s="98">
        <f>G272*3.04/100</f>
        <v>1155.2</v>
      </c>
      <c r="M272" s="30">
        <f t="shared" si="398"/>
        <v>2694.2000000000003</v>
      </c>
      <c r="N272" s="26">
        <v>0</v>
      </c>
      <c r="O272" s="27">
        <f>H272+I272+L272+N272</f>
        <v>2406.1800000000003</v>
      </c>
      <c r="P272" s="27">
        <f>J272+K272+M272</f>
        <v>5810.2000000000007</v>
      </c>
      <c r="Q272" s="27">
        <f>G272-O272</f>
        <v>35593.82</v>
      </c>
    </row>
    <row r="273" spans="1:17" ht="16.5" customHeight="1" x14ac:dyDescent="0.35">
      <c r="A273" s="106"/>
      <c r="B273" s="54"/>
      <c r="C273" s="54"/>
      <c r="D273" s="55"/>
      <c r="E273" s="54"/>
      <c r="F273" s="32"/>
      <c r="G273" s="56"/>
      <c r="H273" s="57"/>
      <c r="I273" s="58"/>
      <c r="J273" s="59"/>
      <c r="K273" s="37"/>
      <c r="L273" s="60"/>
      <c r="M273" s="59"/>
      <c r="N273" s="84"/>
      <c r="O273" s="27"/>
      <c r="P273" s="50"/>
      <c r="Q273" s="50"/>
    </row>
    <row r="274" spans="1:17" ht="36" customHeight="1" thickBot="1" x14ac:dyDescent="0.25">
      <c r="A274" s="106"/>
      <c r="B274" s="167" t="s">
        <v>139</v>
      </c>
      <c r="C274" s="167"/>
      <c r="D274" s="167"/>
      <c r="E274" s="167"/>
      <c r="F274" s="168"/>
      <c r="G274" s="35">
        <f t="shared" ref="G274:Q274" si="423">SUM(G237:G272)</f>
        <v>4423000</v>
      </c>
      <c r="H274" s="35">
        <f t="shared" si="423"/>
        <v>632924.61</v>
      </c>
      <c r="I274" s="35">
        <f t="shared" si="423"/>
        <v>126940.09999999999</v>
      </c>
      <c r="J274" s="35">
        <f t="shared" si="423"/>
        <v>314033</v>
      </c>
      <c r="K274" s="35">
        <f t="shared" si="423"/>
        <v>28516.752</v>
      </c>
      <c r="L274" s="35">
        <f t="shared" si="423"/>
        <v>129873.05599999997</v>
      </c>
      <c r="M274" s="35">
        <f t="shared" si="423"/>
        <v>302894.72600000008</v>
      </c>
      <c r="N274" s="35">
        <f t="shared" si="423"/>
        <v>15973.099999999999</v>
      </c>
      <c r="O274" s="35">
        <f t="shared" si="423"/>
        <v>905710.86599999981</v>
      </c>
      <c r="P274" s="35">
        <f t="shared" si="423"/>
        <v>645444.47799999989</v>
      </c>
      <c r="Q274" s="35">
        <f t="shared" si="423"/>
        <v>3517289.1339999987</v>
      </c>
    </row>
    <row r="275" spans="1:17" s="10" customFormat="1" ht="34.5" customHeight="1" thickBot="1" x14ac:dyDescent="0.25">
      <c r="A275" s="166" t="s">
        <v>20</v>
      </c>
      <c r="B275" s="167"/>
      <c r="C275" s="167"/>
      <c r="D275" s="167"/>
      <c r="E275" s="167"/>
      <c r="F275" s="168"/>
      <c r="G275" s="61">
        <f>G274+G235+G194+G129+G84+G64+G48+G42+G33+G20+G91</f>
        <v>20030000</v>
      </c>
      <c r="H275" s="61">
        <f>H274+H235+H194+H129+H84+H64+H48+H42+H33+H20+H91</f>
        <v>2173425.7799999993</v>
      </c>
      <c r="I275" s="61">
        <f>I274+I235+I194+I129+I84+I64+I48+I42+I33+I20+I91</f>
        <v>574115.94799999986</v>
      </c>
      <c r="J275" s="61">
        <f>J274+J235+J194+J129+J84+J64+J48+J42+J33+J20+J91</f>
        <v>1420286.84</v>
      </c>
      <c r="K275" s="61">
        <f>+K20+K33+K42+K48+K64+K84+K91+K129+K194+K235+K274</f>
        <v>159568.11199999999</v>
      </c>
      <c r="L275" s="61">
        <f t="shared" ref="L275:Q275" si="424">L274+L235+L194+L129+L84+L64+L48+L42+L33+L20+L91</f>
        <v>593659.71199999994</v>
      </c>
      <c r="M275" s="61">
        <f t="shared" si="424"/>
        <v>1384555.0519999997</v>
      </c>
      <c r="N275" s="69">
        <f t="shared" si="424"/>
        <v>145335.34999999998</v>
      </c>
      <c r="O275" s="76">
        <f t="shared" si="424"/>
        <v>3486536.7899999996</v>
      </c>
      <c r="P275" s="80">
        <f t="shared" si="424"/>
        <v>2964410.0040000007</v>
      </c>
      <c r="Q275" s="80">
        <f t="shared" si="424"/>
        <v>16543463.209999997</v>
      </c>
    </row>
    <row r="276" spans="1:17" ht="24" hidden="1" customHeight="1" thickBot="1" x14ac:dyDescent="0.25">
      <c r="A276" s="107"/>
      <c r="B276" s="43"/>
      <c r="C276" s="43"/>
      <c r="D276" s="43">
        <f>SUM(D162)</f>
        <v>0</v>
      </c>
      <c r="E276" s="43"/>
      <c r="F276" s="108"/>
      <c r="G276" s="70"/>
      <c r="H276" s="109"/>
      <c r="I276" s="110"/>
      <c r="J276" s="70"/>
      <c r="K276" s="18"/>
      <c r="L276" s="70"/>
      <c r="M276" s="70"/>
      <c r="N276" s="70"/>
      <c r="O276" s="78"/>
      <c r="P276" s="85"/>
      <c r="Q276" s="81"/>
    </row>
    <row r="277" spans="1:17" ht="24" hidden="1" customHeight="1" x14ac:dyDescent="0.2">
      <c r="A277" s="111">
        <f>SUM(A12:A276)</f>
        <v>28920</v>
      </c>
      <c r="B277" s="112"/>
      <c r="C277" s="112"/>
      <c r="D277" s="112"/>
      <c r="E277" s="71"/>
      <c r="F277" s="71"/>
      <c r="G277" s="71"/>
      <c r="H277" s="62"/>
      <c r="I277" s="70"/>
      <c r="J277" s="71" t="s">
        <v>208</v>
      </c>
      <c r="K277" s="70"/>
      <c r="L277" s="70"/>
      <c r="M277" s="18"/>
      <c r="N277" s="71"/>
      <c r="O277" s="29"/>
      <c r="P277" s="82"/>
      <c r="Q277" s="82"/>
    </row>
    <row r="278" spans="1:17" ht="24" hidden="1" customHeight="1" x14ac:dyDescent="0.2">
      <c r="A278" s="113"/>
      <c r="B278" s="112"/>
      <c r="C278" s="112"/>
      <c r="D278" s="112"/>
      <c r="E278" s="71"/>
      <c r="F278" s="71"/>
      <c r="G278" s="71"/>
      <c r="H278" s="62"/>
      <c r="I278" s="70"/>
      <c r="J278" s="71"/>
      <c r="K278" s="70"/>
      <c r="L278" s="70"/>
      <c r="M278" s="18"/>
      <c r="N278" s="71"/>
      <c r="O278" s="49"/>
      <c r="P278" s="105"/>
      <c r="Q278" s="105"/>
    </row>
    <row r="279" spans="1:17" s="10" customFormat="1" ht="24" customHeight="1" x14ac:dyDescent="0.2">
      <c r="A279" s="111" t="s">
        <v>2</v>
      </c>
      <c r="B279" s="112"/>
      <c r="C279" s="112"/>
      <c r="D279" s="112"/>
      <c r="E279" s="71"/>
      <c r="F279" s="71"/>
      <c r="G279" s="18"/>
      <c r="H279" s="70" t="s">
        <v>152</v>
      </c>
      <c r="I279" s="70"/>
      <c r="J279" s="70"/>
      <c r="K279" s="70"/>
      <c r="L279" s="70"/>
      <c r="M279" s="18"/>
      <c r="N279" s="70"/>
      <c r="O279" s="70"/>
      <c r="P279" s="70"/>
      <c r="Q279" s="114"/>
    </row>
    <row r="280" spans="1:17" s="10" customFormat="1" ht="24" customHeight="1" x14ac:dyDescent="0.2">
      <c r="A280" s="113" t="s">
        <v>217</v>
      </c>
      <c r="B280" s="112"/>
      <c r="C280" s="112"/>
      <c r="D280" s="112"/>
      <c r="E280" s="71"/>
      <c r="F280" s="71"/>
      <c r="G280" s="71"/>
      <c r="H280" s="115" t="s">
        <v>152</v>
      </c>
      <c r="I280" s="103"/>
      <c r="J280" s="100"/>
      <c r="K280" s="101"/>
      <c r="L280" s="102"/>
      <c r="M280" s="102"/>
      <c r="N280" s="18"/>
      <c r="O280" s="18" t="s">
        <v>164</v>
      </c>
      <c r="P280" s="70"/>
      <c r="Q280" s="116"/>
    </row>
    <row r="281" spans="1:17" s="10" customFormat="1" ht="24" customHeight="1" x14ac:dyDescent="0.2">
      <c r="A281" s="113" t="s">
        <v>280</v>
      </c>
      <c r="B281" s="112"/>
      <c r="C281" s="112"/>
      <c r="D281" s="112"/>
      <c r="E281" s="71"/>
      <c r="F281" s="71"/>
      <c r="G281" s="71"/>
      <c r="H281" s="115"/>
      <c r="I281" s="103"/>
      <c r="J281" s="71" t="s">
        <v>177</v>
      </c>
      <c r="K281" s="103"/>
      <c r="L281" s="18"/>
      <c r="M281" s="18"/>
      <c r="N281" s="18"/>
      <c r="O281" s="18"/>
      <c r="P281" s="18"/>
      <c r="Q281" s="114"/>
    </row>
    <row r="282" spans="1:17" s="10" customFormat="1" ht="24" customHeight="1" x14ac:dyDescent="0.2">
      <c r="A282" s="113" t="s">
        <v>281</v>
      </c>
      <c r="B282" s="112"/>
      <c r="C282" s="112"/>
      <c r="D282" s="112"/>
      <c r="E282" s="71"/>
      <c r="F282" s="112"/>
      <c r="G282" s="112"/>
      <c r="H282" s="104" t="s">
        <v>152</v>
      </c>
      <c r="I282" s="103"/>
      <c r="J282" s="104" t="s">
        <v>165</v>
      </c>
      <c r="K282" s="103"/>
      <c r="L282" s="18"/>
      <c r="M282" s="71"/>
      <c r="N282" s="18"/>
      <c r="O282" s="18"/>
      <c r="P282" s="18"/>
      <c r="Q282" s="116"/>
    </row>
    <row r="283" spans="1:17" ht="38.25" customHeight="1" x14ac:dyDescent="0.2">
      <c r="A283" s="117" t="s">
        <v>354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9"/>
      <c r="M283" s="119"/>
      <c r="N283" s="119"/>
      <c r="O283" s="119"/>
      <c r="P283" s="119"/>
      <c r="Q283" s="99"/>
    </row>
    <row r="284" spans="1:17" s="134" customFormat="1" x14ac:dyDescent="0.2">
      <c r="F284" s="135"/>
      <c r="G284" s="135"/>
      <c r="H284" s="136"/>
      <c r="I284" s="137"/>
      <c r="O284" s="138"/>
      <c r="P284" s="139"/>
      <c r="Q284" s="139"/>
    </row>
    <row r="285" spans="1:17" s="134" customFormat="1" x14ac:dyDescent="0.2">
      <c r="F285" s="135"/>
      <c r="G285" s="135"/>
      <c r="H285" s="136"/>
      <c r="I285" s="137"/>
      <c r="O285" s="138"/>
      <c r="P285" s="139"/>
      <c r="Q285" s="139"/>
    </row>
    <row r="286" spans="1:17" s="134" customFormat="1" x14ac:dyDescent="0.2">
      <c r="F286" s="135"/>
      <c r="G286" s="135"/>
      <c r="H286" s="136"/>
      <c r="I286" s="137"/>
      <c r="O286" s="138"/>
      <c r="P286" s="139"/>
      <c r="Q286" s="139"/>
    </row>
    <row r="287" spans="1:17" s="134" customFormat="1" x14ac:dyDescent="0.2">
      <c r="F287" s="135"/>
      <c r="G287" s="135">
        <v>334500</v>
      </c>
      <c r="H287" s="136">
        <v>6014.3099999999995</v>
      </c>
      <c r="I287" s="137">
        <v>9600.15</v>
      </c>
      <c r="J287" s="134">
        <v>23749.5</v>
      </c>
      <c r="K287" s="134">
        <v>3444.1800000000003</v>
      </c>
      <c r="L287" s="134">
        <v>10168.800000000001</v>
      </c>
      <c r="M287" s="134">
        <v>23716.05</v>
      </c>
      <c r="N287" s="134">
        <v>4126.4799999999996</v>
      </c>
      <c r="O287" s="138">
        <v>29909.74</v>
      </c>
      <c r="P287" s="139">
        <v>50909.73</v>
      </c>
      <c r="Q287" s="139">
        <v>304590.26</v>
      </c>
    </row>
    <row r="288" spans="1:17" s="134" customFormat="1" x14ac:dyDescent="0.2">
      <c r="F288" s="135"/>
      <c r="G288" s="135">
        <v>154000</v>
      </c>
      <c r="H288" s="136">
        <v>3186.26</v>
      </c>
      <c r="I288" s="137">
        <v>4419.8</v>
      </c>
      <c r="J288" s="134">
        <v>10934</v>
      </c>
      <c r="K288" s="134">
        <v>1558.7600000000002</v>
      </c>
      <c r="L288" s="134">
        <v>4681.6000000000004</v>
      </c>
      <c r="M288" s="134">
        <v>10918.6</v>
      </c>
      <c r="N288" s="134">
        <v>5158.0999999999995</v>
      </c>
      <c r="O288" s="138">
        <v>17445.759999999998</v>
      </c>
      <c r="P288" s="139">
        <v>23411.360000000001</v>
      </c>
      <c r="Q288" s="139">
        <v>136554.23999999999</v>
      </c>
    </row>
    <row r="289" spans="6:17" s="134" customFormat="1" x14ac:dyDescent="0.2">
      <c r="F289" s="135"/>
      <c r="G289" s="135">
        <v>158000</v>
      </c>
      <c r="H289" s="136">
        <v>2979.94</v>
      </c>
      <c r="I289" s="137">
        <v>4534.6000000000004</v>
      </c>
      <c r="J289" s="134">
        <v>11218</v>
      </c>
      <c r="K289" s="134">
        <v>1602.7600000000002</v>
      </c>
      <c r="L289" s="134">
        <v>4803.2</v>
      </c>
      <c r="M289" s="134">
        <v>11202.200000000003</v>
      </c>
      <c r="N289" s="134">
        <v>3094.8599999999997</v>
      </c>
      <c r="O289" s="138">
        <v>15412.6</v>
      </c>
      <c r="P289" s="139">
        <v>24022.959999999999</v>
      </c>
      <c r="Q289" s="139">
        <v>142587.40000000002</v>
      </c>
    </row>
    <row r="290" spans="6:17" s="134" customFormat="1" x14ac:dyDescent="0.2">
      <c r="F290" s="135" t="s">
        <v>153</v>
      </c>
      <c r="G290" s="135">
        <f>SUM(G287:G289)</f>
        <v>646500</v>
      </c>
      <c r="H290" s="136">
        <f>SUM(H287:H289)</f>
        <v>12180.51</v>
      </c>
      <c r="I290" s="137">
        <f t="shared" ref="I290:Q290" si="425">SUM(I287:I289)</f>
        <v>18554.550000000003</v>
      </c>
      <c r="J290" s="134">
        <f t="shared" si="425"/>
        <v>45901.5</v>
      </c>
      <c r="K290" s="134">
        <f t="shared" si="425"/>
        <v>6605.7000000000007</v>
      </c>
      <c r="L290" s="134">
        <f t="shared" si="425"/>
        <v>19653.600000000002</v>
      </c>
      <c r="M290" s="134">
        <f t="shared" si="425"/>
        <v>45836.850000000006</v>
      </c>
      <c r="N290" s="134">
        <f t="shared" si="425"/>
        <v>12379.439999999999</v>
      </c>
      <c r="O290" s="138">
        <f t="shared" si="425"/>
        <v>62768.1</v>
      </c>
      <c r="P290" s="139">
        <f t="shared" si="425"/>
        <v>98344.049999999988</v>
      </c>
      <c r="Q290" s="139">
        <f t="shared" si="425"/>
        <v>583731.9</v>
      </c>
    </row>
    <row r="291" spans="6:17" s="134" customFormat="1" x14ac:dyDescent="0.2">
      <c r="F291" s="135" t="s">
        <v>154</v>
      </c>
      <c r="G291" s="135">
        <v>8634300</v>
      </c>
      <c r="H291" s="136">
        <v>667698.94000000006</v>
      </c>
      <c r="I291" s="137">
        <v>242510.40000000005</v>
      </c>
      <c r="J291" s="134">
        <v>599938.64</v>
      </c>
      <c r="K291" s="134">
        <v>64256.12000000001</v>
      </c>
      <c r="L291" s="134">
        <v>242468.52000000002</v>
      </c>
      <c r="M291" s="134">
        <v>565494.09000000008</v>
      </c>
      <c r="N291" s="134">
        <v>69118.539999999994</v>
      </c>
      <c r="O291" s="138">
        <v>1221796.4000000004</v>
      </c>
      <c r="P291" s="139">
        <v>1229688.8500000001</v>
      </c>
      <c r="Q291" s="139">
        <v>7412503.5999999978</v>
      </c>
    </row>
    <row r="292" spans="6:17" s="134" customFormat="1" x14ac:dyDescent="0.2">
      <c r="F292" s="135" t="s">
        <v>155</v>
      </c>
      <c r="G292" s="135">
        <f>SUM(G290:G291)</f>
        <v>9280800</v>
      </c>
      <c r="H292" s="136">
        <f t="shared" ref="H292:Q292" si="426">SUM(H290:H291)</f>
        <v>679879.45000000007</v>
      </c>
      <c r="I292" s="137">
        <f t="shared" si="426"/>
        <v>261064.95000000007</v>
      </c>
      <c r="J292" s="134">
        <f t="shared" si="426"/>
        <v>645840.14</v>
      </c>
      <c r="K292" s="134">
        <f t="shared" si="426"/>
        <v>70861.820000000007</v>
      </c>
      <c r="L292" s="134">
        <f t="shared" si="426"/>
        <v>262122.12000000002</v>
      </c>
      <c r="M292" s="134">
        <f t="shared" si="426"/>
        <v>611330.94000000006</v>
      </c>
      <c r="N292" s="134">
        <f t="shared" si="426"/>
        <v>81497.98</v>
      </c>
      <c r="O292" s="138">
        <f t="shared" si="426"/>
        <v>1284564.5000000005</v>
      </c>
      <c r="P292" s="139">
        <f t="shared" si="426"/>
        <v>1328032.9000000001</v>
      </c>
      <c r="Q292" s="139">
        <f t="shared" si="426"/>
        <v>7996235.4999999981</v>
      </c>
    </row>
    <row r="293" spans="6:17" s="134" customFormat="1" x14ac:dyDescent="0.2">
      <c r="F293" s="135"/>
      <c r="G293" s="135"/>
      <c r="H293" s="136">
        <v>686171.43</v>
      </c>
      <c r="I293" s="137"/>
      <c r="O293" s="138" t="s">
        <v>152</v>
      </c>
      <c r="P293" s="139"/>
      <c r="Q293" s="139"/>
    </row>
    <row r="294" spans="6:17" s="134" customFormat="1" x14ac:dyDescent="0.2">
      <c r="F294" s="135"/>
      <c r="G294" s="135"/>
      <c r="H294" s="136">
        <f>H293-H292</f>
        <v>6291.9799999999814</v>
      </c>
      <c r="I294" s="137"/>
      <c r="O294" s="138"/>
      <c r="P294" s="139"/>
      <c r="Q294" s="139">
        <f>Q292-Q291</f>
        <v>583731.90000000037</v>
      </c>
    </row>
    <row r="295" spans="6:17" s="134" customFormat="1" x14ac:dyDescent="0.2">
      <c r="F295" s="135"/>
      <c r="G295" s="135">
        <f>G290+G275</f>
        <v>20676500</v>
      </c>
      <c r="H295" s="136"/>
      <c r="I295" s="137"/>
      <c r="O295" s="138"/>
      <c r="P295" s="139"/>
      <c r="Q295" s="139"/>
    </row>
    <row r="296" spans="6:17" s="134" customFormat="1" x14ac:dyDescent="0.2">
      <c r="F296" s="135"/>
      <c r="G296" s="135"/>
      <c r="H296" s="136"/>
      <c r="I296" s="137"/>
      <c r="O296" s="138"/>
      <c r="P296" s="139"/>
      <c r="Q296" s="139"/>
    </row>
    <row r="297" spans="6:17" s="134" customFormat="1" x14ac:dyDescent="0.2">
      <c r="F297" s="135"/>
      <c r="G297" s="135"/>
      <c r="H297" s="136"/>
      <c r="I297" s="137"/>
      <c r="O297" s="138"/>
      <c r="P297" s="139"/>
      <c r="Q297" s="139"/>
    </row>
    <row r="298" spans="6:17" s="134" customFormat="1" x14ac:dyDescent="0.2">
      <c r="F298" s="135"/>
      <c r="G298" s="135"/>
      <c r="H298" s="136"/>
      <c r="I298" s="137"/>
      <c r="O298" s="138"/>
      <c r="P298" s="139"/>
      <c r="Q298" s="139"/>
    </row>
    <row r="299" spans="6:17" s="134" customFormat="1" x14ac:dyDescent="0.2">
      <c r="F299" s="135"/>
      <c r="G299" s="135"/>
      <c r="H299" s="136"/>
      <c r="I299" s="137"/>
      <c r="O299" s="138"/>
      <c r="P299" s="139"/>
      <c r="Q299" s="139"/>
    </row>
    <row r="300" spans="6:17" s="134" customFormat="1" x14ac:dyDescent="0.2">
      <c r="F300" s="135"/>
      <c r="G300" s="135"/>
      <c r="H300" s="136"/>
      <c r="I300" s="137"/>
      <c r="O300" s="138"/>
      <c r="P300" s="139"/>
      <c r="Q300" s="139"/>
    </row>
    <row r="301" spans="6:17" s="134" customFormat="1" x14ac:dyDescent="0.2">
      <c r="F301" s="135"/>
      <c r="G301" s="135"/>
      <c r="H301" s="136"/>
      <c r="I301" s="137"/>
      <c r="O301" s="138"/>
      <c r="P301" s="139"/>
      <c r="Q301" s="139"/>
    </row>
    <row r="302" spans="6:17" s="134" customFormat="1" x14ac:dyDescent="0.2">
      <c r="F302" s="135"/>
      <c r="G302" s="135"/>
      <c r="H302" s="136"/>
      <c r="I302" s="137"/>
      <c r="O302" s="138"/>
      <c r="P302" s="139"/>
      <c r="Q302" s="139"/>
    </row>
    <row r="303" spans="6:17" s="134" customFormat="1" x14ac:dyDescent="0.2">
      <c r="F303" s="135"/>
      <c r="G303" s="135"/>
      <c r="H303" s="136"/>
      <c r="I303" s="137"/>
      <c r="O303" s="138"/>
      <c r="P303" s="139"/>
      <c r="Q303" s="139"/>
    </row>
    <row r="304" spans="6:17" s="134" customFormat="1" x14ac:dyDescent="0.2">
      <c r="F304" s="135"/>
      <c r="G304" s="135"/>
      <c r="H304" s="136"/>
      <c r="I304" s="137"/>
      <c r="O304" s="138"/>
      <c r="P304" s="139"/>
      <c r="Q304" s="139"/>
    </row>
    <row r="305" spans="6:17" s="134" customFormat="1" x14ac:dyDescent="0.2">
      <c r="F305" s="135"/>
      <c r="G305" s="135"/>
      <c r="H305" s="136"/>
      <c r="I305" s="137"/>
      <c r="O305" s="138"/>
      <c r="P305" s="139"/>
      <c r="Q305" s="139"/>
    </row>
    <row r="306" spans="6:17" s="134" customFormat="1" x14ac:dyDescent="0.2">
      <c r="F306" s="135"/>
      <c r="G306" s="135"/>
      <c r="H306" s="136"/>
      <c r="I306" s="137"/>
      <c r="O306" s="138"/>
      <c r="P306" s="139"/>
      <c r="Q306" s="139"/>
    </row>
    <row r="307" spans="6:17" s="134" customFormat="1" x14ac:dyDescent="0.2">
      <c r="F307" s="135"/>
      <c r="G307" s="135"/>
      <c r="H307" s="136"/>
      <c r="I307" s="137"/>
      <c r="O307" s="138"/>
      <c r="P307" s="139"/>
      <c r="Q307" s="139"/>
    </row>
    <row r="308" spans="6:17" s="134" customFormat="1" x14ac:dyDescent="0.2">
      <c r="F308" s="135"/>
      <c r="G308" s="135"/>
      <c r="H308" s="136"/>
      <c r="I308" s="137"/>
      <c r="O308" s="138"/>
      <c r="P308" s="139"/>
      <c r="Q308" s="139"/>
    </row>
    <row r="309" spans="6:17" s="134" customFormat="1" x14ac:dyDescent="0.2">
      <c r="F309" s="135"/>
      <c r="G309" s="135"/>
      <c r="H309" s="136"/>
      <c r="I309" s="137"/>
      <c r="O309" s="138"/>
      <c r="P309" s="139"/>
      <c r="Q309" s="139"/>
    </row>
    <row r="310" spans="6:17" s="134" customFormat="1" x14ac:dyDescent="0.2">
      <c r="F310" s="135"/>
      <c r="G310" s="135"/>
      <c r="H310" s="136"/>
      <c r="I310" s="137"/>
      <c r="O310" s="138"/>
      <c r="P310" s="139"/>
      <c r="Q310" s="139"/>
    </row>
    <row r="311" spans="6:17" s="134" customFormat="1" x14ac:dyDescent="0.2">
      <c r="F311" s="135"/>
      <c r="G311" s="135"/>
      <c r="H311" s="136"/>
      <c r="I311" s="137"/>
      <c r="O311" s="138"/>
      <c r="P311" s="139"/>
      <c r="Q311" s="139"/>
    </row>
    <row r="312" spans="6:17" s="134" customFormat="1" x14ac:dyDescent="0.2">
      <c r="F312" s="135"/>
      <c r="G312" s="135"/>
      <c r="H312" s="136"/>
      <c r="I312" s="137"/>
      <c r="O312" s="138"/>
      <c r="P312" s="139"/>
      <c r="Q312" s="139"/>
    </row>
    <row r="313" spans="6:17" s="134" customFormat="1" x14ac:dyDescent="0.2">
      <c r="F313" s="135"/>
      <c r="G313" s="135"/>
      <c r="H313" s="136"/>
      <c r="I313" s="137"/>
      <c r="O313" s="138"/>
      <c r="P313" s="139"/>
      <c r="Q313" s="139"/>
    </row>
    <row r="314" spans="6:17" s="134" customFormat="1" x14ac:dyDescent="0.2">
      <c r="F314" s="135"/>
      <c r="G314" s="135"/>
      <c r="H314" s="136"/>
      <c r="I314" s="137"/>
      <c r="O314" s="138"/>
      <c r="P314" s="139"/>
      <c r="Q314" s="139"/>
    </row>
    <row r="315" spans="6:17" s="134" customFormat="1" x14ac:dyDescent="0.2">
      <c r="F315" s="135"/>
      <c r="G315" s="135"/>
      <c r="H315" s="136"/>
      <c r="I315" s="137"/>
      <c r="O315" s="138"/>
      <c r="P315" s="139"/>
      <c r="Q315" s="139"/>
    </row>
    <row r="316" spans="6:17" s="134" customFormat="1" x14ac:dyDescent="0.2">
      <c r="F316" s="135"/>
      <c r="G316" s="135"/>
      <c r="H316" s="136"/>
      <c r="I316" s="137"/>
      <c r="O316" s="138"/>
      <c r="P316" s="139"/>
      <c r="Q316" s="139"/>
    </row>
    <row r="317" spans="6:17" s="134" customFormat="1" x14ac:dyDescent="0.2">
      <c r="F317" s="135"/>
      <c r="G317" s="135"/>
      <c r="H317" s="136"/>
      <c r="I317" s="137"/>
      <c r="O317" s="138"/>
      <c r="P317" s="139"/>
      <c r="Q317" s="139"/>
    </row>
    <row r="318" spans="6:17" s="134" customFormat="1" x14ac:dyDescent="0.2">
      <c r="F318" s="135"/>
      <c r="G318" s="135"/>
      <c r="H318" s="136"/>
      <c r="I318" s="137"/>
      <c r="O318" s="138"/>
      <c r="P318" s="139"/>
      <c r="Q318" s="139"/>
    </row>
    <row r="319" spans="6:17" s="134" customFormat="1" x14ac:dyDescent="0.2">
      <c r="F319" s="135"/>
      <c r="G319" s="135"/>
      <c r="H319" s="136"/>
      <c r="I319" s="137"/>
      <c r="O319" s="138"/>
      <c r="P319" s="139"/>
      <c r="Q319" s="139"/>
    </row>
    <row r="320" spans="6:17" s="134" customFormat="1" x14ac:dyDescent="0.2">
      <c r="F320" s="135"/>
      <c r="G320" s="135"/>
      <c r="H320" s="136"/>
      <c r="I320" s="137"/>
      <c r="O320" s="138"/>
      <c r="P320" s="139"/>
      <c r="Q320" s="139"/>
    </row>
    <row r="321" spans="6:17" s="134" customFormat="1" x14ac:dyDescent="0.2">
      <c r="F321" s="135"/>
      <c r="G321" s="135"/>
      <c r="H321" s="136"/>
      <c r="I321" s="137"/>
      <c r="O321" s="138"/>
      <c r="P321" s="139"/>
      <c r="Q321" s="139"/>
    </row>
    <row r="322" spans="6:17" s="134" customFormat="1" x14ac:dyDescent="0.2">
      <c r="F322" s="135"/>
      <c r="G322" s="135"/>
      <c r="H322" s="136"/>
      <c r="I322" s="137"/>
      <c r="O322" s="138"/>
      <c r="P322" s="139"/>
      <c r="Q322" s="139"/>
    </row>
    <row r="323" spans="6:17" s="134" customFormat="1" x14ac:dyDescent="0.2">
      <c r="F323" s="135"/>
      <c r="G323" s="135"/>
      <c r="H323" s="136"/>
      <c r="I323" s="137"/>
      <c r="O323" s="138"/>
      <c r="P323" s="139"/>
      <c r="Q323" s="139"/>
    </row>
    <row r="324" spans="6:17" s="134" customFormat="1" x14ac:dyDescent="0.2">
      <c r="F324" s="135"/>
      <c r="G324" s="135"/>
      <c r="H324" s="136"/>
      <c r="I324" s="137"/>
      <c r="O324" s="138"/>
      <c r="P324" s="139"/>
      <c r="Q324" s="139"/>
    </row>
    <row r="325" spans="6:17" s="134" customFormat="1" x14ac:dyDescent="0.2">
      <c r="F325" s="135"/>
      <c r="G325" s="135"/>
      <c r="H325" s="136"/>
      <c r="I325" s="137"/>
      <c r="O325" s="138"/>
      <c r="P325" s="139"/>
      <c r="Q325" s="139"/>
    </row>
    <row r="326" spans="6:17" s="134" customFormat="1" x14ac:dyDescent="0.2">
      <c r="F326" s="135"/>
      <c r="G326" s="135"/>
      <c r="H326" s="136"/>
      <c r="I326" s="137"/>
      <c r="O326" s="138"/>
      <c r="P326" s="139"/>
      <c r="Q326" s="139"/>
    </row>
    <row r="327" spans="6:17" s="134" customFormat="1" x14ac:dyDescent="0.2">
      <c r="F327" s="135"/>
      <c r="G327" s="135"/>
      <c r="H327" s="136"/>
      <c r="I327" s="137"/>
      <c r="O327" s="138"/>
      <c r="P327" s="139"/>
      <c r="Q327" s="139"/>
    </row>
    <row r="328" spans="6:17" s="134" customFormat="1" x14ac:dyDescent="0.2">
      <c r="F328" s="135"/>
      <c r="G328" s="135"/>
      <c r="H328" s="136"/>
      <c r="I328" s="137"/>
      <c r="O328" s="138"/>
      <c r="P328" s="139"/>
      <c r="Q328" s="139"/>
    </row>
    <row r="329" spans="6:17" s="134" customFormat="1" x14ac:dyDescent="0.2">
      <c r="F329" s="135"/>
      <c r="G329" s="135"/>
      <c r="H329" s="136"/>
      <c r="I329" s="137"/>
      <c r="O329" s="138"/>
      <c r="P329" s="139"/>
      <c r="Q329" s="139"/>
    </row>
    <row r="330" spans="6:17" s="134" customFormat="1" x14ac:dyDescent="0.2">
      <c r="F330" s="135"/>
      <c r="G330" s="135"/>
      <c r="H330" s="136"/>
      <c r="I330" s="137"/>
      <c r="O330" s="138"/>
      <c r="P330" s="139"/>
      <c r="Q330" s="139"/>
    </row>
    <row r="331" spans="6:17" s="134" customFormat="1" x14ac:dyDescent="0.2">
      <c r="F331" s="135"/>
      <c r="G331" s="135"/>
      <c r="H331" s="136"/>
      <c r="I331" s="137"/>
      <c r="O331" s="138"/>
      <c r="P331" s="139"/>
      <c r="Q331" s="139"/>
    </row>
    <row r="332" spans="6:17" s="134" customFormat="1" x14ac:dyDescent="0.2">
      <c r="F332" s="135"/>
      <c r="G332" s="135"/>
      <c r="H332" s="136"/>
      <c r="I332" s="137"/>
      <c r="O332" s="138"/>
      <c r="P332" s="139"/>
      <c r="Q332" s="139"/>
    </row>
    <row r="333" spans="6:17" s="134" customFormat="1" x14ac:dyDescent="0.2">
      <c r="F333" s="135"/>
      <c r="G333" s="135"/>
      <c r="H333" s="136"/>
      <c r="I333" s="137"/>
      <c r="O333" s="138"/>
      <c r="P333" s="139"/>
      <c r="Q333" s="139"/>
    </row>
    <row r="334" spans="6:17" s="134" customFormat="1" x14ac:dyDescent="0.2">
      <c r="F334" s="135"/>
      <c r="G334" s="135"/>
      <c r="H334" s="136"/>
      <c r="I334" s="137"/>
      <c r="O334" s="138"/>
      <c r="P334" s="139"/>
      <c r="Q334" s="139"/>
    </row>
    <row r="335" spans="6:17" s="134" customFormat="1" x14ac:dyDescent="0.2">
      <c r="F335" s="135"/>
      <c r="G335" s="135"/>
      <c r="H335" s="136"/>
      <c r="I335" s="137"/>
      <c r="O335" s="138"/>
      <c r="P335" s="139"/>
      <c r="Q335" s="139"/>
    </row>
    <row r="336" spans="6:17" s="134" customFormat="1" x14ac:dyDescent="0.2">
      <c r="F336" s="135"/>
      <c r="G336" s="135"/>
      <c r="H336" s="136"/>
      <c r="I336" s="137"/>
      <c r="O336" s="138"/>
      <c r="P336" s="139"/>
      <c r="Q336" s="139"/>
    </row>
    <row r="337" spans="6:17" s="134" customFormat="1" x14ac:dyDescent="0.2">
      <c r="F337" s="135"/>
      <c r="G337" s="135"/>
      <c r="H337" s="136"/>
      <c r="I337" s="137"/>
      <c r="O337" s="138"/>
      <c r="P337" s="139"/>
      <c r="Q337" s="139"/>
    </row>
    <row r="338" spans="6:17" s="134" customFormat="1" x14ac:dyDescent="0.2">
      <c r="F338" s="135"/>
      <c r="G338" s="135"/>
      <c r="H338" s="136"/>
      <c r="I338" s="137"/>
      <c r="O338" s="138"/>
      <c r="P338" s="139"/>
      <c r="Q338" s="139"/>
    </row>
    <row r="339" spans="6:17" s="134" customFormat="1" x14ac:dyDescent="0.2">
      <c r="F339" s="135"/>
      <c r="G339" s="135"/>
      <c r="H339" s="136"/>
      <c r="I339" s="137"/>
      <c r="O339" s="138"/>
      <c r="P339" s="139"/>
      <c r="Q339" s="139"/>
    </row>
    <row r="340" spans="6:17" s="134" customFormat="1" x14ac:dyDescent="0.2">
      <c r="F340" s="135"/>
      <c r="G340" s="135"/>
      <c r="H340" s="136"/>
      <c r="I340" s="137"/>
      <c r="O340" s="138"/>
      <c r="P340" s="139"/>
      <c r="Q340" s="139"/>
    </row>
    <row r="341" spans="6:17" s="134" customFormat="1" x14ac:dyDescent="0.2">
      <c r="F341" s="135"/>
      <c r="G341" s="135"/>
      <c r="H341" s="136"/>
      <c r="I341" s="137"/>
      <c r="O341" s="138"/>
      <c r="P341" s="139"/>
      <c r="Q341" s="139"/>
    </row>
    <row r="342" spans="6:17" s="134" customFormat="1" x14ac:dyDescent="0.2">
      <c r="F342" s="135"/>
      <c r="G342" s="135"/>
      <c r="H342" s="136"/>
      <c r="I342" s="137"/>
      <c r="O342" s="138"/>
      <c r="P342" s="139"/>
      <c r="Q342" s="139"/>
    </row>
    <row r="343" spans="6:17" s="134" customFormat="1" x14ac:dyDescent="0.2">
      <c r="F343" s="135"/>
      <c r="G343" s="135"/>
      <c r="H343" s="136"/>
      <c r="I343" s="137"/>
      <c r="O343" s="138"/>
      <c r="P343" s="139"/>
      <c r="Q343" s="139"/>
    </row>
    <row r="344" spans="6:17" s="134" customFormat="1" x14ac:dyDescent="0.2">
      <c r="F344" s="135"/>
      <c r="G344" s="135"/>
      <c r="H344" s="136"/>
      <c r="I344" s="137"/>
      <c r="O344" s="138"/>
      <c r="P344" s="139"/>
      <c r="Q344" s="139"/>
    </row>
    <row r="345" spans="6:17" s="134" customFormat="1" x14ac:dyDescent="0.2">
      <c r="F345" s="135"/>
      <c r="G345" s="135"/>
      <c r="H345" s="136"/>
      <c r="I345" s="137"/>
      <c r="O345" s="138"/>
      <c r="P345" s="139"/>
      <c r="Q345" s="139"/>
    </row>
    <row r="346" spans="6:17" s="134" customFormat="1" x14ac:dyDescent="0.2">
      <c r="F346" s="135"/>
      <c r="G346" s="135"/>
      <c r="H346" s="136"/>
      <c r="I346" s="137"/>
      <c r="O346" s="138"/>
      <c r="P346" s="139"/>
      <c r="Q346" s="139"/>
    </row>
    <row r="347" spans="6:17" s="134" customFormat="1" x14ac:dyDescent="0.2">
      <c r="F347" s="135"/>
      <c r="G347" s="135"/>
      <c r="H347" s="136"/>
      <c r="I347" s="137"/>
      <c r="O347" s="138"/>
      <c r="P347" s="139"/>
      <c r="Q347" s="139"/>
    </row>
    <row r="348" spans="6:17" s="134" customFormat="1" x14ac:dyDescent="0.2">
      <c r="F348" s="135"/>
      <c r="G348" s="135"/>
      <c r="H348" s="136"/>
      <c r="I348" s="137"/>
      <c r="O348" s="138"/>
      <c r="P348" s="139"/>
      <c r="Q348" s="139"/>
    </row>
    <row r="349" spans="6:17" s="134" customFormat="1" x14ac:dyDescent="0.2">
      <c r="F349" s="135"/>
      <c r="G349" s="135"/>
      <c r="H349" s="136"/>
      <c r="I349" s="137"/>
      <c r="O349" s="138"/>
      <c r="P349" s="139"/>
      <c r="Q349" s="139"/>
    </row>
    <row r="350" spans="6:17" s="134" customFormat="1" x14ac:dyDescent="0.2">
      <c r="F350" s="135"/>
      <c r="G350" s="135"/>
      <c r="H350" s="136"/>
      <c r="I350" s="137"/>
      <c r="O350" s="138"/>
      <c r="P350" s="139"/>
      <c r="Q350" s="139"/>
    </row>
    <row r="351" spans="6:17" s="134" customFormat="1" x14ac:dyDescent="0.2">
      <c r="F351" s="135"/>
      <c r="G351" s="135"/>
      <c r="H351" s="136"/>
      <c r="I351" s="137"/>
      <c r="O351" s="138"/>
      <c r="P351" s="139"/>
      <c r="Q351" s="139"/>
    </row>
    <row r="352" spans="6:17" s="134" customFormat="1" x14ac:dyDescent="0.2">
      <c r="F352" s="135"/>
      <c r="G352" s="135"/>
      <c r="H352" s="136"/>
      <c r="I352" s="137"/>
      <c r="O352" s="138"/>
      <c r="P352" s="139"/>
      <c r="Q352" s="139"/>
    </row>
    <row r="353" spans="6:17" s="134" customFormat="1" x14ac:dyDescent="0.2">
      <c r="F353" s="135"/>
      <c r="G353" s="135"/>
      <c r="H353" s="136"/>
      <c r="I353" s="137"/>
      <c r="O353" s="138"/>
      <c r="P353" s="139"/>
      <c r="Q353" s="139"/>
    </row>
    <row r="354" spans="6:17" s="134" customFormat="1" x14ac:dyDescent="0.2">
      <c r="F354" s="135"/>
      <c r="G354" s="135"/>
      <c r="H354" s="136"/>
      <c r="I354" s="137"/>
      <c r="O354" s="138"/>
      <c r="P354" s="139"/>
      <c r="Q354" s="139"/>
    </row>
    <row r="355" spans="6:17" s="134" customFormat="1" x14ac:dyDescent="0.2">
      <c r="F355" s="135"/>
      <c r="G355" s="135"/>
      <c r="H355" s="136"/>
      <c r="I355" s="137"/>
      <c r="O355" s="138"/>
      <c r="P355" s="139"/>
      <c r="Q355" s="139"/>
    </row>
    <row r="356" spans="6:17" s="134" customFormat="1" x14ac:dyDescent="0.2">
      <c r="F356" s="135"/>
      <c r="G356" s="135"/>
      <c r="H356" s="136"/>
      <c r="I356" s="137"/>
      <c r="O356" s="138"/>
      <c r="P356" s="139"/>
      <c r="Q356" s="139"/>
    </row>
    <row r="357" spans="6:17" s="134" customFormat="1" x14ac:dyDescent="0.2">
      <c r="F357" s="135"/>
      <c r="G357" s="135"/>
      <c r="H357" s="136"/>
      <c r="I357" s="137"/>
      <c r="O357" s="138"/>
      <c r="P357" s="139"/>
      <c r="Q357" s="139"/>
    </row>
    <row r="358" spans="6:17" s="134" customFormat="1" x14ac:dyDescent="0.2">
      <c r="F358" s="135"/>
      <c r="G358" s="135"/>
      <c r="H358" s="136"/>
      <c r="I358" s="137"/>
      <c r="O358" s="138"/>
      <c r="P358" s="139"/>
      <c r="Q358" s="139"/>
    </row>
    <row r="359" spans="6:17" s="134" customFormat="1" x14ac:dyDescent="0.2">
      <c r="F359" s="135"/>
      <c r="G359" s="135"/>
      <c r="H359" s="136"/>
      <c r="I359" s="137"/>
      <c r="O359" s="138"/>
      <c r="P359" s="139"/>
      <c r="Q359" s="139"/>
    </row>
    <row r="360" spans="6:17" s="134" customFormat="1" x14ac:dyDescent="0.2">
      <c r="F360" s="135"/>
      <c r="G360" s="135"/>
      <c r="H360" s="136"/>
      <c r="I360" s="137"/>
      <c r="O360" s="138"/>
      <c r="P360" s="139"/>
      <c r="Q360" s="139"/>
    </row>
    <row r="361" spans="6:17" s="134" customFormat="1" x14ac:dyDescent="0.2">
      <c r="F361" s="135"/>
      <c r="G361" s="135"/>
      <c r="H361" s="136"/>
      <c r="I361" s="137"/>
      <c r="O361" s="138"/>
      <c r="P361" s="139"/>
      <c r="Q361" s="139"/>
    </row>
    <row r="362" spans="6:17" s="134" customFormat="1" x14ac:dyDescent="0.2">
      <c r="F362" s="135"/>
      <c r="G362" s="135"/>
      <c r="H362" s="136"/>
      <c r="I362" s="137"/>
      <c r="O362" s="138"/>
      <c r="P362" s="139"/>
      <c r="Q362" s="139"/>
    </row>
    <row r="363" spans="6:17" s="134" customFormat="1" x14ac:dyDescent="0.2">
      <c r="F363" s="135"/>
      <c r="G363" s="135"/>
      <c r="H363" s="136"/>
      <c r="I363" s="137"/>
      <c r="O363" s="138"/>
      <c r="P363" s="139"/>
      <c r="Q363" s="139"/>
    </row>
    <row r="364" spans="6:17" s="134" customFormat="1" x14ac:dyDescent="0.2">
      <c r="F364" s="135"/>
      <c r="G364" s="135"/>
      <c r="H364" s="136"/>
      <c r="I364" s="137"/>
      <c r="O364" s="138"/>
      <c r="P364" s="139"/>
      <c r="Q364" s="139"/>
    </row>
    <row r="365" spans="6:17" s="134" customFormat="1" x14ac:dyDescent="0.2">
      <c r="F365" s="135"/>
      <c r="G365" s="135"/>
      <c r="H365" s="136"/>
      <c r="I365" s="137"/>
      <c r="O365" s="138"/>
      <c r="P365" s="139"/>
      <c r="Q365" s="139"/>
    </row>
    <row r="366" spans="6:17" s="134" customFormat="1" x14ac:dyDescent="0.2">
      <c r="F366" s="135"/>
      <c r="G366" s="135"/>
      <c r="H366" s="136"/>
      <c r="I366" s="137"/>
      <c r="O366" s="138"/>
      <c r="P366" s="139"/>
      <c r="Q366" s="139"/>
    </row>
    <row r="367" spans="6:17" s="134" customFormat="1" x14ac:dyDescent="0.2">
      <c r="F367" s="135"/>
      <c r="G367" s="135"/>
      <c r="H367" s="136"/>
      <c r="I367" s="137"/>
      <c r="O367" s="138"/>
      <c r="P367" s="139"/>
      <c r="Q367" s="139"/>
    </row>
    <row r="368" spans="6:17" s="134" customFormat="1" x14ac:dyDescent="0.2">
      <c r="F368" s="135"/>
      <c r="G368" s="135"/>
      <c r="H368" s="136"/>
      <c r="I368" s="137"/>
      <c r="O368" s="138"/>
      <c r="P368" s="139"/>
      <c r="Q368" s="139"/>
    </row>
    <row r="369" spans="6:17" s="134" customFormat="1" x14ac:dyDescent="0.2">
      <c r="F369" s="135"/>
      <c r="G369" s="135"/>
      <c r="H369" s="136"/>
      <c r="I369" s="137"/>
      <c r="O369" s="138"/>
      <c r="P369" s="139"/>
      <c r="Q369" s="139"/>
    </row>
    <row r="370" spans="6:17" s="134" customFormat="1" x14ac:dyDescent="0.2">
      <c r="F370" s="135"/>
      <c r="G370" s="135"/>
      <c r="H370" s="136"/>
      <c r="I370" s="137"/>
      <c r="O370" s="138"/>
      <c r="P370" s="139"/>
      <c r="Q370" s="139"/>
    </row>
    <row r="371" spans="6:17" s="134" customFormat="1" x14ac:dyDescent="0.2">
      <c r="F371" s="135"/>
      <c r="G371" s="135"/>
      <c r="H371" s="136"/>
      <c r="I371" s="137"/>
      <c r="O371" s="138"/>
      <c r="P371" s="139"/>
      <c r="Q371" s="139"/>
    </row>
    <row r="372" spans="6:17" s="134" customFormat="1" x14ac:dyDescent="0.2">
      <c r="F372" s="135"/>
      <c r="G372" s="135"/>
      <c r="H372" s="136"/>
      <c r="I372" s="137"/>
      <c r="O372" s="138"/>
      <c r="P372" s="139"/>
      <c r="Q372" s="139"/>
    </row>
    <row r="373" spans="6:17" s="134" customFormat="1" x14ac:dyDescent="0.2">
      <c r="F373" s="135"/>
      <c r="G373" s="135"/>
      <c r="H373" s="136"/>
      <c r="I373" s="137"/>
      <c r="O373" s="138"/>
      <c r="P373" s="139"/>
      <c r="Q373" s="139"/>
    </row>
    <row r="374" spans="6:17" s="134" customFormat="1" x14ac:dyDescent="0.2">
      <c r="F374" s="135"/>
      <c r="G374" s="135"/>
      <c r="H374" s="136"/>
      <c r="I374" s="137"/>
      <c r="O374" s="138"/>
      <c r="P374" s="139"/>
      <c r="Q374" s="139"/>
    </row>
    <row r="375" spans="6:17" s="134" customFormat="1" x14ac:dyDescent="0.2">
      <c r="F375" s="135"/>
      <c r="G375" s="135"/>
      <c r="H375" s="136"/>
      <c r="I375" s="137"/>
      <c r="O375" s="138"/>
      <c r="P375" s="139"/>
      <c r="Q375" s="139"/>
    </row>
    <row r="376" spans="6:17" s="134" customFormat="1" x14ac:dyDescent="0.2">
      <c r="F376" s="135"/>
      <c r="G376" s="135"/>
      <c r="H376" s="136"/>
      <c r="I376" s="137"/>
      <c r="O376" s="138"/>
      <c r="P376" s="139"/>
      <c r="Q376" s="139"/>
    </row>
    <row r="377" spans="6:17" s="134" customFormat="1" x14ac:dyDescent="0.2">
      <c r="F377" s="135"/>
      <c r="G377" s="135"/>
      <c r="H377" s="136"/>
      <c r="I377" s="137"/>
      <c r="O377" s="138"/>
      <c r="P377" s="139"/>
      <c r="Q377" s="139"/>
    </row>
    <row r="378" spans="6:17" s="134" customFormat="1" x14ac:dyDescent="0.2">
      <c r="F378" s="135"/>
      <c r="G378" s="135"/>
      <c r="H378" s="136"/>
      <c r="I378" s="137"/>
      <c r="O378" s="138"/>
      <c r="P378" s="139"/>
      <c r="Q378" s="139"/>
    </row>
    <row r="379" spans="6:17" s="134" customFormat="1" x14ac:dyDescent="0.2">
      <c r="F379" s="135"/>
      <c r="G379" s="135"/>
      <c r="H379" s="136"/>
      <c r="I379" s="137"/>
      <c r="O379" s="138"/>
      <c r="P379" s="139"/>
      <c r="Q379" s="139"/>
    </row>
    <row r="380" spans="6:17" s="134" customFormat="1" x14ac:dyDescent="0.2">
      <c r="F380" s="135"/>
      <c r="G380" s="135"/>
      <c r="H380" s="136"/>
      <c r="I380" s="137"/>
      <c r="O380" s="138"/>
      <c r="P380" s="139"/>
      <c r="Q380" s="139"/>
    </row>
    <row r="381" spans="6:17" s="134" customFormat="1" x14ac:dyDescent="0.2">
      <c r="F381" s="135"/>
      <c r="G381" s="135"/>
      <c r="H381" s="136"/>
      <c r="I381" s="137"/>
      <c r="O381" s="138"/>
      <c r="P381" s="139"/>
      <c r="Q381" s="139"/>
    </row>
    <row r="382" spans="6:17" s="134" customFormat="1" x14ac:dyDescent="0.2">
      <c r="F382" s="135"/>
      <c r="G382" s="135"/>
      <c r="H382" s="136"/>
      <c r="I382" s="137"/>
      <c r="O382" s="138"/>
      <c r="P382" s="139"/>
      <c r="Q382" s="139"/>
    </row>
    <row r="383" spans="6:17" s="134" customFormat="1" x14ac:dyDescent="0.2">
      <c r="F383" s="135"/>
      <c r="G383" s="135"/>
      <c r="H383" s="136"/>
      <c r="I383" s="137"/>
      <c r="O383" s="138"/>
      <c r="P383" s="139"/>
      <c r="Q383" s="139"/>
    </row>
    <row r="384" spans="6:17" s="134" customFormat="1" x14ac:dyDescent="0.2">
      <c r="F384" s="135"/>
      <c r="G384" s="135"/>
      <c r="H384" s="136"/>
      <c r="I384" s="137"/>
      <c r="O384" s="138"/>
      <c r="P384" s="139"/>
      <c r="Q384" s="139"/>
    </row>
    <row r="385" spans="6:17" s="134" customFormat="1" x14ac:dyDescent="0.2">
      <c r="F385" s="135"/>
      <c r="G385" s="135"/>
      <c r="H385" s="136"/>
      <c r="I385" s="137"/>
      <c r="O385" s="138"/>
      <c r="P385" s="139"/>
      <c r="Q385" s="139"/>
    </row>
    <row r="386" spans="6:17" s="134" customFormat="1" x14ac:dyDescent="0.2">
      <c r="F386" s="135"/>
      <c r="G386" s="135"/>
      <c r="H386" s="136"/>
      <c r="I386" s="137"/>
      <c r="O386" s="138"/>
      <c r="P386" s="139"/>
      <c r="Q386" s="139"/>
    </row>
    <row r="387" spans="6:17" s="134" customFormat="1" x14ac:dyDescent="0.2">
      <c r="F387" s="135"/>
      <c r="G387" s="135"/>
      <c r="H387" s="136"/>
      <c r="I387" s="137"/>
      <c r="O387" s="138"/>
      <c r="P387" s="139"/>
      <c r="Q387" s="139"/>
    </row>
    <row r="388" spans="6:17" s="134" customFormat="1" x14ac:dyDescent="0.2">
      <c r="F388" s="135"/>
      <c r="G388" s="135"/>
      <c r="H388" s="136"/>
      <c r="I388" s="137"/>
      <c r="O388" s="138"/>
      <c r="P388" s="139"/>
      <c r="Q388" s="139"/>
    </row>
    <row r="389" spans="6:17" s="134" customFormat="1" x14ac:dyDescent="0.2">
      <c r="F389" s="135"/>
      <c r="G389" s="135"/>
      <c r="H389" s="136"/>
      <c r="I389" s="137"/>
      <c r="O389" s="138"/>
      <c r="P389" s="139"/>
      <c r="Q389" s="139"/>
    </row>
    <row r="390" spans="6:17" s="134" customFormat="1" x14ac:dyDescent="0.2">
      <c r="F390" s="135"/>
      <c r="G390" s="135"/>
      <c r="H390" s="136"/>
      <c r="I390" s="137"/>
      <c r="O390" s="138"/>
      <c r="P390" s="139"/>
      <c r="Q390" s="139"/>
    </row>
    <row r="391" spans="6:17" s="134" customFormat="1" x14ac:dyDescent="0.2">
      <c r="F391" s="135"/>
      <c r="G391" s="135"/>
      <c r="H391" s="136"/>
      <c r="I391" s="137"/>
      <c r="O391" s="138"/>
      <c r="P391" s="139"/>
      <c r="Q391" s="139"/>
    </row>
    <row r="392" spans="6:17" s="134" customFormat="1" x14ac:dyDescent="0.2">
      <c r="F392" s="135"/>
      <c r="G392" s="135"/>
      <c r="H392" s="136"/>
      <c r="I392" s="137"/>
      <c r="O392" s="138"/>
      <c r="P392" s="139"/>
      <c r="Q392" s="139"/>
    </row>
    <row r="393" spans="6:17" s="134" customFormat="1" x14ac:dyDescent="0.2">
      <c r="F393" s="135"/>
      <c r="G393" s="135"/>
      <c r="H393" s="136"/>
      <c r="I393" s="137"/>
      <c r="O393" s="138"/>
      <c r="P393" s="139"/>
      <c r="Q393" s="139"/>
    </row>
    <row r="394" spans="6:17" s="134" customFormat="1" x14ac:dyDescent="0.2">
      <c r="F394" s="135"/>
      <c r="G394" s="135"/>
      <c r="H394" s="136"/>
      <c r="I394" s="137"/>
      <c r="O394" s="138"/>
      <c r="P394" s="139"/>
      <c r="Q394" s="139"/>
    </row>
    <row r="395" spans="6:17" s="134" customFormat="1" x14ac:dyDescent="0.2">
      <c r="F395" s="135"/>
      <c r="G395" s="135"/>
      <c r="H395" s="136"/>
      <c r="I395" s="137"/>
      <c r="O395" s="138"/>
      <c r="P395" s="139"/>
      <c r="Q395" s="139"/>
    </row>
    <row r="396" spans="6:17" s="134" customFormat="1" x14ac:dyDescent="0.2">
      <c r="F396" s="135"/>
      <c r="G396" s="135"/>
      <c r="H396" s="136"/>
      <c r="I396" s="137"/>
      <c r="O396" s="138"/>
      <c r="P396" s="139"/>
      <c r="Q396" s="139"/>
    </row>
    <row r="397" spans="6:17" s="134" customFormat="1" x14ac:dyDescent="0.2">
      <c r="F397" s="135"/>
      <c r="G397" s="135"/>
      <c r="H397" s="136"/>
      <c r="I397" s="137"/>
      <c r="O397" s="138"/>
      <c r="P397" s="139"/>
      <c r="Q397" s="139"/>
    </row>
    <row r="398" spans="6:17" s="134" customFormat="1" x14ac:dyDescent="0.2">
      <c r="F398" s="135"/>
      <c r="G398" s="135"/>
      <c r="H398" s="136"/>
      <c r="I398" s="137"/>
      <c r="O398" s="138"/>
      <c r="P398" s="139"/>
      <c r="Q398" s="139"/>
    </row>
    <row r="399" spans="6:17" s="134" customFormat="1" x14ac:dyDescent="0.2">
      <c r="F399" s="135"/>
      <c r="G399" s="135"/>
      <c r="H399" s="136"/>
      <c r="I399" s="137"/>
      <c r="O399" s="138"/>
      <c r="P399" s="139"/>
      <c r="Q399" s="139"/>
    </row>
    <row r="400" spans="6:17" s="134" customFormat="1" x14ac:dyDescent="0.2">
      <c r="F400" s="135"/>
      <c r="G400" s="135"/>
      <c r="H400" s="136"/>
      <c r="I400" s="137"/>
      <c r="O400" s="138"/>
      <c r="P400" s="139"/>
      <c r="Q400" s="139"/>
    </row>
    <row r="401" spans="6:17" s="134" customFormat="1" x14ac:dyDescent="0.2">
      <c r="F401" s="135"/>
      <c r="G401" s="135"/>
      <c r="H401" s="136"/>
      <c r="I401" s="137"/>
      <c r="O401" s="138"/>
      <c r="P401" s="139"/>
      <c r="Q401" s="139"/>
    </row>
    <row r="402" spans="6:17" s="134" customFormat="1" x14ac:dyDescent="0.2">
      <c r="F402" s="135"/>
      <c r="G402" s="135"/>
      <c r="H402" s="136"/>
      <c r="I402" s="137"/>
      <c r="O402" s="138"/>
      <c r="P402" s="139"/>
      <c r="Q402" s="139"/>
    </row>
    <row r="403" spans="6:17" s="134" customFormat="1" x14ac:dyDescent="0.2">
      <c r="F403" s="135"/>
      <c r="G403" s="135"/>
      <c r="H403" s="136"/>
      <c r="I403" s="137"/>
      <c r="O403" s="138"/>
      <c r="P403" s="139"/>
      <c r="Q403" s="139"/>
    </row>
    <row r="404" spans="6:17" s="134" customFormat="1" x14ac:dyDescent="0.2">
      <c r="F404" s="135"/>
      <c r="G404" s="135"/>
      <c r="H404" s="136"/>
      <c r="I404" s="137"/>
      <c r="O404" s="138"/>
      <c r="P404" s="139"/>
      <c r="Q404" s="139"/>
    </row>
    <row r="405" spans="6:17" s="134" customFormat="1" x14ac:dyDescent="0.2">
      <c r="F405" s="135"/>
      <c r="G405" s="135"/>
      <c r="H405" s="136"/>
      <c r="I405" s="137"/>
      <c r="O405" s="138"/>
      <c r="P405" s="139"/>
      <c r="Q405" s="139"/>
    </row>
    <row r="406" spans="6:17" s="134" customFormat="1" x14ac:dyDescent="0.2">
      <c r="F406" s="135"/>
      <c r="G406" s="135"/>
      <c r="H406" s="136"/>
      <c r="I406" s="137"/>
      <c r="O406" s="138"/>
      <c r="P406" s="139"/>
      <c r="Q406" s="139"/>
    </row>
    <row r="407" spans="6:17" s="134" customFormat="1" x14ac:dyDescent="0.2">
      <c r="F407" s="135"/>
      <c r="G407" s="135"/>
      <c r="H407" s="136"/>
      <c r="I407" s="137"/>
      <c r="O407" s="138"/>
      <c r="P407" s="139"/>
      <c r="Q407" s="139"/>
    </row>
    <row r="408" spans="6:17" s="134" customFormat="1" x14ac:dyDescent="0.2">
      <c r="F408" s="135"/>
      <c r="G408" s="135"/>
      <c r="H408" s="136"/>
      <c r="I408" s="137"/>
      <c r="O408" s="138"/>
      <c r="P408" s="139"/>
      <c r="Q408" s="139"/>
    </row>
    <row r="409" spans="6:17" s="134" customFormat="1" x14ac:dyDescent="0.2">
      <c r="F409" s="135"/>
      <c r="G409" s="135"/>
      <c r="H409" s="136"/>
      <c r="I409" s="137"/>
      <c r="O409" s="138"/>
      <c r="P409" s="139"/>
      <c r="Q409" s="139"/>
    </row>
    <row r="410" spans="6:17" s="134" customFormat="1" x14ac:dyDescent="0.2">
      <c r="F410" s="135"/>
      <c r="G410" s="135"/>
      <c r="H410" s="136"/>
      <c r="I410" s="137"/>
      <c r="O410" s="138"/>
      <c r="P410" s="139"/>
      <c r="Q410" s="139"/>
    </row>
    <row r="411" spans="6:17" s="134" customFormat="1" x14ac:dyDescent="0.2">
      <c r="F411" s="135"/>
      <c r="G411" s="135"/>
      <c r="H411" s="136"/>
      <c r="I411" s="137"/>
      <c r="O411" s="138"/>
      <c r="P411" s="139"/>
      <c r="Q411" s="139"/>
    </row>
    <row r="412" spans="6:17" s="134" customFormat="1" x14ac:dyDescent="0.2">
      <c r="F412" s="135"/>
      <c r="G412" s="135"/>
      <c r="H412" s="136"/>
      <c r="I412" s="137"/>
      <c r="O412" s="138"/>
      <c r="P412" s="139"/>
      <c r="Q412" s="139"/>
    </row>
    <row r="413" spans="6:17" s="134" customFormat="1" x14ac:dyDescent="0.2">
      <c r="F413" s="135"/>
      <c r="G413" s="135"/>
      <c r="H413" s="136"/>
      <c r="I413" s="137"/>
      <c r="O413" s="138"/>
      <c r="P413" s="139"/>
      <c r="Q413" s="139"/>
    </row>
    <row r="414" spans="6:17" s="134" customFormat="1" x14ac:dyDescent="0.2">
      <c r="F414" s="135"/>
      <c r="G414" s="135"/>
      <c r="H414" s="136"/>
      <c r="I414" s="137"/>
      <c r="O414" s="138"/>
      <c r="P414" s="139"/>
      <c r="Q414" s="139"/>
    </row>
    <row r="415" spans="6:17" s="134" customFormat="1" x14ac:dyDescent="0.2">
      <c r="F415" s="135"/>
      <c r="G415" s="135"/>
      <c r="H415" s="136"/>
      <c r="I415" s="137"/>
      <c r="O415" s="138"/>
      <c r="P415" s="139"/>
      <c r="Q415" s="139"/>
    </row>
    <row r="416" spans="6:17" s="134" customFormat="1" x14ac:dyDescent="0.2">
      <c r="F416" s="135"/>
      <c r="G416" s="135"/>
      <c r="H416" s="136"/>
      <c r="I416" s="137"/>
      <c r="O416" s="138"/>
      <c r="P416" s="139"/>
      <c r="Q416" s="139"/>
    </row>
    <row r="417" spans="6:17" s="134" customFormat="1" x14ac:dyDescent="0.2">
      <c r="F417" s="135"/>
      <c r="G417" s="135"/>
      <c r="H417" s="136"/>
      <c r="I417" s="137"/>
      <c r="O417" s="138"/>
      <c r="P417" s="139"/>
      <c r="Q417" s="139"/>
    </row>
    <row r="418" spans="6:17" s="134" customFormat="1" x14ac:dyDescent="0.2">
      <c r="F418" s="135"/>
      <c r="G418" s="135"/>
      <c r="H418" s="136"/>
      <c r="I418" s="137"/>
      <c r="O418" s="138"/>
      <c r="P418" s="139"/>
      <c r="Q418" s="139"/>
    </row>
    <row r="419" spans="6:17" s="134" customFormat="1" x14ac:dyDescent="0.2">
      <c r="F419" s="135"/>
      <c r="G419" s="135"/>
      <c r="H419" s="136"/>
      <c r="I419" s="137"/>
      <c r="O419" s="138"/>
      <c r="P419" s="139"/>
      <c r="Q419" s="139"/>
    </row>
    <row r="420" spans="6:17" s="134" customFormat="1" x14ac:dyDescent="0.2">
      <c r="F420" s="135"/>
      <c r="G420" s="135"/>
      <c r="H420" s="136"/>
      <c r="I420" s="137"/>
      <c r="O420" s="138"/>
      <c r="P420" s="139"/>
      <c r="Q420" s="139"/>
    </row>
    <row r="421" spans="6:17" s="134" customFormat="1" x14ac:dyDescent="0.2">
      <c r="F421" s="135"/>
      <c r="G421" s="135"/>
      <c r="H421" s="136"/>
      <c r="I421" s="137"/>
      <c r="O421" s="138"/>
      <c r="P421" s="139"/>
      <c r="Q421" s="139"/>
    </row>
    <row r="422" spans="6:17" s="134" customFormat="1" x14ac:dyDescent="0.2">
      <c r="F422" s="135"/>
      <c r="G422" s="135"/>
      <c r="H422" s="136"/>
      <c r="I422" s="137"/>
      <c r="O422" s="138"/>
      <c r="P422" s="139"/>
      <c r="Q422" s="139"/>
    </row>
    <row r="423" spans="6:17" s="134" customFormat="1" x14ac:dyDescent="0.2">
      <c r="F423" s="135"/>
      <c r="G423" s="135"/>
      <c r="H423" s="136"/>
      <c r="I423" s="137"/>
      <c r="O423" s="138"/>
      <c r="P423" s="139"/>
      <c r="Q423" s="139"/>
    </row>
    <row r="424" spans="6:17" s="134" customFormat="1" x14ac:dyDescent="0.2">
      <c r="F424" s="135"/>
      <c r="G424" s="135"/>
      <c r="H424" s="136"/>
      <c r="I424" s="137"/>
      <c r="O424" s="138"/>
      <c r="P424" s="139"/>
      <c r="Q424" s="139"/>
    </row>
    <row r="425" spans="6:17" s="134" customFormat="1" x14ac:dyDescent="0.2">
      <c r="F425" s="135"/>
      <c r="G425" s="135"/>
      <c r="H425" s="136"/>
      <c r="I425" s="137"/>
      <c r="O425" s="138"/>
      <c r="P425" s="139"/>
      <c r="Q425" s="139"/>
    </row>
    <row r="426" spans="6:17" s="134" customFormat="1" x14ac:dyDescent="0.2">
      <c r="F426" s="135"/>
      <c r="G426" s="135"/>
      <c r="H426" s="136"/>
      <c r="I426" s="137"/>
      <c r="O426" s="138"/>
      <c r="P426" s="139"/>
      <c r="Q426" s="139"/>
    </row>
    <row r="427" spans="6:17" s="134" customFormat="1" x14ac:dyDescent="0.2">
      <c r="F427" s="135"/>
      <c r="G427" s="135"/>
      <c r="H427" s="136"/>
      <c r="I427" s="137"/>
      <c r="O427" s="138"/>
      <c r="P427" s="139"/>
      <c r="Q427" s="139"/>
    </row>
    <row r="428" spans="6:17" s="134" customFormat="1" x14ac:dyDescent="0.2">
      <c r="F428" s="135"/>
      <c r="G428" s="135"/>
      <c r="H428" s="136"/>
      <c r="I428" s="137"/>
      <c r="O428" s="138"/>
      <c r="P428" s="139"/>
      <c r="Q428" s="139"/>
    </row>
    <row r="429" spans="6:17" s="134" customFormat="1" x14ac:dyDescent="0.2">
      <c r="F429" s="135"/>
      <c r="G429" s="135"/>
      <c r="H429" s="136"/>
      <c r="I429" s="137"/>
      <c r="O429" s="138"/>
      <c r="P429" s="139"/>
      <c r="Q429" s="139"/>
    </row>
    <row r="430" spans="6:17" s="134" customFormat="1" x14ac:dyDescent="0.2">
      <c r="F430" s="135"/>
      <c r="G430" s="135"/>
      <c r="H430" s="136"/>
      <c r="I430" s="137"/>
      <c r="O430" s="138"/>
      <c r="P430" s="139"/>
      <c r="Q430" s="139"/>
    </row>
    <row r="431" spans="6:17" s="134" customFormat="1" x14ac:dyDescent="0.2">
      <c r="F431" s="135"/>
      <c r="G431" s="135"/>
      <c r="H431" s="136"/>
      <c r="I431" s="137"/>
      <c r="O431" s="138"/>
      <c r="P431" s="139"/>
      <c r="Q431" s="139"/>
    </row>
    <row r="432" spans="6:17" s="134" customFormat="1" x14ac:dyDescent="0.2">
      <c r="F432" s="135"/>
      <c r="G432" s="135"/>
      <c r="H432" s="136"/>
      <c r="I432" s="137"/>
      <c r="O432" s="138"/>
      <c r="P432" s="139"/>
      <c r="Q432" s="139"/>
    </row>
    <row r="433" spans="6:17" s="134" customFormat="1" x14ac:dyDescent="0.2">
      <c r="F433" s="135"/>
      <c r="G433" s="135"/>
      <c r="H433" s="136"/>
      <c r="I433" s="137"/>
      <c r="O433" s="138"/>
      <c r="P433" s="139"/>
      <c r="Q433" s="139"/>
    </row>
    <row r="434" spans="6:17" s="134" customFormat="1" x14ac:dyDescent="0.2">
      <c r="F434" s="135"/>
      <c r="G434" s="135"/>
      <c r="H434" s="136"/>
      <c r="I434" s="137"/>
      <c r="O434" s="138"/>
      <c r="P434" s="139"/>
      <c r="Q434" s="139"/>
    </row>
    <row r="435" spans="6:17" s="134" customFormat="1" x14ac:dyDescent="0.2">
      <c r="F435" s="135"/>
      <c r="G435" s="135"/>
      <c r="H435" s="136"/>
      <c r="I435" s="137"/>
      <c r="O435" s="138"/>
      <c r="P435" s="139"/>
      <c r="Q435" s="139"/>
    </row>
    <row r="436" spans="6:17" s="134" customFormat="1" x14ac:dyDescent="0.2">
      <c r="F436" s="135"/>
      <c r="G436" s="135"/>
      <c r="H436" s="136"/>
      <c r="I436" s="137"/>
      <c r="O436" s="138"/>
      <c r="P436" s="139"/>
      <c r="Q436" s="139"/>
    </row>
    <row r="437" spans="6:17" s="134" customFormat="1" x14ac:dyDescent="0.2">
      <c r="F437" s="135"/>
      <c r="G437" s="135"/>
      <c r="H437" s="136"/>
      <c r="I437" s="137"/>
      <c r="O437" s="138"/>
      <c r="P437" s="139"/>
      <c r="Q437" s="139"/>
    </row>
    <row r="438" spans="6:17" s="134" customFormat="1" x14ac:dyDescent="0.2">
      <c r="F438" s="135"/>
      <c r="G438" s="135"/>
      <c r="H438" s="136"/>
      <c r="I438" s="137"/>
      <c r="O438" s="138"/>
      <c r="P438" s="139"/>
      <c r="Q438" s="139"/>
    </row>
    <row r="439" spans="6:17" s="134" customFormat="1" x14ac:dyDescent="0.2">
      <c r="F439" s="135"/>
      <c r="G439" s="135"/>
      <c r="H439" s="136"/>
      <c r="I439" s="137"/>
      <c r="O439" s="138"/>
      <c r="P439" s="139"/>
      <c r="Q439" s="139"/>
    </row>
    <row r="440" spans="6:17" s="134" customFormat="1" x14ac:dyDescent="0.2">
      <c r="F440" s="135"/>
      <c r="G440" s="135"/>
      <c r="H440" s="136"/>
      <c r="I440" s="137"/>
      <c r="O440" s="138"/>
      <c r="P440" s="139"/>
      <c r="Q440" s="139"/>
    </row>
    <row r="441" spans="6:17" s="134" customFormat="1" x14ac:dyDescent="0.2">
      <c r="F441" s="135"/>
      <c r="G441" s="135"/>
      <c r="H441" s="136"/>
      <c r="I441" s="137"/>
      <c r="O441" s="138"/>
      <c r="P441" s="139"/>
      <c r="Q441" s="139"/>
    </row>
    <row r="442" spans="6:17" s="134" customFormat="1" x14ac:dyDescent="0.2">
      <c r="F442" s="135"/>
      <c r="G442" s="135"/>
      <c r="H442" s="136"/>
      <c r="I442" s="137"/>
      <c r="O442" s="138"/>
      <c r="P442" s="139"/>
      <c r="Q442" s="139"/>
    </row>
    <row r="443" spans="6:17" s="134" customFormat="1" x14ac:dyDescent="0.2">
      <c r="F443" s="135"/>
      <c r="G443" s="135"/>
      <c r="H443" s="136"/>
      <c r="I443" s="137"/>
      <c r="O443" s="138"/>
      <c r="P443" s="139"/>
      <c r="Q443" s="139"/>
    </row>
    <row r="444" spans="6:17" s="134" customFormat="1" x14ac:dyDescent="0.2">
      <c r="F444" s="135"/>
      <c r="G444" s="135"/>
      <c r="H444" s="136"/>
      <c r="I444" s="137"/>
      <c r="O444" s="138"/>
      <c r="P444" s="139"/>
      <c r="Q444" s="139"/>
    </row>
    <row r="445" spans="6:17" s="134" customFormat="1" x14ac:dyDescent="0.2">
      <c r="F445" s="135"/>
      <c r="G445" s="135"/>
      <c r="H445" s="136"/>
      <c r="I445" s="137"/>
      <c r="O445" s="138"/>
      <c r="P445" s="139"/>
      <c r="Q445" s="139"/>
    </row>
    <row r="446" spans="6:17" s="134" customFormat="1" x14ac:dyDescent="0.2">
      <c r="F446" s="135"/>
      <c r="G446" s="135"/>
      <c r="H446" s="136"/>
      <c r="I446" s="137"/>
      <c r="O446" s="138"/>
      <c r="P446" s="139"/>
      <c r="Q446" s="139"/>
    </row>
    <row r="447" spans="6:17" s="134" customFormat="1" x14ac:dyDescent="0.2">
      <c r="F447" s="135"/>
      <c r="G447" s="135"/>
      <c r="H447" s="136"/>
      <c r="I447" s="137"/>
      <c r="O447" s="138"/>
      <c r="P447" s="139"/>
      <c r="Q447" s="139"/>
    </row>
    <row r="448" spans="6:17" s="134" customFormat="1" x14ac:dyDescent="0.2">
      <c r="F448" s="135"/>
      <c r="G448" s="135"/>
      <c r="H448" s="136"/>
      <c r="I448" s="137"/>
      <c r="O448" s="138"/>
      <c r="P448" s="139"/>
      <c r="Q448" s="139"/>
    </row>
    <row r="449" spans="6:17" s="134" customFormat="1" x14ac:dyDescent="0.2">
      <c r="F449" s="135"/>
      <c r="G449" s="135"/>
      <c r="H449" s="136"/>
      <c r="I449" s="137"/>
      <c r="O449" s="138"/>
      <c r="P449" s="139"/>
      <c r="Q449" s="139"/>
    </row>
    <row r="450" spans="6:17" s="134" customFormat="1" x14ac:dyDescent="0.2">
      <c r="F450" s="135"/>
      <c r="G450" s="135"/>
      <c r="H450" s="136"/>
      <c r="I450" s="137"/>
      <c r="O450" s="138"/>
      <c r="P450" s="139"/>
      <c r="Q450" s="139"/>
    </row>
    <row r="451" spans="6:17" s="134" customFormat="1" x14ac:dyDescent="0.2">
      <c r="F451" s="135"/>
      <c r="G451" s="135"/>
      <c r="H451" s="136"/>
      <c r="I451" s="137"/>
      <c r="O451" s="138"/>
      <c r="P451" s="139"/>
      <c r="Q451" s="139"/>
    </row>
    <row r="452" spans="6:17" s="134" customFormat="1" x14ac:dyDescent="0.2">
      <c r="F452" s="135"/>
      <c r="G452" s="135"/>
      <c r="H452" s="136"/>
      <c r="I452" s="137"/>
      <c r="O452" s="138"/>
      <c r="P452" s="139"/>
      <c r="Q452" s="139"/>
    </row>
    <row r="453" spans="6:17" s="134" customFormat="1" x14ac:dyDescent="0.2">
      <c r="F453" s="135"/>
      <c r="G453" s="135"/>
      <c r="H453" s="136"/>
      <c r="I453" s="137"/>
      <c r="O453" s="138"/>
      <c r="P453" s="139"/>
      <c r="Q453" s="139"/>
    </row>
    <row r="454" spans="6:17" s="134" customFormat="1" x14ac:dyDescent="0.2">
      <c r="F454" s="135"/>
      <c r="G454" s="135"/>
      <c r="H454" s="136"/>
      <c r="I454" s="137"/>
      <c r="O454" s="138"/>
      <c r="P454" s="139"/>
      <c r="Q454" s="139"/>
    </row>
    <row r="455" spans="6:17" s="134" customFormat="1" x14ac:dyDescent="0.2">
      <c r="F455" s="135"/>
      <c r="G455" s="135"/>
      <c r="H455" s="136"/>
      <c r="I455" s="137"/>
      <c r="O455" s="138"/>
      <c r="P455" s="139"/>
      <c r="Q455" s="139"/>
    </row>
    <row r="456" spans="6:17" s="134" customFormat="1" x14ac:dyDescent="0.2">
      <c r="F456" s="135"/>
      <c r="G456" s="135"/>
      <c r="H456" s="136"/>
      <c r="I456" s="137"/>
      <c r="O456" s="138"/>
      <c r="P456" s="139"/>
      <c r="Q456" s="139"/>
    </row>
    <row r="457" spans="6:17" s="134" customFormat="1" x14ac:dyDescent="0.2">
      <c r="F457" s="135"/>
      <c r="G457" s="135"/>
      <c r="H457" s="136"/>
      <c r="I457" s="137"/>
      <c r="O457" s="138"/>
      <c r="P457" s="139"/>
      <c r="Q457" s="139"/>
    </row>
    <row r="458" spans="6:17" s="134" customFormat="1" x14ac:dyDescent="0.2">
      <c r="F458" s="135"/>
      <c r="G458" s="135"/>
      <c r="H458" s="136"/>
      <c r="I458" s="137"/>
      <c r="O458" s="138"/>
      <c r="P458" s="139"/>
      <c r="Q458" s="139"/>
    </row>
    <row r="459" spans="6:17" s="134" customFormat="1" x14ac:dyDescent="0.2">
      <c r="F459" s="135"/>
      <c r="G459" s="135"/>
      <c r="H459" s="136"/>
      <c r="I459" s="137"/>
      <c r="O459" s="138"/>
      <c r="P459" s="139"/>
      <c r="Q459" s="139"/>
    </row>
    <row r="460" spans="6:17" s="134" customFormat="1" x14ac:dyDescent="0.2">
      <c r="F460" s="135"/>
      <c r="G460" s="135"/>
      <c r="H460" s="136"/>
      <c r="I460" s="137"/>
      <c r="O460" s="138"/>
      <c r="P460" s="139"/>
      <c r="Q460" s="139"/>
    </row>
    <row r="461" spans="6:17" s="134" customFormat="1" x14ac:dyDescent="0.2">
      <c r="F461" s="135"/>
      <c r="G461" s="135"/>
      <c r="H461" s="136"/>
      <c r="I461" s="137"/>
      <c r="O461" s="138"/>
      <c r="P461" s="139"/>
      <c r="Q461" s="139"/>
    </row>
    <row r="462" spans="6:17" s="134" customFormat="1" x14ac:dyDescent="0.2">
      <c r="F462" s="135"/>
      <c r="G462" s="135"/>
      <c r="H462" s="136"/>
      <c r="I462" s="137"/>
      <c r="O462" s="138"/>
      <c r="P462" s="139"/>
      <c r="Q462" s="139"/>
    </row>
    <row r="463" spans="6:17" s="134" customFormat="1" x14ac:dyDescent="0.2">
      <c r="F463" s="135"/>
      <c r="G463" s="135"/>
      <c r="H463" s="136"/>
      <c r="I463" s="137"/>
      <c r="O463" s="138"/>
      <c r="P463" s="139"/>
      <c r="Q463" s="139"/>
    </row>
    <row r="464" spans="6:17" s="134" customFormat="1" x14ac:dyDescent="0.2">
      <c r="F464" s="135"/>
      <c r="G464" s="135"/>
      <c r="H464" s="136"/>
      <c r="I464" s="137"/>
      <c r="O464" s="138"/>
      <c r="P464" s="139"/>
      <c r="Q464" s="139"/>
    </row>
    <row r="465" spans="6:17" s="134" customFormat="1" x14ac:dyDescent="0.2">
      <c r="F465" s="135"/>
      <c r="G465" s="135"/>
      <c r="H465" s="136"/>
      <c r="I465" s="137"/>
      <c r="O465" s="138"/>
      <c r="P465" s="139"/>
      <c r="Q465" s="139"/>
    </row>
    <row r="466" spans="6:17" s="134" customFormat="1" x14ac:dyDescent="0.2">
      <c r="F466" s="135"/>
      <c r="G466" s="135"/>
      <c r="H466" s="136"/>
      <c r="I466" s="137"/>
      <c r="O466" s="138"/>
      <c r="P466" s="139"/>
      <c r="Q466" s="139"/>
    </row>
    <row r="467" spans="6:17" s="134" customFormat="1" x14ac:dyDescent="0.2">
      <c r="F467" s="135"/>
      <c r="G467" s="135"/>
      <c r="H467" s="136"/>
      <c r="I467" s="137"/>
      <c r="O467" s="138"/>
      <c r="P467" s="139"/>
      <c r="Q467" s="139"/>
    </row>
    <row r="468" spans="6:17" s="134" customFormat="1" x14ac:dyDescent="0.2">
      <c r="F468" s="135"/>
      <c r="G468" s="135"/>
      <c r="H468" s="136"/>
      <c r="I468" s="137"/>
      <c r="O468" s="138"/>
      <c r="P468" s="139"/>
      <c r="Q468" s="139"/>
    </row>
    <row r="469" spans="6:17" s="134" customFormat="1" x14ac:dyDescent="0.2">
      <c r="F469" s="135"/>
      <c r="G469" s="135"/>
      <c r="H469" s="136"/>
      <c r="I469" s="137"/>
      <c r="O469" s="138"/>
      <c r="P469" s="139"/>
      <c r="Q469" s="139"/>
    </row>
    <row r="470" spans="6:17" s="134" customFormat="1" x14ac:dyDescent="0.2">
      <c r="F470" s="135"/>
      <c r="G470" s="135"/>
      <c r="H470" s="136"/>
      <c r="I470" s="137"/>
      <c r="O470" s="138"/>
      <c r="P470" s="139"/>
      <c r="Q470" s="139"/>
    </row>
    <row r="471" spans="6:17" s="134" customFormat="1" x14ac:dyDescent="0.2">
      <c r="F471" s="135"/>
      <c r="G471" s="135"/>
      <c r="H471" s="136"/>
      <c r="I471" s="137"/>
      <c r="O471" s="138"/>
      <c r="P471" s="139"/>
      <c r="Q471" s="139"/>
    </row>
    <row r="472" spans="6:17" s="134" customFormat="1" x14ac:dyDescent="0.2">
      <c r="F472" s="135"/>
      <c r="G472" s="135"/>
      <c r="H472" s="136"/>
      <c r="I472" s="137"/>
      <c r="O472" s="138"/>
      <c r="P472" s="139"/>
      <c r="Q472" s="139"/>
    </row>
    <row r="473" spans="6:17" s="134" customFormat="1" x14ac:dyDescent="0.2">
      <c r="F473" s="135"/>
      <c r="G473" s="135"/>
      <c r="H473" s="136"/>
      <c r="I473" s="137"/>
      <c r="O473" s="138"/>
      <c r="P473" s="139"/>
      <c r="Q473" s="139"/>
    </row>
    <row r="474" spans="6:17" s="134" customFormat="1" x14ac:dyDescent="0.2">
      <c r="F474" s="135"/>
      <c r="G474" s="135"/>
      <c r="H474" s="136"/>
      <c r="I474" s="137"/>
      <c r="O474" s="138"/>
      <c r="P474" s="139"/>
      <c r="Q474" s="139"/>
    </row>
    <row r="475" spans="6:17" s="134" customFormat="1" x14ac:dyDescent="0.2">
      <c r="F475" s="135"/>
      <c r="G475" s="135"/>
      <c r="H475" s="136"/>
      <c r="I475" s="137"/>
      <c r="O475" s="138"/>
      <c r="P475" s="139"/>
      <c r="Q475" s="139"/>
    </row>
    <row r="476" spans="6:17" s="134" customFormat="1" x14ac:dyDescent="0.2">
      <c r="F476" s="135"/>
      <c r="G476" s="135"/>
      <c r="H476" s="136"/>
      <c r="I476" s="137"/>
      <c r="O476" s="138"/>
      <c r="P476" s="139"/>
      <c r="Q476" s="139"/>
    </row>
    <row r="477" spans="6:17" s="134" customFormat="1" x14ac:dyDescent="0.2">
      <c r="F477" s="135"/>
      <c r="G477" s="135"/>
      <c r="H477" s="136"/>
      <c r="I477" s="137"/>
      <c r="O477" s="138"/>
      <c r="P477" s="139"/>
      <c r="Q477" s="139"/>
    </row>
    <row r="478" spans="6:17" s="134" customFormat="1" x14ac:dyDescent="0.2">
      <c r="F478" s="135"/>
      <c r="G478" s="135"/>
      <c r="H478" s="136"/>
      <c r="I478" s="137"/>
      <c r="O478" s="138"/>
      <c r="P478" s="139"/>
      <c r="Q478" s="139"/>
    </row>
    <row r="479" spans="6:17" s="134" customFormat="1" x14ac:dyDescent="0.2">
      <c r="F479" s="135"/>
      <c r="G479" s="135"/>
      <c r="H479" s="136"/>
      <c r="I479" s="137"/>
      <c r="O479" s="138"/>
      <c r="P479" s="139"/>
      <c r="Q479" s="139"/>
    </row>
    <row r="480" spans="6:17" s="134" customFormat="1" x14ac:dyDescent="0.2">
      <c r="F480" s="135"/>
      <c r="G480" s="135"/>
      <c r="H480" s="136"/>
      <c r="I480" s="137"/>
      <c r="O480" s="138"/>
      <c r="P480" s="139"/>
      <c r="Q480" s="139"/>
    </row>
    <row r="481" spans="6:17" s="134" customFormat="1" x14ac:dyDescent="0.2">
      <c r="F481" s="135"/>
      <c r="G481" s="135"/>
      <c r="H481" s="136"/>
      <c r="I481" s="137"/>
      <c r="O481" s="138"/>
      <c r="P481" s="139"/>
      <c r="Q481" s="139"/>
    </row>
    <row r="482" spans="6:17" s="134" customFormat="1" x14ac:dyDescent="0.2">
      <c r="F482" s="135"/>
      <c r="G482" s="135"/>
      <c r="H482" s="136"/>
      <c r="I482" s="137"/>
      <c r="O482" s="138"/>
      <c r="P482" s="139"/>
      <c r="Q482" s="139"/>
    </row>
    <row r="483" spans="6:17" s="134" customFormat="1" x14ac:dyDescent="0.2">
      <c r="F483" s="135"/>
      <c r="G483" s="135"/>
      <c r="H483" s="136"/>
      <c r="I483" s="137"/>
      <c r="O483" s="138"/>
      <c r="P483" s="139"/>
      <c r="Q483" s="139"/>
    </row>
    <row r="484" spans="6:17" s="134" customFormat="1" x14ac:dyDescent="0.2">
      <c r="F484" s="135"/>
      <c r="G484" s="135"/>
      <c r="H484" s="136"/>
      <c r="I484" s="137"/>
      <c r="O484" s="138"/>
      <c r="P484" s="139"/>
      <c r="Q484" s="139"/>
    </row>
    <row r="485" spans="6:17" s="134" customFormat="1" x14ac:dyDescent="0.2">
      <c r="F485" s="135"/>
      <c r="G485" s="135"/>
      <c r="H485" s="136"/>
      <c r="I485" s="137"/>
      <c r="O485" s="138"/>
      <c r="P485" s="139"/>
      <c r="Q485" s="139"/>
    </row>
    <row r="486" spans="6:17" s="134" customFormat="1" x14ac:dyDescent="0.2">
      <c r="F486" s="135"/>
      <c r="G486" s="135"/>
      <c r="H486" s="136"/>
      <c r="I486" s="137"/>
      <c r="O486" s="138"/>
      <c r="P486" s="139"/>
      <c r="Q486" s="139"/>
    </row>
    <row r="487" spans="6:17" s="134" customFormat="1" x14ac:dyDescent="0.2">
      <c r="F487" s="135"/>
      <c r="G487" s="135"/>
      <c r="H487" s="136"/>
      <c r="I487" s="137"/>
      <c r="O487" s="138"/>
      <c r="P487" s="139"/>
      <c r="Q487" s="139"/>
    </row>
    <row r="488" spans="6:17" s="134" customFormat="1" x14ac:dyDescent="0.2">
      <c r="F488" s="135"/>
      <c r="G488" s="135"/>
      <c r="H488" s="136"/>
      <c r="I488" s="137"/>
      <c r="O488" s="138"/>
      <c r="P488" s="139"/>
      <c r="Q488" s="139"/>
    </row>
    <row r="489" spans="6:17" s="134" customFormat="1" x14ac:dyDescent="0.2">
      <c r="F489" s="135"/>
      <c r="G489" s="135"/>
      <c r="H489" s="136"/>
      <c r="I489" s="137"/>
      <c r="O489" s="138"/>
      <c r="P489" s="139"/>
      <c r="Q489" s="139"/>
    </row>
    <row r="490" spans="6:17" s="134" customFormat="1" x14ac:dyDescent="0.2">
      <c r="F490" s="135"/>
      <c r="G490" s="135"/>
      <c r="H490" s="136"/>
      <c r="I490" s="137"/>
      <c r="O490" s="138"/>
      <c r="P490" s="139"/>
      <c r="Q490" s="139"/>
    </row>
    <row r="491" spans="6:17" s="134" customFormat="1" x14ac:dyDescent="0.2">
      <c r="F491" s="135"/>
      <c r="G491" s="135"/>
      <c r="H491" s="136"/>
      <c r="I491" s="137"/>
      <c r="O491" s="138"/>
      <c r="P491" s="139"/>
      <c r="Q491" s="139"/>
    </row>
    <row r="492" spans="6:17" s="134" customFormat="1" x14ac:dyDescent="0.2">
      <c r="F492" s="135"/>
      <c r="G492" s="135"/>
      <c r="H492" s="136"/>
      <c r="I492" s="137"/>
      <c r="O492" s="138"/>
      <c r="P492" s="139"/>
      <c r="Q492" s="139"/>
    </row>
    <row r="493" spans="6:17" s="134" customFormat="1" x14ac:dyDescent="0.2">
      <c r="F493" s="135"/>
      <c r="G493" s="135"/>
      <c r="H493" s="136"/>
      <c r="I493" s="137"/>
      <c r="O493" s="138"/>
      <c r="P493" s="139"/>
      <c r="Q493" s="139"/>
    </row>
    <row r="494" spans="6:17" s="134" customFormat="1" x14ac:dyDescent="0.2">
      <c r="F494" s="135"/>
      <c r="G494" s="135"/>
      <c r="H494" s="136"/>
      <c r="I494" s="137"/>
      <c r="O494" s="138"/>
      <c r="P494" s="139"/>
      <c r="Q494" s="139"/>
    </row>
    <row r="495" spans="6:17" s="134" customFormat="1" x14ac:dyDescent="0.2">
      <c r="F495" s="135"/>
      <c r="G495" s="135"/>
      <c r="H495" s="136"/>
      <c r="I495" s="137"/>
      <c r="O495" s="138"/>
      <c r="P495" s="139"/>
      <c r="Q495" s="139"/>
    </row>
    <row r="496" spans="6:17" s="134" customFormat="1" x14ac:dyDescent="0.2">
      <c r="F496" s="135"/>
      <c r="G496" s="135"/>
      <c r="H496" s="136"/>
      <c r="I496" s="137"/>
      <c r="O496" s="138"/>
      <c r="P496" s="139"/>
      <c r="Q496" s="139"/>
    </row>
    <row r="497" spans="6:17" s="134" customFormat="1" x14ac:dyDescent="0.2">
      <c r="F497" s="135"/>
      <c r="G497" s="135"/>
      <c r="H497" s="136"/>
      <c r="I497" s="137"/>
      <c r="O497" s="138"/>
      <c r="P497" s="139"/>
      <c r="Q497" s="139"/>
    </row>
    <row r="498" spans="6:17" s="134" customFormat="1" x14ac:dyDescent="0.2">
      <c r="F498" s="135"/>
      <c r="G498" s="135"/>
      <c r="H498" s="136"/>
      <c r="I498" s="137"/>
      <c r="O498" s="138"/>
      <c r="P498" s="139"/>
      <c r="Q498" s="139"/>
    </row>
    <row r="499" spans="6:17" s="134" customFormat="1" x14ac:dyDescent="0.2">
      <c r="F499" s="135"/>
      <c r="G499" s="135"/>
      <c r="H499" s="136"/>
      <c r="I499" s="137"/>
      <c r="O499" s="138"/>
      <c r="P499" s="139"/>
      <c r="Q499" s="139"/>
    </row>
    <row r="500" spans="6:17" s="134" customFormat="1" x14ac:dyDescent="0.2">
      <c r="F500" s="135"/>
      <c r="G500" s="135"/>
      <c r="H500" s="136"/>
      <c r="I500" s="137"/>
      <c r="O500" s="138"/>
      <c r="P500" s="139"/>
      <c r="Q500" s="139"/>
    </row>
    <row r="501" spans="6:17" s="134" customFormat="1" x14ac:dyDescent="0.2">
      <c r="F501" s="135"/>
      <c r="G501" s="135"/>
      <c r="H501" s="136"/>
      <c r="I501" s="137"/>
      <c r="O501" s="138"/>
      <c r="P501" s="139"/>
      <c r="Q501" s="139"/>
    </row>
    <row r="502" spans="6:17" s="134" customFormat="1" x14ac:dyDescent="0.2">
      <c r="F502" s="135"/>
      <c r="G502" s="135"/>
      <c r="H502" s="136"/>
      <c r="I502" s="137"/>
      <c r="O502" s="138"/>
      <c r="P502" s="139"/>
      <c r="Q502" s="139"/>
    </row>
    <row r="503" spans="6:17" s="134" customFormat="1" x14ac:dyDescent="0.2">
      <c r="F503" s="135"/>
      <c r="G503" s="135"/>
      <c r="H503" s="136"/>
      <c r="I503" s="137"/>
      <c r="O503" s="138"/>
      <c r="P503" s="139"/>
      <c r="Q503" s="139"/>
    </row>
    <row r="504" spans="6:17" s="134" customFormat="1" x14ac:dyDescent="0.2">
      <c r="F504" s="135"/>
      <c r="G504" s="135"/>
      <c r="H504" s="136"/>
      <c r="I504" s="137"/>
      <c r="O504" s="138"/>
      <c r="P504" s="139"/>
      <c r="Q504" s="139"/>
    </row>
    <row r="505" spans="6:17" s="134" customFormat="1" x14ac:dyDescent="0.2">
      <c r="F505" s="135"/>
      <c r="G505" s="135"/>
      <c r="H505" s="136"/>
      <c r="I505" s="137"/>
      <c r="O505" s="138"/>
      <c r="P505" s="139"/>
      <c r="Q505" s="139"/>
    </row>
    <row r="506" spans="6:17" s="134" customFormat="1" x14ac:dyDescent="0.2">
      <c r="F506" s="135"/>
      <c r="G506" s="135"/>
      <c r="H506" s="136"/>
      <c r="I506" s="137"/>
      <c r="O506" s="138"/>
      <c r="P506" s="139"/>
      <c r="Q506" s="139"/>
    </row>
    <row r="507" spans="6:17" s="134" customFormat="1" x14ac:dyDescent="0.2">
      <c r="F507" s="135"/>
      <c r="G507" s="135"/>
      <c r="H507" s="136"/>
      <c r="I507" s="137"/>
      <c r="O507" s="138"/>
      <c r="P507" s="139"/>
      <c r="Q507" s="139"/>
    </row>
    <row r="508" spans="6:17" s="134" customFormat="1" x14ac:dyDescent="0.2">
      <c r="F508" s="135"/>
      <c r="G508" s="135"/>
      <c r="H508" s="136"/>
      <c r="I508" s="137"/>
      <c r="O508" s="138"/>
      <c r="P508" s="139"/>
      <c r="Q508" s="139"/>
    </row>
    <row r="509" spans="6:17" s="134" customFormat="1" x14ac:dyDescent="0.2">
      <c r="F509" s="135"/>
      <c r="G509" s="135"/>
      <c r="H509" s="136"/>
      <c r="I509" s="137"/>
      <c r="O509" s="138"/>
      <c r="P509" s="139"/>
      <c r="Q509" s="139"/>
    </row>
    <row r="510" spans="6:17" s="134" customFormat="1" x14ac:dyDescent="0.2">
      <c r="F510" s="135"/>
      <c r="G510" s="135"/>
      <c r="H510" s="136"/>
      <c r="I510" s="137"/>
      <c r="O510" s="138"/>
      <c r="P510" s="139"/>
      <c r="Q510" s="139"/>
    </row>
    <row r="511" spans="6:17" s="134" customFormat="1" x14ac:dyDescent="0.2">
      <c r="F511" s="135"/>
      <c r="G511" s="135"/>
      <c r="H511" s="136"/>
      <c r="I511" s="137"/>
      <c r="O511" s="138"/>
      <c r="P511" s="139"/>
      <c r="Q511" s="139"/>
    </row>
    <row r="512" spans="6:17" s="134" customFormat="1" x14ac:dyDescent="0.2">
      <c r="F512" s="135"/>
      <c r="G512" s="135"/>
      <c r="H512" s="136"/>
      <c r="I512" s="137"/>
      <c r="O512" s="138"/>
      <c r="P512" s="139"/>
      <c r="Q512" s="139"/>
    </row>
    <row r="513" spans="6:17" s="134" customFormat="1" x14ac:dyDescent="0.2">
      <c r="F513" s="135"/>
      <c r="G513" s="135"/>
      <c r="H513" s="136"/>
      <c r="I513" s="137"/>
      <c r="O513" s="138"/>
      <c r="P513" s="139"/>
      <c r="Q513" s="139"/>
    </row>
    <row r="514" spans="6:17" s="134" customFormat="1" x14ac:dyDescent="0.2">
      <c r="F514" s="135"/>
      <c r="G514" s="135"/>
      <c r="H514" s="136"/>
      <c r="I514" s="137"/>
      <c r="O514" s="138"/>
      <c r="P514" s="139"/>
      <c r="Q514" s="139"/>
    </row>
    <row r="515" spans="6:17" s="134" customFormat="1" x14ac:dyDescent="0.2">
      <c r="F515" s="135"/>
      <c r="G515" s="135"/>
      <c r="H515" s="136"/>
      <c r="I515" s="137"/>
      <c r="O515" s="138"/>
      <c r="P515" s="139"/>
      <c r="Q515" s="139"/>
    </row>
    <row r="516" spans="6:17" s="134" customFormat="1" x14ac:dyDescent="0.2">
      <c r="F516" s="135"/>
      <c r="G516" s="135"/>
      <c r="H516" s="136"/>
      <c r="I516" s="137"/>
      <c r="O516" s="138"/>
      <c r="P516" s="139"/>
      <c r="Q516" s="139"/>
    </row>
    <row r="517" spans="6:17" s="134" customFormat="1" x14ac:dyDescent="0.2">
      <c r="F517" s="135"/>
      <c r="G517" s="135"/>
      <c r="H517" s="136"/>
      <c r="I517" s="137"/>
      <c r="O517" s="138"/>
      <c r="P517" s="139"/>
      <c r="Q517" s="139"/>
    </row>
    <row r="518" spans="6:17" s="134" customFormat="1" x14ac:dyDescent="0.2">
      <c r="F518" s="135"/>
      <c r="G518" s="135"/>
      <c r="H518" s="136"/>
      <c r="I518" s="137"/>
      <c r="O518" s="138"/>
      <c r="P518" s="139"/>
      <c r="Q518" s="139"/>
    </row>
    <row r="519" spans="6:17" s="134" customFormat="1" x14ac:dyDescent="0.2">
      <c r="F519" s="135"/>
      <c r="G519" s="135"/>
      <c r="H519" s="136"/>
      <c r="I519" s="137"/>
      <c r="O519" s="138"/>
      <c r="P519" s="139"/>
      <c r="Q519" s="139"/>
    </row>
    <row r="520" spans="6:17" s="134" customFormat="1" x14ac:dyDescent="0.2">
      <c r="F520" s="135"/>
      <c r="G520" s="135"/>
      <c r="H520" s="136"/>
      <c r="I520" s="137"/>
      <c r="O520" s="138"/>
      <c r="P520" s="139"/>
      <c r="Q520" s="139"/>
    </row>
    <row r="521" spans="6:17" s="134" customFormat="1" x14ac:dyDescent="0.2">
      <c r="F521" s="135"/>
      <c r="G521" s="135"/>
      <c r="H521" s="136"/>
      <c r="I521" s="137"/>
      <c r="O521" s="138"/>
      <c r="P521" s="139"/>
      <c r="Q521" s="139"/>
    </row>
    <row r="522" spans="6:17" s="134" customFormat="1" x14ac:dyDescent="0.2">
      <c r="F522" s="135"/>
      <c r="G522" s="135"/>
      <c r="H522" s="136"/>
      <c r="I522" s="137"/>
      <c r="O522" s="138"/>
      <c r="P522" s="139"/>
      <c r="Q522" s="139"/>
    </row>
    <row r="523" spans="6:17" s="134" customFormat="1" x14ac:dyDescent="0.2">
      <c r="F523" s="135"/>
      <c r="G523" s="135"/>
      <c r="H523" s="136"/>
      <c r="I523" s="137"/>
      <c r="O523" s="138"/>
      <c r="P523" s="139"/>
      <c r="Q523" s="139"/>
    </row>
    <row r="524" spans="6:17" s="134" customFormat="1" x14ac:dyDescent="0.2">
      <c r="F524" s="135"/>
      <c r="G524" s="135"/>
      <c r="H524" s="136"/>
      <c r="I524" s="137"/>
      <c r="O524" s="138"/>
      <c r="P524" s="139"/>
      <c r="Q524" s="139"/>
    </row>
    <row r="525" spans="6:17" s="134" customFormat="1" x14ac:dyDescent="0.2">
      <c r="F525" s="135"/>
      <c r="G525" s="135"/>
      <c r="H525" s="136"/>
      <c r="I525" s="137"/>
      <c r="O525" s="138"/>
      <c r="P525" s="139"/>
      <c r="Q525" s="139"/>
    </row>
    <row r="526" spans="6:17" s="134" customFormat="1" x14ac:dyDescent="0.2">
      <c r="F526" s="135"/>
      <c r="G526" s="135"/>
      <c r="H526" s="136"/>
      <c r="I526" s="137"/>
      <c r="O526" s="138"/>
      <c r="P526" s="139"/>
      <c r="Q526" s="139"/>
    </row>
    <row r="527" spans="6:17" s="134" customFormat="1" x14ac:dyDescent="0.2">
      <c r="F527" s="135"/>
      <c r="G527" s="135"/>
      <c r="H527" s="136"/>
      <c r="I527" s="137"/>
      <c r="O527" s="138"/>
      <c r="P527" s="139"/>
      <c r="Q527" s="139"/>
    </row>
    <row r="528" spans="6:17" s="134" customFormat="1" x14ac:dyDescent="0.2">
      <c r="F528" s="135"/>
      <c r="G528" s="135"/>
      <c r="H528" s="136"/>
      <c r="I528" s="137"/>
      <c r="O528" s="138"/>
      <c r="P528" s="139"/>
      <c r="Q528" s="139"/>
    </row>
    <row r="529" spans="6:17" s="134" customFormat="1" x14ac:dyDescent="0.2">
      <c r="F529" s="135"/>
      <c r="G529" s="135"/>
      <c r="H529" s="136"/>
      <c r="I529" s="137"/>
      <c r="O529" s="138"/>
      <c r="P529" s="139"/>
      <c r="Q529" s="139"/>
    </row>
    <row r="530" spans="6:17" s="134" customFormat="1" x14ac:dyDescent="0.2">
      <c r="F530" s="135"/>
      <c r="G530" s="135"/>
      <c r="H530" s="136"/>
      <c r="I530" s="137"/>
      <c r="O530" s="138"/>
      <c r="P530" s="139"/>
      <c r="Q530" s="139"/>
    </row>
    <row r="531" spans="6:17" s="134" customFormat="1" x14ac:dyDescent="0.2">
      <c r="F531" s="135"/>
      <c r="G531" s="135"/>
      <c r="H531" s="136"/>
      <c r="I531" s="137"/>
      <c r="O531" s="138"/>
      <c r="P531" s="139"/>
      <c r="Q531" s="139"/>
    </row>
    <row r="532" spans="6:17" s="134" customFormat="1" x14ac:dyDescent="0.2">
      <c r="F532" s="135"/>
      <c r="G532" s="135"/>
      <c r="H532" s="136"/>
      <c r="I532" s="137"/>
      <c r="O532" s="138"/>
      <c r="P532" s="139"/>
      <c r="Q532" s="139"/>
    </row>
    <row r="533" spans="6:17" s="134" customFormat="1" x14ac:dyDescent="0.2">
      <c r="F533" s="135"/>
      <c r="G533" s="135"/>
      <c r="H533" s="136"/>
      <c r="I533" s="137"/>
      <c r="O533" s="138"/>
      <c r="P533" s="139"/>
      <c r="Q533" s="139"/>
    </row>
    <row r="534" spans="6:17" s="134" customFormat="1" x14ac:dyDescent="0.2">
      <c r="F534" s="135"/>
      <c r="G534" s="135"/>
      <c r="H534" s="136"/>
      <c r="I534" s="137"/>
      <c r="O534" s="138"/>
      <c r="P534" s="139"/>
      <c r="Q534" s="139"/>
    </row>
    <row r="535" spans="6:17" s="134" customFormat="1" x14ac:dyDescent="0.2">
      <c r="F535" s="135"/>
      <c r="G535" s="135"/>
      <c r="H535" s="136"/>
      <c r="I535" s="137"/>
      <c r="O535" s="138"/>
      <c r="P535" s="139"/>
      <c r="Q535" s="139"/>
    </row>
    <row r="536" spans="6:17" s="134" customFormat="1" x14ac:dyDescent="0.2">
      <c r="F536" s="135"/>
      <c r="G536" s="135"/>
      <c r="H536" s="136"/>
      <c r="I536" s="137"/>
      <c r="O536" s="138"/>
      <c r="P536" s="139"/>
      <c r="Q536" s="139"/>
    </row>
    <row r="537" spans="6:17" s="134" customFormat="1" x14ac:dyDescent="0.2">
      <c r="F537" s="135"/>
      <c r="G537" s="135"/>
      <c r="H537" s="136"/>
      <c r="I537" s="137"/>
      <c r="O537" s="138"/>
      <c r="P537" s="139"/>
      <c r="Q537" s="139"/>
    </row>
    <row r="538" spans="6:17" s="134" customFormat="1" x14ac:dyDescent="0.2">
      <c r="F538" s="135"/>
      <c r="G538" s="135"/>
      <c r="H538" s="136"/>
      <c r="I538" s="137"/>
      <c r="O538" s="138"/>
      <c r="P538" s="139"/>
      <c r="Q538" s="139"/>
    </row>
    <row r="539" spans="6:17" s="134" customFormat="1" x14ac:dyDescent="0.2">
      <c r="F539" s="135"/>
      <c r="G539" s="135"/>
      <c r="H539" s="136"/>
      <c r="I539" s="137"/>
      <c r="O539" s="138"/>
      <c r="P539" s="139"/>
      <c r="Q539" s="139"/>
    </row>
    <row r="540" spans="6:17" s="134" customFormat="1" x14ac:dyDescent="0.2">
      <c r="F540" s="135"/>
      <c r="G540" s="135"/>
      <c r="H540" s="136"/>
      <c r="I540" s="137"/>
      <c r="O540" s="138"/>
      <c r="P540" s="139"/>
      <c r="Q540" s="139"/>
    </row>
    <row r="541" spans="6:17" s="134" customFormat="1" x14ac:dyDescent="0.2">
      <c r="F541" s="135"/>
      <c r="G541" s="135"/>
      <c r="H541" s="136"/>
      <c r="I541" s="137"/>
      <c r="O541" s="138"/>
      <c r="P541" s="139"/>
      <c r="Q541" s="139"/>
    </row>
    <row r="542" spans="6:17" s="134" customFormat="1" x14ac:dyDescent="0.2">
      <c r="F542" s="135"/>
      <c r="G542" s="135"/>
      <c r="H542" s="136"/>
      <c r="I542" s="137"/>
      <c r="O542" s="138"/>
      <c r="P542" s="139"/>
      <c r="Q542" s="139"/>
    </row>
    <row r="543" spans="6:17" s="134" customFormat="1" x14ac:dyDescent="0.2">
      <c r="F543" s="135"/>
      <c r="G543" s="135"/>
      <c r="H543" s="136"/>
      <c r="I543" s="137"/>
      <c r="O543" s="138"/>
      <c r="P543" s="139"/>
      <c r="Q543" s="139"/>
    </row>
    <row r="544" spans="6:17" s="134" customFormat="1" x14ac:dyDescent="0.2">
      <c r="F544" s="135"/>
      <c r="G544" s="135"/>
      <c r="H544" s="136"/>
      <c r="I544" s="137"/>
      <c r="O544" s="138"/>
      <c r="P544" s="139"/>
      <c r="Q544" s="139"/>
    </row>
    <row r="545" spans="6:17" s="134" customFormat="1" x14ac:dyDescent="0.2">
      <c r="F545" s="135"/>
      <c r="G545" s="135"/>
      <c r="H545" s="136"/>
      <c r="I545" s="137"/>
      <c r="O545" s="138"/>
      <c r="P545" s="139"/>
      <c r="Q545" s="139"/>
    </row>
    <row r="546" spans="6:17" s="134" customFormat="1" x14ac:dyDescent="0.2">
      <c r="F546" s="135"/>
      <c r="G546" s="135"/>
      <c r="H546" s="136"/>
      <c r="I546" s="137"/>
      <c r="O546" s="138"/>
      <c r="P546" s="139"/>
      <c r="Q546" s="139"/>
    </row>
    <row r="547" spans="6:17" s="134" customFormat="1" x14ac:dyDescent="0.2">
      <c r="F547" s="135"/>
      <c r="G547" s="135"/>
      <c r="H547" s="136"/>
      <c r="I547" s="137"/>
      <c r="O547" s="138"/>
      <c r="P547" s="139"/>
      <c r="Q547" s="139"/>
    </row>
    <row r="548" spans="6:17" s="134" customFormat="1" x14ac:dyDescent="0.2">
      <c r="F548" s="135"/>
      <c r="G548" s="135"/>
      <c r="H548" s="136"/>
      <c r="I548" s="137"/>
      <c r="O548" s="138"/>
      <c r="P548" s="139"/>
      <c r="Q548" s="139"/>
    </row>
    <row r="549" spans="6:17" s="134" customFormat="1" x14ac:dyDescent="0.2">
      <c r="F549" s="135"/>
      <c r="G549" s="135"/>
      <c r="H549" s="136"/>
      <c r="I549" s="137"/>
      <c r="O549" s="138"/>
      <c r="P549" s="139"/>
      <c r="Q549" s="139"/>
    </row>
    <row r="550" spans="6:17" s="134" customFormat="1" x14ac:dyDescent="0.2">
      <c r="F550" s="135"/>
      <c r="G550" s="135"/>
      <c r="H550" s="136"/>
      <c r="I550" s="137"/>
      <c r="O550" s="138"/>
      <c r="P550" s="139"/>
      <c r="Q550" s="139"/>
    </row>
    <row r="551" spans="6:17" s="134" customFormat="1" x14ac:dyDescent="0.2">
      <c r="F551" s="135"/>
      <c r="G551" s="135"/>
      <c r="H551" s="136"/>
      <c r="I551" s="137"/>
      <c r="O551" s="138"/>
      <c r="P551" s="139"/>
      <c r="Q551" s="139"/>
    </row>
    <row r="552" spans="6:17" s="134" customFormat="1" x14ac:dyDescent="0.2">
      <c r="F552" s="135"/>
      <c r="G552" s="135"/>
      <c r="H552" s="136"/>
      <c r="I552" s="137"/>
      <c r="O552" s="138"/>
      <c r="P552" s="139"/>
      <c r="Q552" s="139"/>
    </row>
    <row r="553" spans="6:17" s="134" customFormat="1" x14ac:dyDescent="0.2">
      <c r="F553" s="135"/>
      <c r="G553" s="135"/>
      <c r="H553" s="136"/>
      <c r="I553" s="137"/>
      <c r="O553" s="138"/>
      <c r="P553" s="139"/>
      <c r="Q553" s="139"/>
    </row>
    <row r="554" spans="6:17" s="134" customFormat="1" x14ac:dyDescent="0.2">
      <c r="F554" s="135"/>
      <c r="G554" s="135"/>
      <c r="H554" s="136"/>
      <c r="I554" s="137"/>
      <c r="O554" s="138"/>
      <c r="P554" s="139"/>
      <c r="Q554" s="139"/>
    </row>
    <row r="555" spans="6:17" s="134" customFormat="1" x14ac:dyDescent="0.2">
      <c r="F555" s="135"/>
      <c r="G555" s="135"/>
      <c r="H555" s="136"/>
      <c r="I555" s="137"/>
      <c r="O555" s="138"/>
      <c r="P555" s="139"/>
      <c r="Q555" s="139"/>
    </row>
    <row r="556" spans="6:17" s="134" customFormat="1" x14ac:dyDescent="0.2">
      <c r="F556" s="135"/>
      <c r="G556" s="135"/>
      <c r="H556" s="136"/>
      <c r="I556" s="137"/>
      <c r="O556" s="138"/>
      <c r="P556" s="139"/>
      <c r="Q556" s="139"/>
    </row>
    <row r="557" spans="6:17" s="134" customFormat="1" x14ac:dyDescent="0.2">
      <c r="F557" s="135"/>
      <c r="G557" s="135"/>
      <c r="H557" s="136"/>
      <c r="I557" s="137"/>
      <c r="O557" s="138"/>
      <c r="P557" s="139"/>
      <c r="Q557" s="139"/>
    </row>
    <row r="558" spans="6:17" s="134" customFormat="1" x14ac:dyDescent="0.2">
      <c r="F558" s="135"/>
      <c r="G558" s="135"/>
      <c r="H558" s="136"/>
      <c r="I558" s="137"/>
      <c r="O558" s="138"/>
      <c r="P558" s="139"/>
      <c r="Q558" s="139"/>
    </row>
    <row r="559" spans="6:17" s="134" customFormat="1" x14ac:dyDescent="0.2">
      <c r="F559" s="135"/>
      <c r="G559" s="135"/>
      <c r="H559" s="136"/>
      <c r="I559" s="137"/>
      <c r="O559" s="138"/>
      <c r="P559" s="139"/>
      <c r="Q559" s="139"/>
    </row>
    <row r="560" spans="6:17" s="134" customFormat="1" x14ac:dyDescent="0.2">
      <c r="F560" s="135"/>
      <c r="G560" s="135"/>
      <c r="H560" s="136"/>
      <c r="I560" s="137"/>
      <c r="O560" s="138"/>
      <c r="P560" s="139"/>
      <c r="Q560" s="139"/>
    </row>
    <row r="561" spans="6:17" s="134" customFormat="1" x14ac:dyDescent="0.2">
      <c r="F561" s="135"/>
      <c r="G561" s="135"/>
      <c r="H561" s="136"/>
      <c r="I561" s="137"/>
      <c r="O561" s="138"/>
      <c r="P561" s="139"/>
      <c r="Q561" s="139"/>
    </row>
    <row r="562" spans="6:17" s="134" customFormat="1" x14ac:dyDescent="0.2">
      <c r="F562" s="135"/>
      <c r="G562" s="135"/>
      <c r="H562" s="136"/>
      <c r="I562" s="137"/>
      <c r="O562" s="138"/>
      <c r="P562" s="139"/>
      <c r="Q562" s="139"/>
    </row>
    <row r="563" spans="6:17" s="134" customFormat="1" x14ac:dyDescent="0.2">
      <c r="F563" s="135"/>
      <c r="G563" s="135"/>
      <c r="H563" s="136"/>
      <c r="I563" s="137"/>
      <c r="O563" s="138"/>
      <c r="P563" s="139"/>
      <c r="Q563" s="139"/>
    </row>
    <row r="564" spans="6:17" s="134" customFormat="1" x14ac:dyDescent="0.2">
      <c r="F564" s="135"/>
      <c r="G564" s="135"/>
      <c r="H564" s="136"/>
      <c r="I564" s="137"/>
      <c r="O564" s="138"/>
      <c r="P564" s="139"/>
      <c r="Q564" s="139"/>
    </row>
    <row r="565" spans="6:17" s="134" customFormat="1" x14ac:dyDescent="0.2">
      <c r="F565" s="135"/>
      <c r="G565" s="135"/>
      <c r="H565" s="136"/>
      <c r="I565" s="137"/>
      <c r="O565" s="138"/>
      <c r="P565" s="139"/>
      <c r="Q565" s="139"/>
    </row>
    <row r="566" spans="6:17" s="134" customFormat="1" x14ac:dyDescent="0.2">
      <c r="F566" s="135"/>
      <c r="G566" s="135"/>
      <c r="H566" s="136"/>
      <c r="I566" s="137"/>
      <c r="O566" s="138"/>
      <c r="P566" s="139"/>
      <c r="Q566" s="139"/>
    </row>
    <row r="567" spans="6:17" s="134" customFormat="1" x14ac:dyDescent="0.2">
      <c r="F567" s="135"/>
      <c r="G567" s="135"/>
      <c r="H567" s="136"/>
      <c r="I567" s="137"/>
      <c r="O567" s="138"/>
      <c r="P567" s="139"/>
      <c r="Q567" s="139"/>
    </row>
    <row r="568" spans="6:17" s="134" customFormat="1" x14ac:dyDescent="0.2">
      <c r="F568" s="135"/>
      <c r="G568" s="135"/>
      <c r="H568" s="136"/>
      <c r="I568" s="137"/>
      <c r="O568" s="138"/>
      <c r="P568" s="139"/>
      <c r="Q568" s="139"/>
    </row>
    <row r="569" spans="6:17" s="134" customFormat="1" x14ac:dyDescent="0.2">
      <c r="F569" s="135"/>
      <c r="G569" s="135"/>
      <c r="H569" s="136"/>
      <c r="I569" s="137"/>
      <c r="O569" s="138"/>
      <c r="P569" s="139"/>
      <c r="Q569" s="139"/>
    </row>
    <row r="570" spans="6:17" s="134" customFormat="1" x14ac:dyDescent="0.2">
      <c r="F570" s="135"/>
      <c r="G570" s="135"/>
      <c r="H570" s="136"/>
      <c r="I570" s="137"/>
      <c r="O570" s="138"/>
      <c r="P570" s="139"/>
      <c r="Q570" s="139"/>
    </row>
    <row r="571" spans="6:17" s="134" customFormat="1" x14ac:dyDescent="0.2">
      <c r="F571" s="135"/>
      <c r="G571" s="135"/>
      <c r="H571" s="136"/>
      <c r="I571" s="137"/>
      <c r="O571" s="138"/>
      <c r="P571" s="139"/>
      <c r="Q571" s="139"/>
    </row>
    <row r="572" spans="6:17" s="134" customFormat="1" x14ac:dyDescent="0.2">
      <c r="F572" s="135"/>
      <c r="G572" s="135"/>
      <c r="H572" s="136"/>
      <c r="I572" s="137"/>
      <c r="O572" s="138"/>
      <c r="P572" s="139"/>
      <c r="Q572" s="139"/>
    </row>
    <row r="573" spans="6:17" s="134" customFormat="1" x14ac:dyDescent="0.2">
      <c r="F573" s="135"/>
      <c r="G573" s="135"/>
      <c r="H573" s="136"/>
      <c r="I573" s="137"/>
      <c r="O573" s="138"/>
      <c r="P573" s="139"/>
      <c r="Q573" s="139"/>
    </row>
    <row r="574" spans="6:17" s="134" customFormat="1" x14ac:dyDescent="0.2">
      <c r="F574" s="135"/>
      <c r="G574" s="135"/>
      <c r="H574" s="136"/>
      <c r="I574" s="137"/>
      <c r="O574" s="138"/>
      <c r="P574" s="139"/>
      <c r="Q574" s="139"/>
    </row>
    <row r="575" spans="6:17" s="134" customFormat="1" x14ac:dyDescent="0.2">
      <c r="F575" s="135"/>
      <c r="G575" s="135"/>
      <c r="H575" s="136"/>
      <c r="I575" s="137"/>
      <c r="O575" s="138"/>
      <c r="P575" s="139"/>
      <c r="Q575" s="139"/>
    </row>
    <row r="576" spans="6:17" s="134" customFormat="1" x14ac:dyDescent="0.2">
      <c r="F576" s="135"/>
      <c r="G576" s="135"/>
      <c r="H576" s="136"/>
      <c r="I576" s="137"/>
      <c r="O576" s="138"/>
      <c r="P576" s="139"/>
      <c r="Q576" s="139"/>
    </row>
    <row r="577" spans="6:17" s="134" customFormat="1" x14ac:dyDescent="0.2">
      <c r="F577" s="135"/>
      <c r="G577" s="135"/>
      <c r="H577" s="136"/>
      <c r="I577" s="137"/>
      <c r="O577" s="138"/>
      <c r="P577" s="139"/>
      <c r="Q577" s="139"/>
    </row>
    <row r="578" spans="6:17" s="134" customFormat="1" x14ac:dyDescent="0.2">
      <c r="F578" s="135"/>
      <c r="G578" s="135"/>
      <c r="H578" s="136"/>
      <c r="I578" s="137"/>
      <c r="O578" s="138"/>
      <c r="P578" s="139"/>
      <c r="Q578" s="139"/>
    </row>
    <row r="579" spans="6:17" s="134" customFormat="1" x14ac:dyDescent="0.2">
      <c r="F579" s="135"/>
      <c r="G579" s="135"/>
      <c r="H579" s="136"/>
      <c r="I579" s="137"/>
      <c r="O579" s="138"/>
      <c r="P579" s="139"/>
      <c r="Q579" s="139"/>
    </row>
    <row r="580" spans="6:17" s="134" customFormat="1" x14ac:dyDescent="0.2">
      <c r="F580" s="135"/>
      <c r="G580" s="135"/>
      <c r="H580" s="136"/>
      <c r="I580" s="137"/>
      <c r="O580" s="138"/>
      <c r="P580" s="139"/>
      <c r="Q580" s="139"/>
    </row>
    <row r="581" spans="6:17" s="134" customFormat="1" x14ac:dyDescent="0.2">
      <c r="F581" s="135"/>
      <c r="G581" s="135"/>
      <c r="H581" s="136"/>
      <c r="I581" s="137"/>
      <c r="O581" s="138"/>
      <c r="P581" s="139"/>
      <c r="Q581" s="139"/>
    </row>
    <row r="582" spans="6:17" s="134" customFormat="1" x14ac:dyDescent="0.2">
      <c r="F582" s="135"/>
      <c r="G582" s="135"/>
      <c r="H582" s="136"/>
      <c r="I582" s="137"/>
      <c r="O582" s="138"/>
      <c r="P582" s="139"/>
      <c r="Q582" s="139"/>
    </row>
    <row r="583" spans="6:17" s="134" customFormat="1" x14ac:dyDescent="0.2">
      <c r="F583" s="135"/>
      <c r="G583" s="135"/>
      <c r="H583" s="136"/>
      <c r="I583" s="137"/>
      <c r="O583" s="138"/>
      <c r="P583" s="139"/>
      <c r="Q583" s="139"/>
    </row>
    <row r="584" spans="6:17" s="134" customFormat="1" x14ac:dyDescent="0.2">
      <c r="F584" s="135"/>
      <c r="G584" s="135"/>
      <c r="H584" s="136"/>
      <c r="I584" s="137"/>
      <c r="O584" s="138"/>
      <c r="P584" s="139"/>
      <c r="Q584" s="139"/>
    </row>
    <row r="585" spans="6:17" s="134" customFormat="1" x14ac:dyDescent="0.2">
      <c r="F585" s="135"/>
      <c r="G585" s="135"/>
      <c r="H585" s="136"/>
      <c r="I585" s="137"/>
      <c r="O585" s="138"/>
      <c r="P585" s="139"/>
      <c r="Q585" s="139"/>
    </row>
    <row r="586" spans="6:17" s="134" customFormat="1" x14ac:dyDescent="0.2">
      <c r="F586" s="135"/>
      <c r="G586" s="135"/>
      <c r="H586" s="136"/>
      <c r="I586" s="137"/>
      <c r="O586" s="138"/>
      <c r="P586" s="139"/>
      <c r="Q586" s="139"/>
    </row>
    <row r="587" spans="6:17" s="134" customFormat="1" x14ac:dyDescent="0.2">
      <c r="F587" s="135"/>
      <c r="G587" s="135"/>
      <c r="H587" s="136"/>
      <c r="I587" s="137"/>
      <c r="O587" s="138"/>
      <c r="P587" s="139"/>
      <c r="Q587" s="139"/>
    </row>
    <row r="588" spans="6:17" s="134" customFormat="1" x14ac:dyDescent="0.2">
      <c r="F588" s="135"/>
      <c r="G588" s="135"/>
      <c r="H588" s="136"/>
      <c r="I588" s="137"/>
      <c r="O588" s="138"/>
      <c r="P588" s="139"/>
      <c r="Q588" s="139"/>
    </row>
    <row r="589" spans="6:17" s="134" customFormat="1" x14ac:dyDescent="0.2">
      <c r="F589" s="135"/>
      <c r="G589" s="135"/>
      <c r="H589" s="136"/>
      <c r="I589" s="137"/>
      <c r="O589" s="138"/>
      <c r="P589" s="139"/>
      <c r="Q589" s="139"/>
    </row>
    <row r="590" spans="6:17" s="134" customFormat="1" x14ac:dyDescent="0.2">
      <c r="F590" s="135"/>
      <c r="G590" s="135"/>
      <c r="H590" s="136"/>
      <c r="I590" s="137"/>
      <c r="O590" s="138"/>
      <c r="P590" s="139"/>
      <c r="Q590" s="139"/>
    </row>
    <row r="591" spans="6:17" s="134" customFormat="1" x14ac:dyDescent="0.2">
      <c r="F591" s="135"/>
      <c r="G591" s="135"/>
      <c r="H591" s="136"/>
      <c r="I591" s="137"/>
      <c r="O591" s="138"/>
      <c r="P591" s="139"/>
      <c r="Q591" s="139"/>
    </row>
    <row r="592" spans="6:17" s="134" customFormat="1" x14ac:dyDescent="0.2">
      <c r="F592" s="135"/>
      <c r="G592" s="135"/>
      <c r="H592" s="136"/>
      <c r="I592" s="137"/>
      <c r="O592" s="138"/>
      <c r="P592" s="139"/>
      <c r="Q592" s="139"/>
    </row>
    <row r="593" spans="6:17" s="134" customFormat="1" x14ac:dyDescent="0.2">
      <c r="F593" s="135"/>
      <c r="G593" s="135"/>
      <c r="H593" s="136"/>
      <c r="I593" s="137"/>
      <c r="O593" s="138"/>
      <c r="P593" s="139"/>
      <c r="Q593" s="139"/>
    </row>
    <row r="594" spans="6:17" s="134" customFormat="1" x14ac:dyDescent="0.2">
      <c r="F594" s="135"/>
      <c r="G594" s="135"/>
      <c r="H594" s="136"/>
      <c r="I594" s="137"/>
      <c r="O594" s="138"/>
      <c r="P594" s="139"/>
      <c r="Q594" s="139"/>
    </row>
    <row r="595" spans="6:17" s="134" customFormat="1" x14ac:dyDescent="0.2">
      <c r="F595" s="135"/>
      <c r="G595" s="135"/>
      <c r="H595" s="136"/>
      <c r="I595" s="137"/>
      <c r="O595" s="138"/>
      <c r="P595" s="139"/>
      <c r="Q595" s="139"/>
    </row>
    <row r="596" spans="6:17" s="134" customFormat="1" x14ac:dyDescent="0.2">
      <c r="F596" s="135"/>
      <c r="G596" s="135"/>
      <c r="H596" s="136"/>
      <c r="I596" s="137"/>
      <c r="O596" s="138"/>
      <c r="P596" s="139"/>
      <c r="Q596" s="139"/>
    </row>
    <row r="597" spans="6:17" s="134" customFormat="1" x14ac:dyDescent="0.2">
      <c r="F597" s="135"/>
      <c r="G597" s="135"/>
      <c r="H597" s="136"/>
      <c r="I597" s="137"/>
      <c r="O597" s="138"/>
      <c r="P597" s="139"/>
      <c r="Q597" s="139"/>
    </row>
    <row r="598" spans="6:17" s="134" customFormat="1" x14ac:dyDescent="0.2">
      <c r="F598" s="135"/>
      <c r="G598" s="135"/>
      <c r="H598" s="136"/>
      <c r="I598" s="137"/>
      <c r="O598" s="138"/>
      <c r="P598" s="139"/>
      <c r="Q598" s="139"/>
    </row>
    <row r="599" spans="6:17" s="134" customFormat="1" x14ac:dyDescent="0.2">
      <c r="F599" s="135"/>
      <c r="G599" s="135"/>
      <c r="H599" s="136"/>
      <c r="I599" s="137"/>
      <c r="O599" s="138"/>
      <c r="P599" s="139"/>
      <c r="Q599" s="139"/>
    </row>
    <row r="600" spans="6:17" s="134" customFormat="1" x14ac:dyDescent="0.2">
      <c r="F600" s="135"/>
      <c r="G600" s="135"/>
      <c r="H600" s="136"/>
      <c r="I600" s="137"/>
      <c r="O600" s="138"/>
      <c r="P600" s="139"/>
      <c r="Q600" s="139"/>
    </row>
    <row r="601" spans="6:17" s="134" customFormat="1" x14ac:dyDescent="0.2">
      <c r="F601" s="135"/>
      <c r="G601" s="135"/>
      <c r="H601" s="136"/>
      <c r="I601" s="137"/>
      <c r="O601" s="138"/>
      <c r="P601" s="139"/>
      <c r="Q601" s="139"/>
    </row>
    <row r="602" spans="6:17" s="134" customFormat="1" x14ac:dyDescent="0.2">
      <c r="F602" s="135"/>
      <c r="G602" s="135"/>
      <c r="H602" s="136"/>
      <c r="I602" s="137"/>
      <c r="O602" s="138"/>
      <c r="P602" s="139"/>
      <c r="Q602" s="139"/>
    </row>
    <row r="603" spans="6:17" s="134" customFormat="1" x14ac:dyDescent="0.2">
      <c r="F603" s="135"/>
      <c r="G603" s="135"/>
      <c r="H603" s="136"/>
      <c r="I603" s="137"/>
      <c r="O603" s="138"/>
      <c r="P603" s="139"/>
      <c r="Q603" s="139"/>
    </row>
    <row r="604" spans="6:17" s="134" customFormat="1" x14ac:dyDescent="0.2">
      <c r="F604" s="135"/>
      <c r="G604" s="135"/>
      <c r="H604" s="136"/>
      <c r="I604" s="137"/>
      <c r="O604" s="138"/>
      <c r="P604" s="139"/>
      <c r="Q604" s="139"/>
    </row>
    <row r="605" spans="6:17" s="134" customFormat="1" x14ac:dyDescent="0.2">
      <c r="F605" s="135"/>
      <c r="G605" s="135"/>
      <c r="H605" s="136"/>
      <c r="I605" s="137"/>
      <c r="O605" s="138"/>
      <c r="P605" s="139"/>
      <c r="Q605" s="139"/>
    </row>
    <row r="606" spans="6:17" s="134" customFormat="1" x14ac:dyDescent="0.2">
      <c r="F606" s="135"/>
      <c r="G606" s="135"/>
      <c r="H606" s="136"/>
      <c r="I606" s="137"/>
      <c r="O606" s="138"/>
      <c r="P606" s="139"/>
      <c r="Q606" s="139"/>
    </row>
    <row r="607" spans="6:17" s="134" customFormat="1" x14ac:dyDescent="0.2">
      <c r="F607" s="135"/>
      <c r="G607" s="135"/>
      <c r="H607" s="136"/>
      <c r="I607" s="137"/>
      <c r="O607" s="138"/>
      <c r="P607" s="139"/>
      <c r="Q607" s="139"/>
    </row>
    <row r="608" spans="6:17" s="134" customFormat="1" x14ac:dyDescent="0.2">
      <c r="F608" s="135"/>
      <c r="G608" s="135"/>
      <c r="H608" s="136"/>
      <c r="I608" s="137"/>
      <c r="O608" s="138"/>
      <c r="P608" s="139"/>
      <c r="Q608" s="139"/>
    </row>
    <row r="609" spans="6:17" s="134" customFormat="1" x14ac:dyDescent="0.2">
      <c r="F609" s="135"/>
      <c r="G609" s="135"/>
      <c r="H609" s="136"/>
      <c r="I609" s="137"/>
      <c r="O609" s="138"/>
      <c r="P609" s="139"/>
      <c r="Q609" s="139"/>
    </row>
    <row r="610" spans="6:17" s="134" customFormat="1" x14ac:dyDescent="0.2">
      <c r="F610" s="135"/>
      <c r="G610" s="135"/>
      <c r="H610" s="136"/>
      <c r="I610" s="137"/>
      <c r="O610" s="138"/>
      <c r="P610" s="139"/>
      <c r="Q610" s="139"/>
    </row>
    <row r="611" spans="6:17" s="134" customFormat="1" x14ac:dyDescent="0.2">
      <c r="F611" s="135"/>
      <c r="G611" s="135"/>
      <c r="H611" s="136"/>
      <c r="I611" s="137"/>
      <c r="O611" s="138"/>
      <c r="P611" s="139"/>
      <c r="Q611" s="139"/>
    </row>
    <row r="612" spans="6:17" s="134" customFormat="1" x14ac:dyDescent="0.2">
      <c r="F612" s="135"/>
      <c r="G612" s="135"/>
      <c r="H612" s="136"/>
      <c r="I612" s="137"/>
      <c r="O612" s="138"/>
      <c r="P612" s="139"/>
      <c r="Q612" s="139"/>
    </row>
    <row r="613" spans="6:17" s="134" customFormat="1" x14ac:dyDescent="0.2">
      <c r="F613" s="135"/>
      <c r="G613" s="135"/>
      <c r="H613" s="136"/>
      <c r="I613" s="137"/>
      <c r="O613" s="138"/>
      <c r="P613" s="139"/>
      <c r="Q613" s="139"/>
    </row>
    <row r="614" spans="6:17" s="134" customFormat="1" x14ac:dyDescent="0.2">
      <c r="F614" s="135"/>
      <c r="G614" s="135"/>
      <c r="H614" s="136"/>
      <c r="I614" s="137"/>
      <c r="O614" s="138"/>
      <c r="P614" s="139"/>
      <c r="Q614" s="139"/>
    </row>
    <row r="615" spans="6:17" s="134" customFormat="1" x14ac:dyDescent="0.2">
      <c r="F615" s="135"/>
      <c r="G615" s="135"/>
      <c r="H615" s="136"/>
      <c r="I615" s="137"/>
      <c r="O615" s="138"/>
      <c r="P615" s="139"/>
      <c r="Q615" s="139"/>
    </row>
    <row r="616" spans="6:17" s="134" customFormat="1" x14ac:dyDescent="0.2">
      <c r="F616" s="135"/>
      <c r="G616" s="135"/>
      <c r="H616" s="136"/>
      <c r="I616" s="137"/>
      <c r="O616" s="138"/>
      <c r="P616" s="139"/>
      <c r="Q616" s="139"/>
    </row>
    <row r="617" spans="6:17" s="134" customFormat="1" x14ac:dyDescent="0.2">
      <c r="F617" s="135"/>
      <c r="G617" s="135"/>
      <c r="H617" s="136"/>
      <c r="I617" s="137"/>
      <c r="O617" s="138"/>
      <c r="P617" s="139"/>
      <c r="Q617" s="139"/>
    </row>
    <row r="618" spans="6:17" s="134" customFormat="1" x14ac:dyDescent="0.2">
      <c r="F618" s="135"/>
      <c r="G618" s="135"/>
      <c r="H618" s="136"/>
      <c r="I618" s="137"/>
      <c r="O618" s="138"/>
      <c r="P618" s="139"/>
      <c r="Q618" s="139"/>
    </row>
    <row r="619" spans="6:17" s="134" customFormat="1" x14ac:dyDescent="0.2">
      <c r="F619" s="135"/>
      <c r="G619" s="135"/>
      <c r="H619" s="136"/>
      <c r="I619" s="137"/>
      <c r="O619" s="138"/>
      <c r="P619" s="139"/>
      <c r="Q619" s="139"/>
    </row>
    <row r="620" spans="6:17" s="134" customFormat="1" x14ac:dyDescent="0.2">
      <c r="F620" s="135"/>
      <c r="G620" s="135"/>
      <c r="H620" s="136"/>
      <c r="I620" s="137"/>
      <c r="O620" s="138"/>
      <c r="P620" s="139"/>
      <c r="Q620" s="139"/>
    </row>
    <row r="621" spans="6:17" s="134" customFormat="1" x14ac:dyDescent="0.2">
      <c r="F621" s="135"/>
      <c r="G621" s="135"/>
      <c r="H621" s="136"/>
      <c r="I621" s="137"/>
      <c r="O621" s="138"/>
      <c r="P621" s="139"/>
      <c r="Q621" s="139"/>
    </row>
    <row r="622" spans="6:17" s="134" customFormat="1" x14ac:dyDescent="0.2">
      <c r="F622" s="135"/>
      <c r="G622" s="135"/>
      <c r="H622" s="136"/>
      <c r="I622" s="137"/>
      <c r="O622" s="138"/>
      <c r="P622" s="139"/>
      <c r="Q622" s="139"/>
    </row>
    <row r="623" spans="6:17" s="134" customFormat="1" x14ac:dyDescent="0.2">
      <c r="F623" s="135"/>
      <c r="G623" s="135"/>
      <c r="H623" s="136"/>
      <c r="I623" s="137"/>
      <c r="O623" s="138"/>
      <c r="P623" s="139"/>
      <c r="Q623" s="139"/>
    </row>
    <row r="624" spans="6:17" s="134" customFormat="1" x14ac:dyDescent="0.2">
      <c r="F624" s="135"/>
      <c r="G624" s="135"/>
      <c r="H624" s="136"/>
      <c r="I624" s="137"/>
      <c r="O624" s="138"/>
      <c r="P624" s="139"/>
      <c r="Q624" s="139"/>
    </row>
    <row r="625" spans="6:17" s="134" customFormat="1" x14ac:dyDescent="0.2">
      <c r="F625" s="135"/>
      <c r="G625" s="135"/>
      <c r="H625" s="136"/>
      <c r="I625" s="137"/>
      <c r="O625" s="138"/>
      <c r="P625" s="139"/>
      <c r="Q625" s="139"/>
    </row>
    <row r="626" spans="6:17" s="134" customFormat="1" x14ac:dyDescent="0.2">
      <c r="F626" s="135"/>
      <c r="G626" s="135"/>
      <c r="H626" s="136"/>
      <c r="I626" s="137"/>
      <c r="O626" s="138"/>
      <c r="P626" s="139"/>
      <c r="Q626" s="139"/>
    </row>
    <row r="627" spans="6:17" s="134" customFormat="1" x14ac:dyDescent="0.2">
      <c r="F627" s="135"/>
      <c r="G627" s="135"/>
      <c r="H627" s="136"/>
      <c r="I627" s="137"/>
      <c r="O627" s="138"/>
      <c r="P627" s="139"/>
      <c r="Q627" s="139"/>
    </row>
    <row r="628" spans="6:17" s="134" customFormat="1" x14ac:dyDescent="0.2">
      <c r="F628" s="135"/>
      <c r="G628" s="135"/>
      <c r="H628" s="136"/>
      <c r="I628" s="137"/>
      <c r="O628" s="138"/>
      <c r="P628" s="139"/>
      <c r="Q628" s="139"/>
    </row>
    <row r="629" spans="6:17" s="134" customFormat="1" x14ac:dyDescent="0.2">
      <c r="F629" s="135"/>
      <c r="G629" s="135"/>
      <c r="H629" s="136"/>
      <c r="I629" s="137"/>
      <c r="O629" s="138"/>
      <c r="P629" s="139"/>
      <c r="Q629" s="139"/>
    </row>
    <row r="630" spans="6:17" s="134" customFormat="1" x14ac:dyDescent="0.2">
      <c r="F630" s="135"/>
      <c r="G630" s="135"/>
      <c r="H630" s="136"/>
      <c r="I630" s="137"/>
      <c r="O630" s="138"/>
      <c r="P630" s="139"/>
      <c r="Q630" s="139"/>
    </row>
    <row r="631" spans="6:17" s="134" customFormat="1" x14ac:dyDescent="0.2">
      <c r="F631" s="135"/>
      <c r="G631" s="135"/>
      <c r="H631" s="136"/>
      <c r="I631" s="137"/>
      <c r="O631" s="138"/>
      <c r="P631" s="139"/>
      <c r="Q631" s="139"/>
    </row>
    <row r="632" spans="6:17" s="134" customFormat="1" x14ac:dyDescent="0.2">
      <c r="F632" s="135"/>
      <c r="G632" s="135"/>
      <c r="H632" s="136"/>
      <c r="I632" s="137"/>
      <c r="O632" s="138"/>
      <c r="P632" s="139"/>
      <c r="Q632" s="139"/>
    </row>
    <row r="633" spans="6:17" s="134" customFormat="1" x14ac:dyDescent="0.2">
      <c r="F633" s="135"/>
      <c r="G633" s="135"/>
      <c r="H633" s="136"/>
      <c r="I633" s="137"/>
      <c r="O633" s="138"/>
      <c r="P633" s="139"/>
      <c r="Q633" s="139"/>
    </row>
    <row r="634" spans="6:17" s="134" customFormat="1" x14ac:dyDescent="0.2">
      <c r="F634" s="135"/>
      <c r="G634" s="135"/>
      <c r="H634" s="136"/>
      <c r="I634" s="137"/>
      <c r="O634" s="138"/>
      <c r="P634" s="139"/>
      <c r="Q634" s="139"/>
    </row>
    <row r="635" spans="6:17" s="134" customFormat="1" x14ac:dyDescent="0.2">
      <c r="F635" s="135"/>
      <c r="G635" s="135"/>
      <c r="H635" s="136"/>
      <c r="I635" s="137"/>
      <c r="O635" s="138"/>
      <c r="P635" s="139"/>
      <c r="Q635" s="139"/>
    </row>
    <row r="636" spans="6:17" s="134" customFormat="1" x14ac:dyDescent="0.2">
      <c r="F636" s="135"/>
      <c r="G636" s="135"/>
      <c r="H636" s="136"/>
      <c r="I636" s="137"/>
      <c r="O636" s="138"/>
      <c r="P636" s="139"/>
      <c r="Q636" s="139"/>
    </row>
    <row r="637" spans="6:17" s="134" customFormat="1" x14ac:dyDescent="0.2">
      <c r="F637" s="135"/>
      <c r="G637" s="135"/>
      <c r="H637" s="136"/>
      <c r="I637" s="137"/>
      <c r="O637" s="138"/>
      <c r="P637" s="139"/>
      <c r="Q637" s="139"/>
    </row>
    <row r="638" spans="6:17" s="134" customFormat="1" x14ac:dyDescent="0.2">
      <c r="F638" s="135"/>
      <c r="G638" s="135"/>
      <c r="H638" s="136"/>
      <c r="I638" s="137"/>
      <c r="O638" s="138"/>
      <c r="P638" s="139"/>
      <c r="Q638" s="139"/>
    </row>
    <row r="639" spans="6:17" s="134" customFormat="1" x14ac:dyDescent="0.2">
      <c r="F639" s="135"/>
      <c r="G639" s="135"/>
      <c r="H639" s="136"/>
      <c r="I639" s="137"/>
      <c r="O639" s="138"/>
      <c r="P639" s="139"/>
      <c r="Q639" s="139"/>
    </row>
    <row r="640" spans="6:17" s="134" customFormat="1" x14ac:dyDescent="0.2">
      <c r="F640" s="135"/>
      <c r="G640" s="135"/>
      <c r="H640" s="136"/>
      <c r="I640" s="137"/>
      <c r="O640" s="138"/>
      <c r="P640" s="139"/>
      <c r="Q640" s="139"/>
    </row>
    <row r="641" spans="6:17" s="134" customFormat="1" x14ac:dyDescent="0.2">
      <c r="F641" s="135"/>
      <c r="G641" s="135"/>
      <c r="H641" s="136"/>
      <c r="I641" s="137"/>
      <c r="O641" s="138"/>
      <c r="P641" s="139"/>
      <c r="Q641" s="139"/>
    </row>
    <row r="642" spans="6:17" s="134" customFormat="1" x14ac:dyDescent="0.2">
      <c r="F642" s="135"/>
      <c r="G642" s="135"/>
      <c r="H642" s="136"/>
      <c r="I642" s="137"/>
      <c r="O642" s="138"/>
      <c r="P642" s="139"/>
      <c r="Q642" s="139"/>
    </row>
    <row r="643" spans="6:17" s="134" customFormat="1" x14ac:dyDescent="0.2">
      <c r="F643" s="135"/>
      <c r="G643" s="135"/>
      <c r="H643" s="136"/>
      <c r="I643" s="137"/>
      <c r="O643" s="138"/>
      <c r="P643" s="139"/>
      <c r="Q643" s="139"/>
    </row>
    <row r="644" spans="6:17" s="134" customFormat="1" x14ac:dyDescent="0.2">
      <c r="F644" s="135"/>
      <c r="G644" s="135"/>
      <c r="H644" s="136"/>
      <c r="I644" s="137"/>
      <c r="O644" s="138"/>
      <c r="P644" s="139"/>
      <c r="Q644" s="139"/>
    </row>
    <row r="645" spans="6:17" s="134" customFormat="1" x14ac:dyDescent="0.2">
      <c r="F645" s="135"/>
      <c r="G645" s="135"/>
      <c r="H645" s="136"/>
      <c r="I645" s="137"/>
      <c r="O645" s="138"/>
      <c r="P645" s="139"/>
      <c r="Q645" s="139"/>
    </row>
    <row r="646" spans="6:17" s="134" customFormat="1" x14ac:dyDescent="0.2">
      <c r="F646" s="135"/>
      <c r="G646" s="135"/>
      <c r="H646" s="136"/>
      <c r="I646" s="137"/>
      <c r="O646" s="138"/>
      <c r="P646" s="139"/>
      <c r="Q646" s="139"/>
    </row>
    <row r="647" spans="6:17" s="134" customFormat="1" x14ac:dyDescent="0.2">
      <c r="F647" s="135"/>
      <c r="G647" s="135"/>
      <c r="H647" s="136"/>
      <c r="I647" s="137"/>
      <c r="O647" s="138"/>
      <c r="P647" s="139"/>
      <c r="Q647" s="139"/>
    </row>
    <row r="648" spans="6:17" s="134" customFormat="1" x14ac:dyDescent="0.2">
      <c r="F648" s="135"/>
      <c r="G648" s="135"/>
      <c r="H648" s="136"/>
      <c r="I648" s="137"/>
      <c r="O648" s="138"/>
      <c r="P648" s="139"/>
      <c r="Q648" s="139"/>
    </row>
    <row r="649" spans="6:17" s="134" customFormat="1" x14ac:dyDescent="0.2">
      <c r="F649" s="135"/>
      <c r="G649" s="135"/>
      <c r="H649" s="136"/>
      <c r="I649" s="137"/>
      <c r="O649" s="138"/>
      <c r="P649" s="139"/>
      <c r="Q649" s="139"/>
    </row>
    <row r="650" spans="6:17" s="134" customFormat="1" x14ac:dyDescent="0.2">
      <c r="F650" s="135"/>
      <c r="G650" s="135"/>
      <c r="H650" s="136"/>
      <c r="I650" s="137"/>
      <c r="O650" s="138"/>
      <c r="P650" s="139"/>
      <c r="Q650" s="139"/>
    </row>
    <row r="651" spans="6:17" s="134" customFormat="1" x14ac:dyDescent="0.2">
      <c r="F651" s="135"/>
      <c r="G651" s="135"/>
      <c r="H651" s="136"/>
      <c r="I651" s="137"/>
      <c r="O651" s="138"/>
      <c r="P651" s="139"/>
      <c r="Q651" s="139"/>
    </row>
    <row r="652" spans="6:17" s="134" customFormat="1" x14ac:dyDescent="0.2">
      <c r="F652" s="135"/>
      <c r="G652" s="135"/>
      <c r="H652" s="136"/>
      <c r="I652" s="137"/>
      <c r="O652" s="138"/>
      <c r="P652" s="139"/>
      <c r="Q652" s="139"/>
    </row>
    <row r="653" spans="6:17" s="134" customFormat="1" x14ac:dyDescent="0.2">
      <c r="F653" s="135"/>
      <c r="G653" s="135"/>
      <c r="H653" s="136"/>
      <c r="I653" s="137"/>
      <c r="O653" s="138"/>
      <c r="P653" s="139"/>
      <c r="Q653" s="139"/>
    </row>
    <row r="654" spans="6:17" s="134" customFormat="1" x14ac:dyDescent="0.2">
      <c r="F654" s="135"/>
      <c r="G654" s="135"/>
      <c r="H654" s="136"/>
      <c r="I654" s="137"/>
      <c r="O654" s="138"/>
      <c r="P654" s="139"/>
      <c r="Q654" s="139"/>
    </row>
    <row r="655" spans="6:17" s="134" customFormat="1" x14ac:dyDescent="0.2">
      <c r="F655" s="135"/>
      <c r="G655" s="135"/>
      <c r="H655" s="136"/>
      <c r="I655" s="137"/>
      <c r="O655" s="138"/>
      <c r="P655" s="139"/>
      <c r="Q655" s="139"/>
    </row>
    <row r="656" spans="6:17" s="134" customFormat="1" x14ac:dyDescent="0.2">
      <c r="F656" s="135"/>
      <c r="G656" s="135"/>
      <c r="H656" s="136"/>
      <c r="I656" s="137"/>
      <c r="O656" s="138"/>
      <c r="P656" s="139"/>
      <c r="Q656" s="139"/>
    </row>
    <row r="657" spans="6:17" s="134" customFormat="1" x14ac:dyDescent="0.2">
      <c r="F657" s="135"/>
      <c r="G657" s="135"/>
      <c r="H657" s="136"/>
      <c r="I657" s="137"/>
      <c r="O657" s="138"/>
      <c r="P657" s="139"/>
      <c r="Q657" s="139"/>
    </row>
    <row r="658" spans="6:17" s="134" customFormat="1" x14ac:dyDescent="0.2">
      <c r="F658" s="135"/>
      <c r="G658" s="135"/>
      <c r="H658" s="136"/>
      <c r="I658" s="137"/>
      <c r="O658" s="138"/>
      <c r="P658" s="139"/>
      <c r="Q658" s="139"/>
    </row>
    <row r="659" spans="6:17" s="134" customFormat="1" x14ac:dyDescent="0.2">
      <c r="F659" s="135"/>
      <c r="G659" s="135"/>
      <c r="H659" s="136"/>
      <c r="I659" s="137"/>
      <c r="O659" s="138"/>
      <c r="P659" s="139"/>
      <c r="Q659" s="139"/>
    </row>
    <row r="660" spans="6:17" s="134" customFormat="1" x14ac:dyDescent="0.2">
      <c r="F660" s="135"/>
      <c r="G660" s="135"/>
      <c r="H660" s="136"/>
      <c r="I660" s="137"/>
      <c r="O660" s="138"/>
      <c r="P660" s="139"/>
      <c r="Q660" s="139"/>
    </row>
    <row r="661" spans="6:17" s="134" customFormat="1" x14ac:dyDescent="0.2">
      <c r="F661" s="135"/>
      <c r="G661" s="135"/>
      <c r="H661" s="136"/>
      <c r="I661" s="137"/>
      <c r="O661" s="138"/>
      <c r="P661" s="139"/>
      <c r="Q661" s="139"/>
    </row>
    <row r="662" spans="6:17" s="134" customFormat="1" x14ac:dyDescent="0.2">
      <c r="F662" s="135"/>
      <c r="G662" s="135"/>
      <c r="H662" s="136"/>
      <c r="I662" s="137"/>
      <c r="O662" s="138"/>
      <c r="P662" s="139"/>
      <c r="Q662" s="139"/>
    </row>
    <row r="663" spans="6:17" s="134" customFormat="1" x14ac:dyDescent="0.2">
      <c r="F663" s="135"/>
      <c r="G663" s="135"/>
      <c r="H663" s="136"/>
      <c r="I663" s="137"/>
      <c r="O663" s="138"/>
      <c r="P663" s="139"/>
      <c r="Q663" s="139"/>
    </row>
    <row r="664" spans="6:17" s="134" customFormat="1" x14ac:dyDescent="0.2">
      <c r="F664" s="135"/>
      <c r="G664" s="135"/>
      <c r="H664" s="136"/>
      <c r="I664" s="137"/>
      <c r="O664" s="138"/>
      <c r="P664" s="139"/>
      <c r="Q664" s="139"/>
    </row>
    <row r="665" spans="6:17" s="134" customFormat="1" x14ac:dyDescent="0.2">
      <c r="F665" s="135"/>
      <c r="G665" s="135"/>
      <c r="H665" s="136"/>
      <c r="I665" s="137"/>
      <c r="O665" s="138"/>
      <c r="P665" s="139"/>
      <c r="Q665" s="139"/>
    </row>
    <row r="666" spans="6:17" s="134" customFormat="1" x14ac:dyDescent="0.2">
      <c r="F666" s="135"/>
      <c r="G666" s="135"/>
      <c r="H666" s="136"/>
      <c r="I666" s="137"/>
      <c r="O666" s="138"/>
      <c r="P666" s="139"/>
      <c r="Q666" s="139"/>
    </row>
    <row r="667" spans="6:17" s="134" customFormat="1" x14ac:dyDescent="0.2">
      <c r="F667" s="135"/>
      <c r="G667" s="135"/>
      <c r="H667" s="136"/>
      <c r="I667" s="137"/>
      <c r="O667" s="138"/>
      <c r="P667" s="139"/>
      <c r="Q667" s="139"/>
    </row>
    <row r="668" spans="6:17" s="134" customFormat="1" x14ac:dyDescent="0.2">
      <c r="F668" s="135"/>
      <c r="G668" s="135"/>
      <c r="H668" s="136"/>
      <c r="I668" s="137"/>
      <c r="O668" s="138"/>
      <c r="P668" s="139"/>
      <c r="Q668" s="139"/>
    </row>
    <row r="669" spans="6:17" s="134" customFormat="1" x14ac:dyDescent="0.2">
      <c r="F669" s="135"/>
      <c r="G669" s="135"/>
      <c r="H669" s="136"/>
      <c r="I669" s="137"/>
      <c r="O669" s="138"/>
      <c r="P669" s="139"/>
      <c r="Q669" s="139"/>
    </row>
    <row r="670" spans="6:17" s="134" customFormat="1" x14ac:dyDescent="0.2">
      <c r="F670" s="135"/>
      <c r="G670" s="135"/>
      <c r="H670" s="136"/>
      <c r="I670" s="137"/>
      <c r="O670" s="138"/>
      <c r="P670" s="139"/>
      <c r="Q670" s="139"/>
    </row>
    <row r="671" spans="6:17" s="134" customFormat="1" x14ac:dyDescent="0.2">
      <c r="F671" s="135"/>
      <c r="G671" s="135"/>
      <c r="H671" s="136"/>
      <c r="I671" s="137"/>
      <c r="O671" s="138"/>
      <c r="P671" s="139"/>
      <c r="Q671" s="139"/>
    </row>
    <row r="672" spans="6:17" s="134" customFormat="1" x14ac:dyDescent="0.2">
      <c r="F672" s="135"/>
      <c r="G672" s="135"/>
      <c r="H672" s="136"/>
      <c r="I672" s="137"/>
      <c r="O672" s="138"/>
      <c r="P672" s="139"/>
      <c r="Q672" s="139"/>
    </row>
    <row r="673" spans="6:17" s="134" customFormat="1" x14ac:dyDescent="0.2">
      <c r="F673" s="135"/>
      <c r="G673" s="135"/>
      <c r="H673" s="136"/>
      <c r="I673" s="137"/>
      <c r="O673" s="138"/>
      <c r="P673" s="139"/>
      <c r="Q673" s="139"/>
    </row>
    <row r="674" spans="6:17" s="134" customFormat="1" x14ac:dyDescent="0.2">
      <c r="F674" s="135"/>
      <c r="G674" s="135"/>
      <c r="H674" s="136"/>
      <c r="I674" s="137"/>
      <c r="O674" s="138"/>
      <c r="P674" s="139"/>
      <c r="Q674" s="139"/>
    </row>
    <row r="675" spans="6:17" s="134" customFormat="1" x14ac:dyDescent="0.2">
      <c r="F675" s="135"/>
      <c r="G675" s="135"/>
      <c r="H675" s="136"/>
      <c r="I675" s="137"/>
      <c r="O675" s="138"/>
      <c r="P675" s="139"/>
      <c r="Q675" s="139"/>
    </row>
    <row r="676" spans="6:17" s="134" customFormat="1" x14ac:dyDescent="0.2">
      <c r="F676" s="135"/>
      <c r="G676" s="135"/>
      <c r="H676" s="136"/>
      <c r="I676" s="137"/>
      <c r="O676" s="138"/>
      <c r="P676" s="139"/>
      <c r="Q676" s="139"/>
    </row>
    <row r="677" spans="6:17" s="134" customFormat="1" x14ac:dyDescent="0.2">
      <c r="F677" s="135"/>
      <c r="G677" s="135"/>
      <c r="H677" s="136"/>
      <c r="I677" s="137"/>
      <c r="O677" s="138"/>
      <c r="P677" s="139"/>
      <c r="Q677" s="139"/>
    </row>
    <row r="678" spans="6:17" s="134" customFormat="1" x14ac:dyDescent="0.2">
      <c r="F678" s="135"/>
      <c r="G678" s="135"/>
      <c r="H678" s="136"/>
      <c r="I678" s="137"/>
      <c r="O678" s="138"/>
      <c r="P678" s="139"/>
      <c r="Q678" s="139"/>
    </row>
    <row r="679" spans="6:17" s="134" customFormat="1" x14ac:dyDescent="0.2">
      <c r="F679" s="135"/>
      <c r="G679" s="135"/>
      <c r="H679" s="136"/>
      <c r="I679" s="137"/>
      <c r="O679" s="138"/>
      <c r="P679" s="139"/>
      <c r="Q679" s="139"/>
    </row>
    <row r="680" spans="6:17" s="134" customFormat="1" x14ac:dyDescent="0.2">
      <c r="F680" s="135"/>
      <c r="G680" s="135"/>
      <c r="H680" s="136"/>
      <c r="I680" s="137"/>
      <c r="O680" s="138"/>
      <c r="P680" s="139"/>
      <c r="Q680" s="139"/>
    </row>
    <row r="681" spans="6:17" s="134" customFormat="1" x14ac:dyDescent="0.2">
      <c r="F681" s="135"/>
      <c r="G681" s="135"/>
      <c r="H681" s="136"/>
      <c r="I681" s="137"/>
      <c r="O681" s="138"/>
      <c r="P681" s="139"/>
      <c r="Q681" s="139"/>
    </row>
    <row r="682" spans="6:17" s="134" customFormat="1" x14ac:dyDescent="0.2">
      <c r="F682" s="135"/>
      <c r="G682" s="135"/>
      <c r="H682" s="136"/>
      <c r="I682" s="137"/>
      <c r="O682" s="138"/>
      <c r="P682" s="139"/>
      <c r="Q682" s="139"/>
    </row>
    <row r="683" spans="6:17" s="134" customFormat="1" x14ac:dyDescent="0.2">
      <c r="F683" s="135"/>
      <c r="G683" s="135"/>
      <c r="H683" s="136"/>
      <c r="I683" s="137"/>
      <c r="O683" s="138"/>
      <c r="P683" s="139"/>
      <c r="Q683" s="139"/>
    </row>
    <row r="684" spans="6:17" s="134" customFormat="1" x14ac:dyDescent="0.2">
      <c r="F684" s="135"/>
      <c r="G684" s="135"/>
      <c r="H684" s="136"/>
      <c r="I684" s="137"/>
      <c r="O684" s="138"/>
      <c r="P684" s="139"/>
      <c r="Q684" s="139"/>
    </row>
    <row r="685" spans="6:17" s="134" customFormat="1" x14ac:dyDescent="0.2">
      <c r="F685" s="135"/>
      <c r="G685" s="135"/>
      <c r="H685" s="136"/>
      <c r="I685" s="137"/>
      <c r="O685" s="138"/>
      <c r="P685" s="139"/>
      <c r="Q685" s="139"/>
    </row>
    <row r="686" spans="6:17" s="134" customFormat="1" x14ac:dyDescent="0.2">
      <c r="F686" s="135"/>
      <c r="G686" s="135"/>
      <c r="H686" s="136"/>
      <c r="I686" s="137"/>
      <c r="O686" s="138"/>
      <c r="P686" s="139"/>
      <c r="Q686" s="139"/>
    </row>
    <row r="687" spans="6:17" s="134" customFormat="1" x14ac:dyDescent="0.2">
      <c r="F687" s="135"/>
      <c r="G687" s="135"/>
      <c r="H687" s="136"/>
      <c r="I687" s="137"/>
      <c r="O687" s="138"/>
      <c r="P687" s="139"/>
      <c r="Q687" s="139"/>
    </row>
    <row r="688" spans="6:17" s="134" customFormat="1" x14ac:dyDescent="0.2">
      <c r="F688" s="135"/>
      <c r="G688" s="135"/>
      <c r="H688" s="136"/>
      <c r="I688" s="137"/>
      <c r="O688" s="138"/>
      <c r="P688" s="139"/>
      <c r="Q688" s="139"/>
    </row>
    <row r="689" spans="6:17" s="134" customFormat="1" x14ac:dyDescent="0.2">
      <c r="F689" s="135"/>
      <c r="G689" s="135"/>
      <c r="H689" s="136"/>
      <c r="I689" s="137"/>
      <c r="O689" s="138"/>
      <c r="P689" s="139"/>
      <c r="Q689" s="139"/>
    </row>
    <row r="690" spans="6:17" s="134" customFormat="1" x14ac:dyDescent="0.2">
      <c r="F690" s="135"/>
      <c r="G690" s="135"/>
      <c r="H690" s="136"/>
      <c r="I690" s="137"/>
      <c r="O690" s="138"/>
      <c r="P690" s="139"/>
      <c r="Q690" s="139"/>
    </row>
    <row r="691" spans="6:17" s="134" customFormat="1" x14ac:dyDescent="0.2">
      <c r="F691" s="135"/>
      <c r="G691" s="135"/>
      <c r="H691" s="136"/>
      <c r="I691" s="137"/>
      <c r="O691" s="138"/>
      <c r="P691" s="139"/>
      <c r="Q691" s="139"/>
    </row>
    <row r="692" spans="6:17" s="134" customFormat="1" x14ac:dyDescent="0.2">
      <c r="F692" s="135"/>
      <c r="G692" s="135"/>
      <c r="H692" s="136"/>
      <c r="I692" s="137"/>
      <c r="O692" s="138"/>
      <c r="P692" s="139"/>
      <c r="Q692" s="139"/>
    </row>
    <row r="693" spans="6:17" s="134" customFormat="1" x14ac:dyDescent="0.2">
      <c r="F693" s="135"/>
      <c r="G693" s="135"/>
      <c r="H693" s="136"/>
      <c r="I693" s="137"/>
      <c r="O693" s="138"/>
      <c r="P693" s="139"/>
      <c r="Q693" s="139"/>
    </row>
    <row r="694" spans="6:17" s="134" customFormat="1" x14ac:dyDescent="0.2">
      <c r="F694" s="135"/>
      <c r="G694" s="135"/>
      <c r="H694" s="136"/>
      <c r="I694" s="137"/>
      <c r="O694" s="138"/>
      <c r="P694" s="139"/>
      <c r="Q694" s="139"/>
    </row>
    <row r="695" spans="6:17" s="134" customFormat="1" x14ac:dyDescent="0.2">
      <c r="F695" s="135"/>
      <c r="G695" s="135"/>
      <c r="H695" s="136"/>
      <c r="I695" s="137"/>
      <c r="O695" s="138"/>
      <c r="P695" s="139"/>
      <c r="Q695" s="139"/>
    </row>
    <row r="696" spans="6:17" s="134" customFormat="1" x14ac:dyDescent="0.2">
      <c r="F696" s="135"/>
      <c r="G696" s="135"/>
      <c r="H696" s="136"/>
      <c r="I696" s="137"/>
      <c r="O696" s="138"/>
      <c r="P696" s="139"/>
      <c r="Q696" s="139"/>
    </row>
    <row r="697" spans="6:17" s="134" customFormat="1" x14ac:dyDescent="0.2">
      <c r="F697" s="135"/>
      <c r="G697" s="135"/>
      <c r="H697" s="136"/>
      <c r="I697" s="137"/>
      <c r="O697" s="138"/>
      <c r="P697" s="139"/>
      <c r="Q697" s="139"/>
    </row>
    <row r="698" spans="6:17" s="134" customFormat="1" x14ac:dyDescent="0.2">
      <c r="F698" s="135"/>
      <c r="G698" s="135"/>
      <c r="H698" s="136"/>
      <c r="I698" s="137"/>
      <c r="O698" s="138"/>
      <c r="P698" s="139"/>
      <c r="Q698" s="139"/>
    </row>
    <row r="699" spans="6:17" s="134" customFormat="1" x14ac:dyDescent="0.2">
      <c r="F699" s="135"/>
      <c r="G699" s="135"/>
      <c r="H699" s="136"/>
      <c r="I699" s="137"/>
      <c r="O699" s="138"/>
      <c r="P699" s="139"/>
      <c r="Q699" s="139"/>
    </row>
    <row r="700" spans="6:17" s="134" customFormat="1" x14ac:dyDescent="0.2">
      <c r="F700" s="135"/>
      <c r="G700" s="135"/>
      <c r="H700" s="136"/>
      <c r="I700" s="137"/>
      <c r="O700" s="138"/>
      <c r="P700" s="139"/>
      <c r="Q700" s="139"/>
    </row>
    <row r="701" spans="6:17" s="134" customFormat="1" x14ac:dyDescent="0.2">
      <c r="F701" s="135"/>
      <c r="G701" s="135"/>
      <c r="H701" s="136"/>
      <c r="I701" s="137"/>
      <c r="O701" s="138"/>
      <c r="P701" s="139"/>
      <c r="Q701" s="139"/>
    </row>
    <row r="702" spans="6:17" s="134" customFormat="1" x14ac:dyDescent="0.2">
      <c r="F702" s="135"/>
      <c r="G702" s="135"/>
      <c r="H702" s="136"/>
      <c r="I702" s="137"/>
      <c r="O702" s="138"/>
      <c r="P702" s="139"/>
      <c r="Q702" s="139"/>
    </row>
    <row r="703" spans="6:17" s="134" customFormat="1" x14ac:dyDescent="0.2">
      <c r="F703" s="135"/>
      <c r="G703" s="135"/>
      <c r="H703" s="136"/>
      <c r="I703" s="137"/>
      <c r="O703" s="138"/>
      <c r="P703" s="139"/>
      <c r="Q703" s="139"/>
    </row>
    <row r="704" spans="6:17" s="134" customFormat="1" x14ac:dyDescent="0.2">
      <c r="F704" s="135"/>
      <c r="G704" s="135"/>
      <c r="H704" s="136"/>
      <c r="I704" s="137"/>
      <c r="O704" s="138"/>
      <c r="P704" s="139"/>
      <c r="Q704" s="139"/>
    </row>
    <row r="705" spans="6:17" s="134" customFormat="1" x14ac:dyDescent="0.2">
      <c r="F705" s="135"/>
      <c r="G705" s="135"/>
      <c r="H705" s="136"/>
      <c r="I705" s="137"/>
      <c r="O705" s="138"/>
      <c r="P705" s="139"/>
      <c r="Q705" s="139"/>
    </row>
    <row r="706" spans="6:17" s="134" customFormat="1" x14ac:dyDescent="0.2">
      <c r="F706" s="135"/>
      <c r="G706" s="135"/>
      <c r="H706" s="136"/>
      <c r="I706" s="137"/>
      <c r="O706" s="138"/>
      <c r="P706" s="139"/>
      <c r="Q706" s="139"/>
    </row>
    <row r="707" spans="6:17" s="134" customFormat="1" x14ac:dyDescent="0.2">
      <c r="F707" s="135"/>
      <c r="G707" s="135"/>
      <c r="H707" s="136"/>
      <c r="I707" s="137"/>
      <c r="O707" s="138"/>
      <c r="P707" s="139"/>
      <c r="Q707" s="139"/>
    </row>
    <row r="708" spans="6:17" s="134" customFormat="1" x14ac:dyDescent="0.2">
      <c r="F708" s="135"/>
      <c r="G708" s="135"/>
      <c r="H708" s="136"/>
      <c r="I708" s="137"/>
      <c r="O708" s="138"/>
      <c r="P708" s="139"/>
      <c r="Q708" s="139"/>
    </row>
    <row r="709" spans="6:17" s="134" customFormat="1" x14ac:dyDescent="0.2">
      <c r="F709" s="135"/>
      <c r="G709" s="135"/>
      <c r="H709" s="136"/>
      <c r="I709" s="137"/>
      <c r="O709" s="138"/>
      <c r="P709" s="139"/>
      <c r="Q709" s="139"/>
    </row>
    <row r="710" spans="6:17" s="134" customFormat="1" x14ac:dyDescent="0.2">
      <c r="F710" s="135"/>
      <c r="G710" s="135"/>
      <c r="H710" s="136"/>
      <c r="I710" s="137"/>
      <c r="O710" s="138"/>
      <c r="P710" s="139"/>
      <c r="Q710" s="139"/>
    </row>
    <row r="711" spans="6:17" s="134" customFormat="1" x14ac:dyDescent="0.2">
      <c r="F711" s="135"/>
      <c r="G711" s="135"/>
      <c r="H711" s="136"/>
      <c r="I711" s="137"/>
      <c r="O711" s="138"/>
      <c r="P711" s="139"/>
      <c r="Q711" s="139"/>
    </row>
    <row r="712" spans="6:17" s="134" customFormat="1" x14ac:dyDescent="0.2">
      <c r="F712" s="135"/>
      <c r="G712" s="135"/>
      <c r="H712" s="136"/>
      <c r="I712" s="137"/>
      <c r="O712" s="138"/>
      <c r="P712" s="139"/>
      <c r="Q712" s="139"/>
    </row>
    <row r="713" spans="6:17" s="134" customFormat="1" x14ac:dyDescent="0.2">
      <c r="F713" s="135"/>
      <c r="G713" s="135"/>
      <c r="H713" s="136"/>
      <c r="I713" s="137"/>
      <c r="O713" s="138"/>
      <c r="P713" s="139"/>
      <c r="Q713" s="139"/>
    </row>
    <row r="714" spans="6:17" s="134" customFormat="1" x14ac:dyDescent="0.2">
      <c r="F714" s="135"/>
      <c r="G714" s="135"/>
      <c r="H714" s="136"/>
      <c r="I714" s="137"/>
      <c r="O714" s="138"/>
      <c r="P714" s="139"/>
      <c r="Q714" s="139"/>
    </row>
    <row r="715" spans="6:17" s="134" customFormat="1" x14ac:dyDescent="0.2">
      <c r="F715" s="135"/>
      <c r="G715" s="135"/>
      <c r="H715" s="136"/>
      <c r="I715" s="137"/>
      <c r="O715" s="138"/>
      <c r="P715" s="139"/>
      <c r="Q715" s="139"/>
    </row>
    <row r="716" spans="6:17" s="134" customFormat="1" x14ac:dyDescent="0.2">
      <c r="F716" s="135"/>
      <c r="G716" s="135"/>
      <c r="H716" s="136"/>
      <c r="I716" s="137"/>
      <c r="O716" s="138"/>
      <c r="P716" s="139"/>
      <c r="Q716" s="139"/>
    </row>
    <row r="717" spans="6:17" s="134" customFormat="1" x14ac:dyDescent="0.2">
      <c r="F717" s="135"/>
      <c r="G717" s="135"/>
      <c r="H717" s="136"/>
      <c r="I717" s="137"/>
      <c r="O717" s="138"/>
      <c r="P717" s="139"/>
      <c r="Q717" s="139"/>
    </row>
    <row r="718" spans="6:17" s="134" customFormat="1" x14ac:dyDescent="0.2">
      <c r="F718" s="135"/>
      <c r="G718" s="135"/>
      <c r="H718" s="136"/>
      <c r="I718" s="137"/>
      <c r="O718" s="138"/>
      <c r="P718" s="139"/>
      <c r="Q718" s="139"/>
    </row>
    <row r="719" spans="6:17" s="134" customFormat="1" x14ac:dyDescent="0.2">
      <c r="F719" s="135"/>
      <c r="G719" s="135"/>
      <c r="H719" s="136"/>
      <c r="I719" s="137"/>
      <c r="O719" s="138"/>
      <c r="P719" s="139"/>
      <c r="Q719" s="139"/>
    </row>
    <row r="720" spans="6:17" s="134" customFormat="1" x14ac:dyDescent="0.2">
      <c r="F720" s="135"/>
      <c r="G720" s="135"/>
      <c r="H720" s="136"/>
      <c r="I720" s="137"/>
      <c r="O720" s="138"/>
      <c r="P720" s="139"/>
      <c r="Q720" s="139"/>
    </row>
    <row r="721" spans="6:17" s="134" customFormat="1" x14ac:dyDescent="0.2">
      <c r="F721" s="135"/>
      <c r="G721" s="135"/>
      <c r="H721" s="136"/>
      <c r="I721" s="137"/>
      <c r="O721" s="138"/>
      <c r="P721" s="139"/>
      <c r="Q721" s="139"/>
    </row>
    <row r="722" spans="6:17" s="134" customFormat="1" x14ac:dyDescent="0.2">
      <c r="F722" s="135"/>
      <c r="G722" s="135"/>
      <c r="H722" s="136"/>
      <c r="I722" s="137"/>
      <c r="O722" s="138"/>
      <c r="P722" s="139"/>
      <c r="Q722" s="139"/>
    </row>
    <row r="723" spans="6:17" s="134" customFormat="1" x14ac:dyDescent="0.2">
      <c r="F723" s="135"/>
      <c r="G723" s="135"/>
      <c r="H723" s="136"/>
      <c r="I723" s="137"/>
      <c r="O723" s="138"/>
      <c r="P723" s="139"/>
      <c r="Q723" s="139"/>
    </row>
    <row r="724" spans="6:17" s="134" customFormat="1" x14ac:dyDescent="0.2">
      <c r="F724" s="135"/>
      <c r="G724" s="135"/>
      <c r="H724" s="136"/>
      <c r="I724" s="137"/>
      <c r="O724" s="138"/>
      <c r="P724" s="139"/>
      <c r="Q724" s="139"/>
    </row>
    <row r="725" spans="6:17" s="134" customFormat="1" x14ac:dyDescent="0.2">
      <c r="F725" s="135"/>
      <c r="G725" s="135"/>
      <c r="H725" s="136"/>
      <c r="I725" s="137"/>
      <c r="O725" s="138"/>
      <c r="P725" s="139"/>
      <c r="Q725" s="139"/>
    </row>
    <row r="726" spans="6:17" s="134" customFormat="1" x14ac:dyDescent="0.2">
      <c r="F726" s="135"/>
      <c r="G726" s="135"/>
      <c r="H726" s="136"/>
      <c r="I726" s="137"/>
      <c r="O726" s="138"/>
      <c r="P726" s="139"/>
      <c r="Q726" s="139"/>
    </row>
    <row r="727" spans="6:17" s="134" customFormat="1" x14ac:dyDescent="0.2">
      <c r="F727" s="135"/>
      <c r="G727" s="135"/>
      <c r="H727" s="136"/>
      <c r="I727" s="137"/>
      <c r="O727" s="138"/>
      <c r="P727" s="139"/>
      <c r="Q727" s="139"/>
    </row>
    <row r="728" spans="6:17" s="134" customFormat="1" x14ac:dyDescent="0.2">
      <c r="F728" s="135"/>
      <c r="G728" s="135"/>
      <c r="H728" s="136"/>
      <c r="I728" s="137"/>
      <c r="O728" s="138"/>
      <c r="P728" s="139"/>
      <c r="Q728" s="139"/>
    </row>
    <row r="729" spans="6:17" s="134" customFormat="1" x14ac:dyDescent="0.2">
      <c r="F729" s="135"/>
      <c r="G729" s="135"/>
      <c r="H729" s="136"/>
      <c r="I729" s="137"/>
      <c r="O729" s="138"/>
      <c r="P729" s="139"/>
      <c r="Q729" s="139"/>
    </row>
    <row r="730" spans="6:17" s="134" customFormat="1" x14ac:dyDescent="0.2">
      <c r="F730" s="135"/>
      <c r="G730" s="135"/>
      <c r="H730" s="136"/>
      <c r="I730" s="137"/>
      <c r="O730" s="138"/>
      <c r="P730" s="139"/>
      <c r="Q730" s="139"/>
    </row>
    <row r="731" spans="6:17" s="134" customFormat="1" x14ac:dyDescent="0.2">
      <c r="F731" s="135"/>
      <c r="G731" s="135"/>
      <c r="H731" s="136"/>
      <c r="I731" s="137"/>
      <c r="O731" s="138"/>
      <c r="P731" s="139"/>
      <c r="Q731" s="139"/>
    </row>
    <row r="732" spans="6:17" s="134" customFormat="1" x14ac:dyDescent="0.2">
      <c r="F732" s="135"/>
      <c r="G732" s="135"/>
      <c r="H732" s="136"/>
      <c r="I732" s="137"/>
      <c r="O732" s="138"/>
      <c r="P732" s="139"/>
      <c r="Q732" s="139"/>
    </row>
    <row r="733" spans="6:17" s="134" customFormat="1" x14ac:dyDescent="0.2">
      <c r="F733" s="135"/>
      <c r="G733" s="135"/>
      <c r="H733" s="136"/>
      <c r="I733" s="137"/>
      <c r="O733" s="138"/>
      <c r="P733" s="139"/>
      <c r="Q733" s="139"/>
    </row>
    <row r="734" spans="6:17" s="134" customFormat="1" x14ac:dyDescent="0.2">
      <c r="F734" s="135"/>
      <c r="G734" s="135"/>
      <c r="H734" s="136"/>
      <c r="I734" s="137"/>
      <c r="O734" s="138"/>
      <c r="P734" s="139"/>
      <c r="Q734" s="139"/>
    </row>
    <row r="735" spans="6:17" s="134" customFormat="1" x14ac:dyDescent="0.2">
      <c r="F735" s="135"/>
      <c r="G735" s="135"/>
      <c r="H735" s="136"/>
      <c r="I735" s="137"/>
      <c r="O735" s="138"/>
      <c r="P735" s="139"/>
      <c r="Q735" s="139"/>
    </row>
    <row r="736" spans="6:17" s="134" customFormat="1" x14ac:dyDescent="0.2">
      <c r="F736" s="135"/>
      <c r="G736" s="135"/>
      <c r="H736" s="136"/>
      <c r="I736" s="137"/>
      <c r="O736" s="138"/>
      <c r="P736" s="139"/>
      <c r="Q736" s="139"/>
    </row>
    <row r="737" spans="6:17" s="134" customFormat="1" x14ac:dyDescent="0.2">
      <c r="F737" s="135"/>
      <c r="G737" s="135"/>
      <c r="H737" s="136"/>
      <c r="I737" s="137"/>
      <c r="O737" s="138"/>
      <c r="P737" s="139"/>
      <c r="Q737" s="139"/>
    </row>
    <row r="738" spans="6:17" s="134" customFormat="1" x14ac:dyDescent="0.2">
      <c r="F738" s="135"/>
      <c r="G738" s="135"/>
      <c r="H738" s="136"/>
      <c r="I738" s="137"/>
      <c r="O738" s="138"/>
      <c r="P738" s="139"/>
      <c r="Q738" s="139"/>
    </row>
    <row r="739" spans="6:17" s="134" customFormat="1" x14ac:dyDescent="0.2">
      <c r="F739" s="135"/>
      <c r="G739" s="135"/>
      <c r="H739" s="136"/>
      <c r="I739" s="137"/>
      <c r="O739" s="138"/>
      <c r="P739" s="139"/>
      <c r="Q739" s="139"/>
    </row>
    <row r="740" spans="6:17" s="134" customFormat="1" x14ac:dyDescent="0.2">
      <c r="F740" s="135"/>
      <c r="G740" s="135"/>
      <c r="H740" s="136"/>
      <c r="I740" s="137"/>
      <c r="O740" s="138"/>
      <c r="P740" s="139"/>
      <c r="Q740" s="139"/>
    </row>
    <row r="741" spans="6:17" s="134" customFormat="1" x14ac:dyDescent="0.2">
      <c r="F741" s="135"/>
      <c r="G741" s="135"/>
      <c r="H741" s="136"/>
      <c r="I741" s="137"/>
      <c r="O741" s="138"/>
      <c r="P741" s="139"/>
      <c r="Q741" s="139"/>
    </row>
    <row r="742" spans="6:17" s="134" customFormat="1" x14ac:dyDescent="0.2">
      <c r="F742" s="135"/>
      <c r="G742" s="135"/>
      <c r="H742" s="136"/>
      <c r="I742" s="137"/>
      <c r="O742" s="138"/>
      <c r="P742" s="139"/>
      <c r="Q742" s="139"/>
    </row>
    <row r="743" spans="6:17" s="134" customFormat="1" x14ac:dyDescent="0.2">
      <c r="F743" s="135"/>
      <c r="G743" s="135"/>
      <c r="H743" s="136"/>
      <c r="I743" s="137"/>
      <c r="O743" s="138"/>
      <c r="P743" s="139"/>
      <c r="Q743" s="139"/>
    </row>
    <row r="744" spans="6:17" s="134" customFormat="1" x14ac:dyDescent="0.2">
      <c r="F744" s="135"/>
      <c r="G744" s="135"/>
      <c r="H744" s="136"/>
      <c r="I744" s="137"/>
      <c r="O744" s="138"/>
      <c r="P744" s="139"/>
      <c r="Q744" s="139"/>
    </row>
    <row r="745" spans="6:17" s="134" customFormat="1" x14ac:dyDescent="0.2">
      <c r="F745" s="135"/>
      <c r="G745" s="135"/>
      <c r="H745" s="136"/>
      <c r="I745" s="137"/>
      <c r="O745" s="138"/>
      <c r="P745" s="139"/>
      <c r="Q745" s="139"/>
    </row>
    <row r="746" spans="6:17" s="134" customFormat="1" x14ac:dyDescent="0.2">
      <c r="F746" s="135"/>
      <c r="G746" s="135"/>
      <c r="H746" s="136"/>
      <c r="I746" s="137"/>
      <c r="O746" s="138"/>
      <c r="P746" s="139"/>
      <c r="Q746" s="139"/>
    </row>
    <row r="747" spans="6:17" s="134" customFormat="1" x14ac:dyDescent="0.2">
      <c r="F747" s="135"/>
      <c r="G747" s="135"/>
      <c r="H747" s="136"/>
      <c r="I747" s="137"/>
      <c r="O747" s="138"/>
      <c r="P747" s="139"/>
      <c r="Q747" s="139"/>
    </row>
    <row r="748" spans="6:17" s="134" customFormat="1" x14ac:dyDescent="0.2">
      <c r="F748" s="135"/>
      <c r="G748" s="135"/>
      <c r="H748" s="136"/>
      <c r="I748" s="137"/>
      <c r="O748" s="138"/>
      <c r="P748" s="139"/>
      <c r="Q748" s="139"/>
    </row>
    <row r="749" spans="6:17" s="134" customFormat="1" x14ac:dyDescent="0.2">
      <c r="F749" s="135"/>
      <c r="G749" s="135"/>
      <c r="H749" s="136"/>
      <c r="I749" s="137"/>
      <c r="O749" s="138"/>
      <c r="P749" s="139"/>
      <c r="Q749" s="139"/>
    </row>
    <row r="750" spans="6:17" s="134" customFormat="1" x14ac:dyDescent="0.2">
      <c r="F750" s="135"/>
      <c r="G750" s="135"/>
      <c r="H750" s="136"/>
      <c r="I750" s="137"/>
      <c r="O750" s="138"/>
      <c r="P750" s="139"/>
      <c r="Q750" s="139"/>
    </row>
    <row r="751" spans="6:17" s="134" customFormat="1" x14ac:dyDescent="0.2">
      <c r="F751" s="135"/>
      <c r="G751" s="135"/>
      <c r="H751" s="136"/>
      <c r="I751" s="137"/>
      <c r="O751" s="138"/>
      <c r="P751" s="139"/>
      <c r="Q751" s="139"/>
    </row>
    <row r="752" spans="6:17" s="134" customFormat="1" x14ac:dyDescent="0.2">
      <c r="F752" s="135"/>
      <c r="G752" s="135"/>
      <c r="H752" s="136"/>
      <c r="I752" s="137"/>
      <c r="O752" s="138"/>
      <c r="P752" s="139"/>
      <c r="Q752" s="139"/>
    </row>
    <row r="753" spans="6:17" s="134" customFormat="1" x14ac:dyDescent="0.2">
      <c r="F753" s="135"/>
      <c r="G753" s="135"/>
      <c r="H753" s="136"/>
      <c r="I753" s="137"/>
      <c r="O753" s="138"/>
      <c r="P753" s="139"/>
      <c r="Q753" s="139"/>
    </row>
    <row r="754" spans="6:17" s="134" customFormat="1" x14ac:dyDescent="0.2">
      <c r="F754" s="135"/>
      <c r="G754" s="135"/>
      <c r="H754" s="136"/>
      <c r="I754" s="137"/>
      <c r="O754" s="138"/>
      <c r="P754" s="139"/>
      <c r="Q754" s="139"/>
    </row>
    <row r="755" spans="6:17" s="134" customFormat="1" x14ac:dyDescent="0.2">
      <c r="F755" s="135"/>
      <c r="G755" s="135"/>
      <c r="H755" s="136"/>
      <c r="I755" s="137"/>
      <c r="O755" s="138"/>
      <c r="P755" s="139"/>
      <c r="Q755" s="139"/>
    </row>
    <row r="756" spans="6:17" s="134" customFormat="1" x14ac:dyDescent="0.2">
      <c r="F756" s="135"/>
      <c r="G756" s="135"/>
      <c r="H756" s="136"/>
      <c r="I756" s="137"/>
      <c r="O756" s="138"/>
      <c r="P756" s="139"/>
      <c r="Q756" s="139"/>
    </row>
    <row r="757" spans="6:17" s="134" customFormat="1" x14ac:dyDescent="0.2">
      <c r="F757" s="135"/>
      <c r="G757" s="135"/>
      <c r="H757" s="136"/>
      <c r="I757" s="137"/>
      <c r="O757" s="138"/>
      <c r="P757" s="139"/>
      <c r="Q757" s="139"/>
    </row>
    <row r="758" spans="6:17" s="134" customFormat="1" x14ac:dyDescent="0.2">
      <c r="F758" s="135"/>
      <c r="G758" s="135"/>
      <c r="H758" s="136"/>
      <c r="I758" s="137"/>
      <c r="O758" s="138"/>
      <c r="P758" s="139"/>
      <c r="Q758" s="139"/>
    </row>
    <row r="759" spans="6:17" s="134" customFormat="1" x14ac:dyDescent="0.2">
      <c r="F759" s="135"/>
      <c r="G759" s="135"/>
      <c r="H759" s="136"/>
      <c r="I759" s="137"/>
      <c r="O759" s="138"/>
      <c r="P759" s="139"/>
      <c r="Q759" s="139"/>
    </row>
    <row r="760" spans="6:17" s="134" customFormat="1" x14ac:dyDescent="0.2">
      <c r="F760" s="135"/>
      <c r="G760" s="135"/>
      <c r="H760" s="136"/>
      <c r="I760" s="137"/>
      <c r="O760" s="138"/>
      <c r="P760" s="139"/>
      <c r="Q760" s="139"/>
    </row>
    <row r="761" spans="6:17" s="134" customFormat="1" x14ac:dyDescent="0.2">
      <c r="F761" s="135"/>
      <c r="G761" s="135"/>
      <c r="H761" s="136"/>
      <c r="I761" s="137"/>
      <c r="O761" s="138"/>
      <c r="P761" s="139"/>
      <c r="Q761" s="139"/>
    </row>
    <row r="762" spans="6:17" s="134" customFormat="1" x14ac:dyDescent="0.2">
      <c r="F762" s="135"/>
      <c r="G762" s="135"/>
      <c r="H762" s="136"/>
      <c r="I762" s="137"/>
      <c r="O762" s="138"/>
      <c r="P762" s="139"/>
      <c r="Q762" s="139"/>
    </row>
    <row r="763" spans="6:17" s="134" customFormat="1" x14ac:dyDescent="0.2">
      <c r="F763" s="135"/>
      <c r="G763" s="135"/>
      <c r="H763" s="136"/>
      <c r="I763" s="137"/>
      <c r="O763" s="138"/>
      <c r="P763" s="139"/>
      <c r="Q763" s="139"/>
    </row>
    <row r="764" spans="6:17" s="134" customFormat="1" x14ac:dyDescent="0.2">
      <c r="F764" s="135"/>
      <c r="G764" s="135"/>
      <c r="H764" s="136"/>
      <c r="I764" s="137"/>
      <c r="O764" s="138"/>
      <c r="P764" s="139"/>
      <c r="Q764" s="139"/>
    </row>
    <row r="765" spans="6:17" s="134" customFormat="1" x14ac:dyDescent="0.2">
      <c r="F765" s="135"/>
      <c r="G765" s="135"/>
      <c r="H765" s="136"/>
      <c r="I765" s="137"/>
      <c r="O765" s="138"/>
      <c r="P765" s="139"/>
      <c r="Q765" s="139"/>
    </row>
    <row r="766" spans="6:17" s="134" customFormat="1" x14ac:dyDescent="0.2">
      <c r="F766" s="135"/>
      <c r="G766" s="135"/>
      <c r="H766" s="136"/>
      <c r="I766" s="137"/>
      <c r="O766" s="138"/>
      <c r="P766" s="139"/>
      <c r="Q766" s="139"/>
    </row>
    <row r="767" spans="6:17" s="134" customFormat="1" x14ac:dyDescent="0.2">
      <c r="F767" s="135"/>
      <c r="G767" s="135"/>
      <c r="H767" s="136"/>
      <c r="I767" s="137"/>
      <c r="O767" s="138"/>
      <c r="P767" s="139"/>
      <c r="Q767" s="139"/>
    </row>
    <row r="768" spans="6:17" s="134" customFormat="1" x14ac:dyDescent="0.2">
      <c r="F768" s="135"/>
      <c r="G768" s="135"/>
      <c r="H768" s="136"/>
      <c r="I768" s="137"/>
      <c r="O768" s="138"/>
      <c r="P768" s="139"/>
      <c r="Q768" s="139"/>
    </row>
    <row r="769" spans="6:17" s="134" customFormat="1" x14ac:dyDescent="0.2">
      <c r="F769" s="135"/>
      <c r="G769" s="135"/>
      <c r="H769" s="136"/>
      <c r="I769" s="137"/>
      <c r="O769" s="138"/>
      <c r="P769" s="139"/>
      <c r="Q769" s="139"/>
    </row>
    <row r="770" spans="6:17" s="134" customFormat="1" x14ac:dyDescent="0.2">
      <c r="F770" s="135"/>
      <c r="G770" s="135"/>
      <c r="H770" s="136"/>
      <c r="I770" s="137"/>
      <c r="O770" s="138"/>
      <c r="P770" s="139"/>
      <c r="Q770" s="139"/>
    </row>
    <row r="771" spans="6:17" s="134" customFormat="1" x14ac:dyDescent="0.2">
      <c r="F771" s="135"/>
      <c r="G771" s="135"/>
      <c r="H771" s="136"/>
      <c r="I771" s="137"/>
      <c r="O771" s="138"/>
      <c r="P771" s="139"/>
      <c r="Q771" s="139"/>
    </row>
    <row r="772" spans="6:17" s="134" customFormat="1" x14ac:dyDescent="0.2">
      <c r="F772" s="135"/>
      <c r="G772" s="135"/>
      <c r="H772" s="136"/>
      <c r="I772" s="137"/>
      <c r="O772" s="138"/>
      <c r="P772" s="139"/>
      <c r="Q772" s="139"/>
    </row>
    <row r="773" spans="6:17" s="134" customFormat="1" x14ac:dyDescent="0.2">
      <c r="F773" s="135"/>
      <c r="G773" s="135"/>
      <c r="H773" s="136"/>
      <c r="I773" s="137"/>
      <c r="O773" s="138"/>
      <c r="P773" s="139"/>
      <c r="Q773" s="139"/>
    </row>
    <row r="774" spans="6:17" s="134" customFormat="1" x14ac:dyDescent="0.2">
      <c r="F774" s="135"/>
      <c r="G774" s="135"/>
      <c r="H774" s="136"/>
      <c r="I774" s="137"/>
      <c r="O774" s="138"/>
      <c r="P774" s="139"/>
      <c r="Q774" s="139"/>
    </row>
    <row r="775" spans="6:17" s="134" customFormat="1" x14ac:dyDescent="0.2">
      <c r="F775" s="135"/>
      <c r="G775" s="135"/>
      <c r="H775" s="136"/>
      <c r="I775" s="137"/>
      <c r="O775" s="138"/>
      <c r="P775" s="139"/>
      <c r="Q775" s="139"/>
    </row>
    <row r="776" spans="6:17" s="134" customFormat="1" x14ac:dyDescent="0.2">
      <c r="F776" s="135"/>
      <c r="G776" s="135"/>
      <c r="H776" s="136"/>
      <c r="I776" s="137"/>
      <c r="O776" s="138"/>
      <c r="P776" s="139"/>
      <c r="Q776" s="139"/>
    </row>
    <row r="777" spans="6:17" s="134" customFormat="1" x14ac:dyDescent="0.2">
      <c r="F777" s="135"/>
      <c r="G777" s="135"/>
      <c r="H777" s="136"/>
      <c r="I777" s="137"/>
      <c r="O777" s="138"/>
      <c r="P777" s="139"/>
      <c r="Q777" s="139"/>
    </row>
    <row r="778" spans="6:17" s="134" customFormat="1" x14ac:dyDescent="0.2">
      <c r="F778" s="135"/>
      <c r="G778" s="135"/>
      <c r="H778" s="136"/>
      <c r="I778" s="137"/>
      <c r="O778" s="138"/>
      <c r="P778" s="139"/>
      <c r="Q778" s="139"/>
    </row>
    <row r="779" spans="6:17" s="134" customFormat="1" x14ac:dyDescent="0.2">
      <c r="F779" s="135"/>
      <c r="G779" s="135"/>
      <c r="H779" s="136"/>
      <c r="I779" s="137"/>
      <c r="O779" s="138"/>
      <c r="P779" s="139"/>
      <c r="Q779" s="139"/>
    </row>
    <row r="780" spans="6:17" s="134" customFormat="1" x14ac:dyDescent="0.2">
      <c r="F780" s="135"/>
      <c r="G780" s="135"/>
      <c r="H780" s="136"/>
      <c r="I780" s="137"/>
      <c r="O780" s="138"/>
      <c r="P780" s="139"/>
      <c r="Q780" s="139"/>
    </row>
    <row r="781" spans="6:17" s="134" customFormat="1" x14ac:dyDescent="0.2">
      <c r="F781" s="135"/>
      <c r="G781" s="135"/>
      <c r="H781" s="136"/>
      <c r="I781" s="137"/>
      <c r="O781" s="138"/>
      <c r="P781" s="139"/>
      <c r="Q781" s="139"/>
    </row>
    <row r="782" spans="6:17" s="134" customFormat="1" x14ac:dyDescent="0.2">
      <c r="F782" s="135"/>
      <c r="G782" s="135"/>
      <c r="H782" s="136"/>
      <c r="I782" s="137"/>
      <c r="O782" s="138"/>
      <c r="P782" s="139"/>
      <c r="Q782" s="139"/>
    </row>
    <row r="783" spans="6:17" s="134" customFormat="1" x14ac:dyDescent="0.2">
      <c r="F783" s="135"/>
      <c r="G783" s="135"/>
      <c r="H783" s="136"/>
      <c r="I783" s="137"/>
      <c r="O783" s="138"/>
      <c r="P783" s="139"/>
      <c r="Q783" s="139"/>
    </row>
    <row r="784" spans="6:17" s="134" customFormat="1" x14ac:dyDescent="0.2">
      <c r="F784" s="135"/>
      <c r="G784" s="135"/>
      <c r="H784" s="136"/>
      <c r="I784" s="137"/>
      <c r="O784" s="138"/>
      <c r="P784" s="139"/>
      <c r="Q784" s="139"/>
    </row>
    <row r="785" spans="6:17" s="134" customFormat="1" x14ac:dyDescent="0.2">
      <c r="F785" s="135"/>
      <c r="G785" s="135"/>
      <c r="H785" s="136"/>
      <c r="I785" s="137"/>
      <c r="O785" s="138"/>
      <c r="P785" s="139"/>
      <c r="Q785" s="139"/>
    </row>
    <row r="786" spans="6:17" s="134" customFormat="1" x14ac:dyDescent="0.2">
      <c r="F786" s="135"/>
      <c r="G786" s="135"/>
      <c r="H786" s="136"/>
      <c r="I786" s="137"/>
      <c r="O786" s="138"/>
      <c r="P786" s="139"/>
      <c r="Q786" s="139"/>
    </row>
    <row r="787" spans="6:17" s="134" customFormat="1" x14ac:dyDescent="0.2">
      <c r="F787" s="135"/>
      <c r="G787" s="135"/>
      <c r="H787" s="136"/>
      <c r="I787" s="137"/>
      <c r="O787" s="138"/>
      <c r="P787" s="139"/>
      <c r="Q787" s="139"/>
    </row>
    <row r="788" spans="6:17" s="134" customFormat="1" x14ac:dyDescent="0.2">
      <c r="F788" s="135"/>
      <c r="G788" s="135"/>
      <c r="H788" s="136"/>
      <c r="I788" s="137"/>
      <c r="O788" s="138"/>
      <c r="P788" s="139"/>
      <c r="Q788" s="139"/>
    </row>
    <row r="789" spans="6:17" s="134" customFormat="1" x14ac:dyDescent="0.2">
      <c r="F789" s="135"/>
      <c r="G789" s="135"/>
      <c r="H789" s="136"/>
      <c r="I789" s="137"/>
      <c r="O789" s="138"/>
      <c r="P789" s="139"/>
      <c r="Q789" s="139"/>
    </row>
    <row r="790" spans="6:17" s="134" customFormat="1" x14ac:dyDescent="0.2">
      <c r="F790" s="135"/>
      <c r="G790" s="135"/>
      <c r="H790" s="136"/>
      <c r="I790" s="137"/>
      <c r="O790" s="138"/>
      <c r="P790" s="139"/>
      <c r="Q790" s="139"/>
    </row>
    <row r="791" spans="6:17" s="134" customFormat="1" x14ac:dyDescent="0.2">
      <c r="F791" s="135"/>
      <c r="G791" s="135"/>
      <c r="H791" s="136"/>
      <c r="I791" s="137"/>
      <c r="O791" s="138"/>
      <c r="P791" s="139"/>
      <c r="Q791" s="139"/>
    </row>
    <row r="792" spans="6:17" s="134" customFormat="1" x14ac:dyDescent="0.2">
      <c r="F792" s="135"/>
      <c r="G792" s="135"/>
      <c r="H792" s="136"/>
      <c r="I792" s="137"/>
      <c r="O792" s="138"/>
      <c r="P792" s="139"/>
      <c r="Q792" s="139"/>
    </row>
    <row r="793" spans="6:17" s="134" customFormat="1" x14ac:dyDescent="0.2">
      <c r="F793" s="135"/>
      <c r="G793" s="135"/>
      <c r="H793" s="136"/>
      <c r="I793" s="137"/>
      <c r="O793" s="138"/>
      <c r="P793" s="139"/>
      <c r="Q793" s="139"/>
    </row>
    <row r="794" spans="6:17" s="134" customFormat="1" x14ac:dyDescent="0.2">
      <c r="F794" s="135"/>
      <c r="G794" s="135"/>
      <c r="H794" s="136"/>
      <c r="I794" s="137"/>
      <c r="O794" s="138"/>
      <c r="P794" s="139"/>
      <c r="Q794" s="139"/>
    </row>
    <row r="795" spans="6:17" s="134" customFormat="1" x14ac:dyDescent="0.2">
      <c r="F795" s="135"/>
      <c r="G795" s="135"/>
      <c r="H795" s="136"/>
      <c r="I795" s="137"/>
      <c r="O795" s="138"/>
      <c r="P795" s="139"/>
      <c r="Q795" s="139"/>
    </row>
    <row r="796" spans="6:17" s="134" customFormat="1" x14ac:dyDescent="0.2">
      <c r="F796" s="135"/>
      <c r="G796" s="135"/>
      <c r="H796" s="136"/>
      <c r="I796" s="137"/>
      <c r="O796" s="138"/>
      <c r="P796" s="139"/>
      <c r="Q796" s="139"/>
    </row>
    <row r="797" spans="6:17" s="134" customFormat="1" x14ac:dyDescent="0.2">
      <c r="F797" s="135"/>
      <c r="G797" s="135"/>
      <c r="H797" s="136"/>
      <c r="I797" s="137"/>
      <c r="O797" s="138"/>
      <c r="P797" s="139"/>
      <c r="Q797" s="139"/>
    </row>
    <row r="798" spans="6:17" s="134" customFormat="1" x14ac:dyDescent="0.2">
      <c r="F798" s="135"/>
      <c r="G798" s="135"/>
      <c r="H798" s="136"/>
      <c r="I798" s="137"/>
      <c r="O798" s="138"/>
      <c r="P798" s="139"/>
      <c r="Q798" s="139"/>
    </row>
    <row r="799" spans="6:17" s="134" customFormat="1" x14ac:dyDescent="0.2">
      <c r="F799" s="135"/>
      <c r="G799" s="135"/>
      <c r="H799" s="136"/>
      <c r="I799" s="137"/>
      <c r="O799" s="138"/>
      <c r="P799" s="139"/>
      <c r="Q799" s="139"/>
    </row>
    <row r="800" spans="6:17" s="134" customFormat="1" x14ac:dyDescent="0.2">
      <c r="F800" s="135"/>
      <c r="G800" s="135"/>
      <c r="H800" s="136"/>
      <c r="I800" s="137"/>
      <c r="O800" s="138"/>
      <c r="P800" s="139"/>
      <c r="Q800" s="139"/>
    </row>
    <row r="801" spans="6:17" s="134" customFormat="1" x14ac:dyDescent="0.2">
      <c r="F801" s="135"/>
      <c r="G801" s="135"/>
      <c r="H801" s="136"/>
      <c r="I801" s="137"/>
      <c r="O801" s="138"/>
      <c r="P801" s="139"/>
      <c r="Q801" s="139"/>
    </row>
    <row r="802" spans="6:17" s="134" customFormat="1" x14ac:dyDescent="0.2">
      <c r="F802" s="135"/>
      <c r="G802" s="135"/>
      <c r="H802" s="136"/>
      <c r="I802" s="137"/>
      <c r="O802" s="138"/>
      <c r="P802" s="139"/>
      <c r="Q802" s="139"/>
    </row>
    <row r="803" spans="6:17" s="134" customFormat="1" x14ac:dyDescent="0.2">
      <c r="F803" s="135"/>
      <c r="G803" s="135"/>
      <c r="H803" s="136"/>
      <c r="I803" s="137"/>
      <c r="O803" s="138"/>
      <c r="P803" s="139"/>
      <c r="Q803" s="139"/>
    </row>
    <row r="804" spans="6:17" s="134" customFormat="1" x14ac:dyDescent="0.2">
      <c r="F804" s="135"/>
      <c r="G804" s="135"/>
      <c r="H804" s="136"/>
      <c r="I804" s="137"/>
      <c r="O804" s="138"/>
      <c r="P804" s="139"/>
      <c r="Q804" s="139"/>
    </row>
    <row r="805" spans="6:17" s="134" customFormat="1" x14ac:dyDescent="0.2">
      <c r="F805" s="135"/>
      <c r="G805" s="135"/>
      <c r="H805" s="136"/>
      <c r="I805" s="137"/>
      <c r="O805" s="138"/>
      <c r="P805" s="139"/>
      <c r="Q805" s="139"/>
    </row>
    <row r="806" spans="6:17" s="134" customFormat="1" x14ac:dyDescent="0.2">
      <c r="F806" s="135"/>
      <c r="G806" s="135"/>
      <c r="H806" s="136"/>
      <c r="I806" s="137"/>
      <c r="O806" s="138"/>
      <c r="P806" s="139"/>
      <c r="Q806" s="139"/>
    </row>
    <row r="807" spans="6:17" s="134" customFormat="1" x14ac:dyDescent="0.2">
      <c r="F807" s="135"/>
      <c r="G807" s="135"/>
      <c r="H807" s="136"/>
      <c r="I807" s="137"/>
      <c r="O807" s="138"/>
      <c r="P807" s="139"/>
      <c r="Q807" s="139"/>
    </row>
    <row r="808" spans="6:17" s="134" customFormat="1" x14ac:dyDescent="0.2">
      <c r="F808" s="135"/>
      <c r="G808" s="135"/>
      <c r="H808" s="136"/>
      <c r="I808" s="137"/>
      <c r="O808" s="138"/>
      <c r="P808" s="139"/>
      <c r="Q808" s="139"/>
    </row>
    <row r="809" spans="6:17" s="134" customFormat="1" x14ac:dyDescent="0.2">
      <c r="F809" s="135"/>
      <c r="G809" s="135"/>
      <c r="H809" s="136"/>
      <c r="I809" s="137"/>
      <c r="O809" s="138"/>
      <c r="P809" s="139"/>
      <c r="Q809" s="139"/>
    </row>
    <row r="810" spans="6:17" s="134" customFormat="1" x14ac:dyDescent="0.2">
      <c r="F810" s="135"/>
      <c r="G810" s="135"/>
      <c r="H810" s="136"/>
      <c r="I810" s="137"/>
      <c r="O810" s="138"/>
      <c r="P810" s="139"/>
      <c r="Q810" s="139"/>
    </row>
    <row r="811" spans="6:17" s="134" customFormat="1" x14ac:dyDescent="0.2">
      <c r="F811" s="135"/>
      <c r="G811" s="135"/>
      <c r="H811" s="136"/>
      <c r="I811" s="137"/>
      <c r="O811" s="138"/>
      <c r="P811" s="139"/>
      <c r="Q811" s="139"/>
    </row>
    <row r="812" spans="6:17" s="134" customFormat="1" x14ac:dyDescent="0.2">
      <c r="F812" s="135"/>
      <c r="G812" s="135"/>
      <c r="H812" s="136"/>
      <c r="I812" s="137"/>
      <c r="O812" s="138"/>
      <c r="P812" s="139"/>
      <c r="Q812" s="139"/>
    </row>
    <row r="813" spans="6:17" s="134" customFormat="1" x14ac:dyDescent="0.2">
      <c r="F813" s="135"/>
      <c r="G813" s="135"/>
      <c r="H813" s="136"/>
      <c r="I813" s="137"/>
      <c r="O813" s="138"/>
      <c r="P813" s="139"/>
      <c r="Q813" s="139"/>
    </row>
    <row r="814" spans="6:17" s="134" customFormat="1" x14ac:dyDescent="0.2">
      <c r="F814" s="135"/>
      <c r="G814" s="135"/>
      <c r="H814" s="136"/>
      <c r="I814" s="137"/>
      <c r="O814" s="138"/>
      <c r="P814" s="139"/>
      <c r="Q814" s="139"/>
    </row>
    <row r="815" spans="6:17" s="134" customFormat="1" x14ac:dyDescent="0.2">
      <c r="F815" s="135"/>
      <c r="G815" s="135"/>
      <c r="H815" s="136"/>
      <c r="I815" s="137"/>
      <c r="O815" s="138"/>
      <c r="P815" s="139"/>
      <c r="Q815" s="139"/>
    </row>
    <row r="816" spans="6:17" s="134" customFormat="1" x14ac:dyDescent="0.2">
      <c r="F816" s="135"/>
      <c r="G816" s="135"/>
      <c r="H816" s="136"/>
      <c r="I816" s="137"/>
      <c r="O816" s="138"/>
      <c r="P816" s="139"/>
      <c r="Q816" s="139"/>
    </row>
    <row r="817" spans="6:17" s="134" customFormat="1" x14ac:dyDescent="0.2">
      <c r="F817" s="135"/>
      <c r="G817" s="135"/>
      <c r="H817" s="136"/>
      <c r="I817" s="137"/>
      <c r="O817" s="138"/>
      <c r="P817" s="139"/>
      <c r="Q817" s="139"/>
    </row>
    <row r="818" spans="6:17" s="134" customFormat="1" x14ac:dyDescent="0.2">
      <c r="F818" s="135"/>
      <c r="G818" s="135"/>
      <c r="H818" s="136"/>
      <c r="I818" s="137"/>
      <c r="O818" s="138"/>
      <c r="P818" s="139"/>
      <c r="Q818" s="139"/>
    </row>
    <row r="819" spans="6:17" s="134" customFormat="1" x14ac:dyDescent="0.2">
      <c r="F819" s="135"/>
      <c r="G819" s="135"/>
      <c r="H819" s="136"/>
      <c r="I819" s="137"/>
      <c r="O819" s="138"/>
      <c r="P819" s="139"/>
      <c r="Q819" s="139"/>
    </row>
    <row r="820" spans="6:17" s="134" customFormat="1" x14ac:dyDescent="0.2">
      <c r="F820" s="135"/>
      <c r="G820" s="135"/>
      <c r="H820" s="136"/>
      <c r="I820" s="137"/>
      <c r="O820" s="138"/>
      <c r="P820" s="139"/>
      <c r="Q820" s="139"/>
    </row>
    <row r="821" spans="6:17" s="134" customFormat="1" x14ac:dyDescent="0.2">
      <c r="F821" s="135"/>
      <c r="G821" s="135"/>
      <c r="H821" s="136"/>
      <c r="I821" s="137"/>
      <c r="O821" s="138"/>
      <c r="P821" s="139"/>
      <c r="Q821" s="139"/>
    </row>
    <row r="822" spans="6:17" s="134" customFormat="1" x14ac:dyDescent="0.2">
      <c r="F822" s="135"/>
      <c r="G822" s="135"/>
      <c r="H822" s="136"/>
      <c r="I822" s="137"/>
      <c r="O822" s="138"/>
      <c r="P822" s="139"/>
      <c r="Q822" s="139"/>
    </row>
    <row r="823" spans="6:17" s="134" customFormat="1" x14ac:dyDescent="0.2">
      <c r="F823" s="135"/>
      <c r="G823" s="135"/>
      <c r="H823" s="136"/>
      <c r="I823" s="137"/>
      <c r="O823" s="138"/>
      <c r="P823" s="139"/>
      <c r="Q823" s="139"/>
    </row>
    <row r="824" spans="6:17" s="134" customFormat="1" x14ac:dyDescent="0.2">
      <c r="F824" s="135"/>
      <c r="G824" s="135"/>
      <c r="H824" s="136"/>
      <c r="I824" s="137"/>
      <c r="O824" s="138"/>
      <c r="P824" s="139"/>
      <c r="Q824" s="139"/>
    </row>
    <row r="825" spans="6:17" s="134" customFormat="1" x14ac:dyDescent="0.2">
      <c r="F825" s="135"/>
      <c r="G825" s="135"/>
      <c r="H825" s="136"/>
      <c r="I825" s="137"/>
      <c r="O825" s="138"/>
      <c r="P825" s="139"/>
      <c r="Q825" s="139"/>
    </row>
    <row r="826" spans="6:17" s="134" customFormat="1" x14ac:dyDescent="0.2">
      <c r="F826" s="135"/>
      <c r="G826" s="135"/>
      <c r="H826" s="136"/>
      <c r="I826" s="137"/>
      <c r="O826" s="138"/>
      <c r="P826" s="139"/>
      <c r="Q826" s="139"/>
    </row>
    <row r="827" spans="6:17" s="134" customFormat="1" x14ac:dyDescent="0.2">
      <c r="F827" s="135"/>
      <c r="G827" s="135"/>
      <c r="H827" s="136"/>
      <c r="I827" s="137"/>
      <c r="O827" s="138"/>
      <c r="P827" s="139"/>
      <c r="Q827" s="139"/>
    </row>
    <row r="828" spans="6:17" s="134" customFormat="1" x14ac:dyDescent="0.2">
      <c r="F828" s="135"/>
      <c r="G828" s="135"/>
      <c r="H828" s="136"/>
      <c r="I828" s="137"/>
      <c r="O828" s="138"/>
      <c r="P828" s="139"/>
      <c r="Q828" s="139"/>
    </row>
    <row r="829" spans="6:17" s="134" customFormat="1" x14ac:dyDescent="0.2">
      <c r="F829" s="135"/>
      <c r="G829" s="135"/>
      <c r="H829" s="136"/>
      <c r="I829" s="137"/>
      <c r="O829" s="138"/>
      <c r="P829" s="139"/>
      <c r="Q829" s="139"/>
    </row>
    <row r="830" spans="6:17" s="134" customFormat="1" x14ac:dyDescent="0.2">
      <c r="F830" s="135"/>
      <c r="G830" s="135"/>
      <c r="H830" s="136"/>
      <c r="I830" s="137"/>
      <c r="O830" s="138"/>
      <c r="P830" s="139"/>
      <c r="Q830" s="139"/>
    </row>
    <row r="831" spans="6:17" s="134" customFormat="1" x14ac:dyDescent="0.2">
      <c r="F831" s="135"/>
      <c r="G831" s="135"/>
      <c r="H831" s="136"/>
      <c r="I831" s="137"/>
      <c r="O831" s="138"/>
      <c r="P831" s="139"/>
      <c r="Q831" s="139"/>
    </row>
    <row r="832" spans="6:17" s="134" customFormat="1" x14ac:dyDescent="0.2">
      <c r="F832" s="135"/>
      <c r="G832" s="135"/>
      <c r="H832" s="136"/>
      <c r="I832" s="137"/>
      <c r="O832" s="138"/>
      <c r="P832" s="139"/>
      <c r="Q832" s="139"/>
    </row>
    <row r="833" spans="6:17" s="134" customFormat="1" x14ac:dyDescent="0.2">
      <c r="F833" s="135"/>
      <c r="G833" s="135"/>
      <c r="H833" s="136"/>
      <c r="I833" s="137"/>
      <c r="O833" s="138"/>
      <c r="P833" s="139"/>
      <c r="Q833" s="139"/>
    </row>
    <row r="834" spans="6:17" s="134" customFormat="1" x14ac:dyDescent="0.2">
      <c r="F834" s="135"/>
      <c r="G834" s="135"/>
      <c r="H834" s="136"/>
      <c r="I834" s="137"/>
      <c r="O834" s="138"/>
      <c r="P834" s="139"/>
      <c r="Q834" s="139"/>
    </row>
    <row r="835" spans="6:17" s="134" customFormat="1" x14ac:dyDescent="0.2">
      <c r="F835" s="135"/>
      <c r="G835" s="135"/>
      <c r="H835" s="136"/>
      <c r="I835" s="137"/>
      <c r="O835" s="138"/>
      <c r="P835" s="139"/>
      <c r="Q835" s="139"/>
    </row>
    <row r="836" spans="6:17" s="134" customFormat="1" x14ac:dyDescent="0.2">
      <c r="F836" s="135"/>
      <c r="G836" s="135"/>
      <c r="H836" s="136"/>
      <c r="I836" s="137"/>
      <c r="O836" s="138"/>
      <c r="P836" s="139"/>
      <c r="Q836" s="139"/>
    </row>
    <row r="837" spans="6:17" s="134" customFormat="1" x14ac:dyDescent="0.2">
      <c r="F837" s="135"/>
      <c r="G837" s="135"/>
      <c r="H837" s="136"/>
      <c r="I837" s="137"/>
      <c r="O837" s="138"/>
      <c r="P837" s="139"/>
      <c r="Q837" s="139"/>
    </row>
    <row r="838" spans="6:17" s="134" customFormat="1" x14ac:dyDescent="0.2">
      <c r="F838" s="135"/>
      <c r="G838" s="135"/>
      <c r="H838" s="136"/>
      <c r="I838" s="137"/>
      <c r="O838" s="138"/>
      <c r="P838" s="139"/>
      <c r="Q838" s="139"/>
    </row>
    <row r="839" spans="6:17" s="134" customFormat="1" x14ac:dyDescent="0.2">
      <c r="F839" s="135"/>
      <c r="G839" s="135"/>
      <c r="H839" s="136"/>
      <c r="I839" s="137"/>
      <c r="O839" s="138"/>
      <c r="P839" s="139"/>
      <c r="Q839" s="139"/>
    </row>
    <row r="840" spans="6:17" s="134" customFormat="1" x14ac:dyDescent="0.2">
      <c r="F840" s="135"/>
      <c r="G840" s="135"/>
      <c r="H840" s="136"/>
      <c r="I840" s="137"/>
      <c r="O840" s="138"/>
      <c r="P840" s="139"/>
      <c r="Q840" s="139"/>
    </row>
    <row r="841" spans="6:17" s="134" customFormat="1" x14ac:dyDescent="0.2">
      <c r="F841" s="135"/>
      <c r="G841" s="135"/>
      <c r="H841" s="136"/>
      <c r="I841" s="137"/>
      <c r="O841" s="138"/>
      <c r="P841" s="139"/>
      <c r="Q841" s="139"/>
    </row>
    <row r="842" spans="6:17" s="134" customFormat="1" x14ac:dyDescent="0.2">
      <c r="F842" s="135"/>
      <c r="G842" s="135"/>
      <c r="H842" s="136"/>
      <c r="I842" s="137"/>
      <c r="O842" s="138"/>
      <c r="P842" s="139"/>
      <c r="Q842" s="139"/>
    </row>
    <row r="843" spans="6:17" s="134" customFormat="1" x14ac:dyDescent="0.2">
      <c r="F843" s="135"/>
      <c r="G843" s="135"/>
      <c r="H843" s="136"/>
      <c r="I843" s="137"/>
      <c r="O843" s="138"/>
      <c r="P843" s="139"/>
      <c r="Q843" s="139"/>
    </row>
    <row r="844" spans="6:17" s="134" customFormat="1" x14ac:dyDescent="0.2">
      <c r="F844" s="135"/>
      <c r="G844" s="135"/>
      <c r="H844" s="136"/>
      <c r="I844" s="137"/>
      <c r="O844" s="138"/>
      <c r="P844" s="139"/>
      <c r="Q844" s="139"/>
    </row>
    <row r="845" spans="6:17" s="134" customFormat="1" x14ac:dyDescent="0.2">
      <c r="F845" s="135"/>
      <c r="G845" s="135"/>
      <c r="H845" s="136"/>
      <c r="I845" s="137"/>
      <c r="O845" s="138"/>
      <c r="P845" s="139"/>
      <c r="Q845" s="139"/>
    </row>
    <row r="846" spans="6:17" s="134" customFormat="1" x14ac:dyDescent="0.2">
      <c r="F846" s="135"/>
      <c r="G846" s="135"/>
      <c r="H846" s="136"/>
      <c r="I846" s="137"/>
      <c r="O846" s="138"/>
      <c r="P846" s="139"/>
      <c r="Q846" s="139"/>
    </row>
    <row r="847" spans="6:17" s="134" customFormat="1" x14ac:dyDescent="0.2">
      <c r="F847" s="135"/>
      <c r="G847" s="135"/>
      <c r="H847" s="136"/>
      <c r="I847" s="137"/>
      <c r="O847" s="138"/>
      <c r="P847" s="139"/>
      <c r="Q847" s="139"/>
    </row>
    <row r="848" spans="6:17" s="134" customFormat="1" x14ac:dyDescent="0.2">
      <c r="F848" s="135"/>
      <c r="G848" s="135"/>
      <c r="H848" s="136"/>
      <c r="I848" s="137"/>
      <c r="O848" s="138"/>
      <c r="P848" s="139"/>
      <c r="Q848" s="139"/>
    </row>
    <row r="849" spans="6:17" s="134" customFormat="1" x14ac:dyDescent="0.2">
      <c r="F849" s="135"/>
      <c r="G849" s="135"/>
      <c r="H849" s="136"/>
      <c r="I849" s="137"/>
      <c r="O849" s="138"/>
      <c r="P849" s="139"/>
      <c r="Q849" s="139"/>
    </row>
    <row r="850" spans="6:17" s="134" customFormat="1" x14ac:dyDescent="0.2">
      <c r="F850" s="135"/>
      <c r="G850" s="135"/>
      <c r="H850" s="136"/>
      <c r="I850" s="137"/>
      <c r="O850" s="138"/>
      <c r="P850" s="139"/>
      <c r="Q850" s="139"/>
    </row>
    <row r="851" spans="6:17" s="134" customFormat="1" x14ac:dyDescent="0.2">
      <c r="F851" s="135"/>
      <c r="G851" s="135"/>
      <c r="H851" s="136"/>
      <c r="I851" s="137"/>
      <c r="O851" s="138"/>
      <c r="P851" s="139"/>
      <c r="Q851" s="139"/>
    </row>
    <row r="852" spans="6:17" s="134" customFormat="1" x14ac:dyDescent="0.2">
      <c r="F852" s="135"/>
      <c r="G852" s="135"/>
      <c r="H852" s="136"/>
      <c r="I852" s="137"/>
      <c r="O852" s="138"/>
      <c r="P852" s="139"/>
      <c r="Q852" s="139"/>
    </row>
    <row r="853" spans="6:17" s="134" customFormat="1" x14ac:dyDescent="0.2">
      <c r="F853" s="135"/>
      <c r="G853" s="135"/>
      <c r="H853" s="136"/>
      <c r="I853" s="137"/>
      <c r="O853" s="138"/>
      <c r="P853" s="139"/>
      <c r="Q853" s="139"/>
    </row>
    <row r="854" spans="6:17" s="134" customFormat="1" x14ac:dyDescent="0.2">
      <c r="F854" s="135"/>
      <c r="G854" s="135"/>
      <c r="H854" s="136"/>
      <c r="I854" s="137"/>
      <c r="O854" s="138"/>
      <c r="P854" s="139"/>
      <c r="Q854" s="139"/>
    </row>
    <row r="855" spans="6:17" s="134" customFormat="1" x14ac:dyDescent="0.2">
      <c r="F855" s="135"/>
      <c r="G855" s="135"/>
      <c r="H855" s="136"/>
      <c r="I855" s="137"/>
      <c r="O855" s="138"/>
      <c r="P855" s="139"/>
      <c r="Q855" s="139"/>
    </row>
    <row r="856" spans="6:17" s="134" customFormat="1" x14ac:dyDescent="0.2">
      <c r="F856" s="135"/>
      <c r="G856" s="135"/>
      <c r="H856" s="136"/>
      <c r="I856" s="137"/>
      <c r="O856" s="138"/>
      <c r="P856" s="139"/>
      <c r="Q856" s="139"/>
    </row>
    <row r="857" spans="6:17" s="134" customFormat="1" x14ac:dyDescent="0.2">
      <c r="F857" s="135"/>
      <c r="G857" s="135"/>
      <c r="H857" s="136"/>
      <c r="I857" s="137"/>
      <c r="O857" s="138"/>
      <c r="P857" s="139"/>
      <c r="Q857" s="139"/>
    </row>
    <row r="858" spans="6:17" s="134" customFormat="1" x14ac:dyDescent="0.2">
      <c r="F858" s="135"/>
      <c r="G858" s="135"/>
      <c r="H858" s="136"/>
      <c r="I858" s="137"/>
      <c r="O858" s="138"/>
      <c r="P858" s="139"/>
      <c r="Q858" s="139"/>
    </row>
    <row r="859" spans="6:17" s="134" customFormat="1" x14ac:dyDescent="0.2">
      <c r="F859" s="135"/>
      <c r="G859" s="135"/>
      <c r="H859" s="136"/>
      <c r="I859" s="137"/>
      <c r="O859" s="138"/>
      <c r="P859" s="139"/>
      <c r="Q859" s="139"/>
    </row>
    <row r="860" spans="6:17" s="134" customFormat="1" x14ac:dyDescent="0.2">
      <c r="F860" s="135"/>
      <c r="G860" s="135"/>
      <c r="H860" s="136"/>
      <c r="I860" s="137"/>
      <c r="O860" s="138"/>
      <c r="P860" s="139"/>
      <c r="Q860" s="139"/>
    </row>
    <row r="861" spans="6:17" s="134" customFormat="1" x14ac:dyDescent="0.2">
      <c r="F861" s="135"/>
      <c r="G861" s="135"/>
      <c r="H861" s="136"/>
      <c r="I861" s="137"/>
      <c r="O861" s="138"/>
      <c r="P861" s="139"/>
      <c r="Q861" s="139"/>
    </row>
    <row r="862" spans="6:17" s="134" customFormat="1" x14ac:dyDescent="0.2">
      <c r="F862" s="135"/>
      <c r="G862" s="135"/>
      <c r="H862" s="136"/>
      <c r="I862" s="137"/>
      <c r="O862" s="138"/>
      <c r="P862" s="139"/>
      <c r="Q862" s="139"/>
    </row>
    <row r="863" spans="6:17" s="134" customFormat="1" x14ac:dyDescent="0.2">
      <c r="F863" s="135"/>
      <c r="G863" s="135"/>
      <c r="H863" s="136"/>
      <c r="I863" s="137"/>
      <c r="O863" s="138"/>
      <c r="P863" s="139"/>
      <c r="Q863" s="139"/>
    </row>
    <row r="864" spans="6:17" s="134" customFormat="1" x14ac:dyDescent="0.2">
      <c r="F864" s="135"/>
      <c r="G864" s="135"/>
      <c r="H864" s="136"/>
      <c r="I864" s="137"/>
      <c r="O864" s="138"/>
      <c r="P864" s="139"/>
      <c r="Q864" s="139"/>
    </row>
    <row r="865" spans="6:17" s="134" customFormat="1" x14ac:dyDescent="0.2">
      <c r="F865" s="135"/>
      <c r="G865" s="135"/>
      <c r="H865" s="136"/>
      <c r="I865" s="137"/>
      <c r="O865" s="138"/>
      <c r="P865" s="139"/>
      <c r="Q865" s="139"/>
    </row>
    <row r="866" spans="6:17" s="134" customFormat="1" x14ac:dyDescent="0.2">
      <c r="F866" s="135"/>
      <c r="G866" s="135"/>
      <c r="H866" s="136"/>
      <c r="I866" s="137"/>
      <c r="O866" s="138"/>
      <c r="P866" s="139"/>
      <c r="Q866" s="139"/>
    </row>
    <row r="867" spans="6:17" s="134" customFormat="1" x14ac:dyDescent="0.2">
      <c r="F867" s="135"/>
      <c r="G867" s="135"/>
      <c r="H867" s="136"/>
      <c r="I867" s="137"/>
      <c r="O867" s="138"/>
      <c r="P867" s="139"/>
      <c r="Q867" s="139"/>
    </row>
    <row r="868" spans="6:17" s="134" customFormat="1" x14ac:dyDescent="0.2">
      <c r="F868" s="135"/>
      <c r="G868" s="135"/>
      <c r="H868" s="136"/>
      <c r="I868" s="137"/>
      <c r="O868" s="138"/>
      <c r="P868" s="139"/>
      <c r="Q868" s="139"/>
    </row>
    <row r="869" spans="6:17" s="134" customFormat="1" x14ac:dyDescent="0.2">
      <c r="F869" s="135"/>
      <c r="G869" s="135"/>
      <c r="H869" s="136"/>
      <c r="I869" s="137"/>
      <c r="O869" s="138"/>
      <c r="P869" s="139"/>
      <c r="Q869" s="139"/>
    </row>
    <row r="870" spans="6:17" s="134" customFormat="1" x14ac:dyDescent="0.2">
      <c r="F870" s="135"/>
      <c r="G870" s="135"/>
      <c r="H870" s="136"/>
      <c r="I870" s="137"/>
      <c r="O870" s="138"/>
      <c r="P870" s="139"/>
      <c r="Q870" s="139"/>
    </row>
    <row r="871" spans="6:17" s="134" customFormat="1" x14ac:dyDescent="0.2">
      <c r="F871" s="135"/>
      <c r="G871" s="135"/>
      <c r="H871" s="136"/>
      <c r="I871" s="137"/>
      <c r="O871" s="138"/>
      <c r="P871" s="139"/>
      <c r="Q871" s="139"/>
    </row>
    <row r="872" spans="6:17" s="134" customFormat="1" x14ac:dyDescent="0.2">
      <c r="F872" s="135"/>
      <c r="G872" s="135"/>
      <c r="H872" s="136"/>
      <c r="I872" s="137"/>
      <c r="O872" s="138"/>
      <c r="P872" s="139"/>
      <c r="Q872" s="139"/>
    </row>
    <row r="873" spans="6:17" s="134" customFormat="1" x14ac:dyDescent="0.2">
      <c r="F873" s="135"/>
      <c r="G873" s="135"/>
      <c r="H873" s="136"/>
      <c r="I873" s="137"/>
      <c r="O873" s="138"/>
      <c r="P873" s="139"/>
      <c r="Q873" s="139"/>
    </row>
    <row r="874" spans="6:17" s="134" customFormat="1" x14ac:dyDescent="0.2">
      <c r="F874" s="135"/>
      <c r="G874" s="135"/>
      <c r="H874" s="136"/>
      <c r="I874" s="137"/>
      <c r="O874" s="138"/>
      <c r="P874" s="139"/>
      <c r="Q874" s="139"/>
    </row>
    <row r="875" spans="6:17" s="134" customFormat="1" x14ac:dyDescent="0.2">
      <c r="F875" s="135"/>
      <c r="G875" s="135"/>
      <c r="H875" s="136"/>
      <c r="I875" s="137"/>
      <c r="O875" s="138"/>
      <c r="P875" s="139"/>
      <c r="Q875" s="139"/>
    </row>
    <row r="876" spans="6:17" s="134" customFormat="1" x14ac:dyDescent="0.2">
      <c r="F876" s="135"/>
      <c r="G876" s="135"/>
      <c r="H876" s="136"/>
      <c r="I876" s="137"/>
      <c r="O876" s="138"/>
      <c r="P876" s="139"/>
      <c r="Q876" s="139"/>
    </row>
    <row r="877" spans="6:17" s="134" customFormat="1" x14ac:dyDescent="0.2">
      <c r="F877" s="135"/>
      <c r="G877" s="135"/>
      <c r="H877" s="136"/>
      <c r="I877" s="137"/>
      <c r="O877" s="138"/>
      <c r="P877" s="139"/>
      <c r="Q877" s="139"/>
    </row>
    <row r="878" spans="6:17" s="134" customFormat="1" x14ac:dyDescent="0.2">
      <c r="F878" s="135"/>
      <c r="G878" s="135"/>
      <c r="H878" s="136"/>
      <c r="I878" s="137"/>
      <c r="O878" s="138"/>
      <c r="P878" s="139"/>
      <c r="Q878" s="139"/>
    </row>
    <row r="879" spans="6:17" s="134" customFormat="1" x14ac:dyDescent="0.2">
      <c r="F879" s="135"/>
      <c r="G879" s="135"/>
      <c r="H879" s="136"/>
      <c r="I879" s="137"/>
      <c r="O879" s="138"/>
      <c r="P879" s="139"/>
      <c r="Q879" s="139"/>
    </row>
    <row r="880" spans="6:17" s="134" customFormat="1" x14ac:dyDescent="0.2">
      <c r="F880" s="135"/>
      <c r="G880" s="135"/>
      <c r="H880" s="136"/>
      <c r="I880" s="137"/>
      <c r="O880" s="138"/>
      <c r="P880" s="139"/>
      <c r="Q880" s="139"/>
    </row>
    <row r="881" spans="6:17" s="134" customFormat="1" x14ac:dyDescent="0.2">
      <c r="F881" s="135"/>
      <c r="G881" s="135"/>
      <c r="H881" s="136"/>
      <c r="I881" s="137"/>
      <c r="O881" s="138"/>
      <c r="P881" s="139"/>
      <c r="Q881" s="139"/>
    </row>
    <row r="882" spans="6:17" s="134" customFormat="1" x14ac:dyDescent="0.2">
      <c r="F882" s="135"/>
      <c r="G882" s="135"/>
      <c r="H882" s="136"/>
      <c r="I882" s="137"/>
      <c r="O882" s="138"/>
      <c r="P882" s="139"/>
      <c r="Q882" s="139"/>
    </row>
    <row r="883" spans="6:17" s="134" customFormat="1" x14ac:dyDescent="0.2">
      <c r="F883" s="135"/>
      <c r="G883" s="135"/>
      <c r="H883" s="136"/>
      <c r="I883" s="137"/>
      <c r="O883" s="138"/>
      <c r="P883" s="139"/>
      <c r="Q883" s="139"/>
    </row>
    <row r="884" spans="6:17" s="134" customFormat="1" x14ac:dyDescent="0.2">
      <c r="F884" s="135"/>
      <c r="G884" s="135"/>
      <c r="H884" s="136"/>
      <c r="I884" s="137"/>
      <c r="O884" s="138"/>
      <c r="P884" s="139"/>
      <c r="Q884" s="139"/>
    </row>
    <row r="885" spans="6:17" s="134" customFormat="1" x14ac:dyDescent="0.2">
      <c r="F885" s="135"/>
      <c r="G885" s="135"/>
      <c r="H885" s="136"/>
      <c r="I885" s="137"/>
      <c r="O885" s="138"/>
      <c r="P885" s="139"/>
      <c r="Q885" s="139"/>
    </row>
    <row r="886" spans="6:17" s="134" customFormat="1" x14ac:dyDescent="0.2">
      <c r="F886" s="135"/>
      <c r="G886" s="135"/>
      <c r="H886" s="136"/>
      <c r="I886" s="137"/>
      <c r="O886" s="138"/>
      <c r="P886" s="139"/>
      <c r="Q886" s="139"/>
    </row>
    <row r="887" spans="6:17" s="134" customFormat="1" x14ac:dyDescent="0.2">
      <c r="F887" s="135"/>
      <c r="G887" s="135"/>
      <c r="H887" s="136"/>
      <c r="I887" s="137"/>
      <c r="O887" s="138"/>
      <c r="P887" s="139"/>
      <c r="Q887" s="139"/>
    </row>
    <row r="888" spans="6:17" s="134" customFormat="1" x14ac:dyDescent="0.2">
      <c r="F888" s="135"/>
      <c r="G888" s="135"/>
      <c r="H888" s="136"/>
      <c r="I888" s="137"/>
      <c r="O888" s="138"/>
      <c r="P888" s="139"/>
      <c r="Q888" s="139"/>
    </row>
    <row r="889" spans="6:17" s="134" customFormat="1" x14ac:dyDescent="0.2">
      <c r="F889" s="135"/>
      <c r="G889" s="135"/>
      <c r="H889" s="136"/>
      <c r="I889" s="137"/>
      <c r="O889" s="138"/>
      <c r="P889" s="139"/>
      <c r="Q889" s="139"/>
    </row>
    <row r="890" spans="6:17" s="134" customFormat="1" x14ac:dyDescent="0.2">
      <c r="F890" s="135"/>
      <c r="G890" s="135"/>
      <c r="H890" s="136"/>
      <c r="I890" s="137"/>
      <c r="O890" s="138"/>
      <c r="P890" s="139"/>
      <c r="Q890" s="139"/>
    </row>
    <row r="891" spans="6:17" s="134" customFormat="1" x14ac:dyDescent="0.2">
      <c r="F891" s="135"/>
      <c r="G891" s="135"/>
      <c r="H891" s="136"/>
      <c r="I891" s="137"/>
      <c r="O891" s="138"/>
      <c r="P891" s="139"/>
      <c r="Q891" s="139"/>
    </row>
    <row r="892" spans="6:17" s="134" customFormat="1" x14ac:dyDescent="0.2">
      <c r="F892" s="135"/>
      <c r="G892" s="135"/>
      <c r="H892" s="136"/>
      <c r="I892" s="137"/>
      <c r="O892" s="138"/>
      <c r="P892" s="139"/>
      <c r="Q892" s="139"/>
    </row>
    <row r="893" spans="6:17" s="134" customFormat="1" x14ac:dyDescent="0.2">
      <c r="F893" s="135"/>
      <c r="G893" s="135"/>
      <c r="H893" s="136"/>
      <c r="I893" s="137"/>
      <c r="O893" s="138"/>
      <c r="P893" s="139"/>
      <c r="Q893" s="139"/>
    </row>
    <row r="894" spans="6:17" s="134" customFormat="1" x14ac:dyDescent="0.2">
      <c r="F894" s="135"/>
      <c r="G894" s="135"/>
      <c r="H894" s="136"/>
      <c r="I894" s="137"/>
      <c r="O894" s="138"/>
      <c r="P894" s="139"/>
      <c r="Q894" s="139"/>
    </row>
    <row r="895" spans="6:17" s="134" customFormat="1" x14ac:dyDescent="0.2">
      <c r="F895" s="135"/>
      <c r="G895" s="135"/>
      <c r="H895" s="136"/>
      <c r="I895" s="137"/>
      <c r="O895" s="138"/>
      <c r="P895" s="139"/>
      <c r="Q895" s="139"/>
    </row>
    <row r="896" spans="6:17" s="134" customFormat="1" x14ac:dyDescent="0.2">
      <c r="F896" s="135"/>
      <c r="G896" s="135"/>
      <c r="H896" s="136"/>
      <c r="I896" s="137"/>
      <c r="O896" s="138"/>
      <c r="P896" s="139"/>
      <c r="Q896" s="139"/>
    </row>
    <row r="897" spans="6:17" s="134" customFormat="1" x14ac:dyDescent="0.2">
      <c r="F897" s="135"/>
      <c r="G897" s="135"/>
      <c r="H897" s="136"/>
      <c r="I897" s="137"/>
      <c r="O897" s="138"/>
      <c r="P897" s="139"/>
      <c r="Q897" s="139"/>
    </row>
    <row r="898" spans="6:17" s="134" customFormat="1" x14ac:dyDescent="0.2">
      <c r="F898" s="135"/>
      <c r="G898" s="135"/>
      <c r="H898" s="136"/>
      <c r="I898" s="137"/>
      <c r="O898" s="138"/>
      <c r="P898" s="139"/>
      <c r="Q898" s="139"/>
    </row>
    <row r="899" spans="6:17" s="134" customFormat="1" x14ac:dyDescent="0.2">
      <c r="F899" s="135"/>
      <c r="G899" s="135"/>
      <c r="H899" s="136"/>
      <c r="I899" s="137"/>
      <c r="O899" s="138"/>
      <c r="P899" s="139"/>
      <c r="Q899" s="139"/>
    </row>
    <row r="900" spans="6:17" s="134" customFormat="1" x14ac:dyDescent="0.2">
      <c r="F900" s="135"/>
      <c r="G900" s="135"/>
      <c r="H900" s="136"/>
      <c r="I900" s="137"/>
      <c r="O900" s="138"/>
      <c r="P900" s="139"/>
      <c r="Q900" s="139"/>
    </row>
    <row r="901" spans="6:17" s="134" customFormat="1" x14ac:dyDescent="0.2">
      <c r="F901" s="135"/>
      <c r="G901" s="135"/>
      <c r="H901" s="136"/>
      <c r="I901" s="137"/>
      <c r="O901" s="138"/>
      <c r="P901" s="139"/>
      <c r="Q901" s="139"/>
    </row>
    <row r="902" spans="6:17" s="134" customFormat="1" x14ac:dyDescent="0.2">
      <c r="F902" s="135"/>
      <c r="G902" s="135"/>
      <c r="H902" s="136"/>
      <c r="I902" s="137"/>
      <c r="O902" s="138"/>
      <c r="P902" s="139"/>
      <c r="Q902" s="139"/>
    </row>
    <row r="903" spans="6:17" s="134" customFormat="1" x14ac:dyDescent="0.2">
      <c r="F903" s="135"/>
      <c r="G903" s="135"/>
      <c r="H903" s="136"/>
      <c r="I903" s="137"/>
      <c r="O903" s="138"/>
      <c r="P903" s="139"/>
      <c r="Q903" s="139"/>
    </row>
    <row r="904" spans="6:17" s="134" customFormat="1" x14ac:dyDescent="0.2">
      <c r="F904" s="135"/>
      <c r="G904" s="135"/>
      <c r="H904" s="136"/>
      <c r="I904" s="137"/>
      <c r="O904" s="138"/>
      <c r="P904" s="139"/>
      <c r="Q904" s="139"/>
    </row>
    <row r="905" spans="6:17" s="134" customFormat="1" x14ac:dyDescent="0.2">
      <c r="F905" s="135"/>
      <c r="G905" s="135"/>
      <c r="H905" s="136"/>
      <c r="I905" s="137"/>
      <c r="O905" s="138"/>
      <c r="P905" s="139"/>
      <c r="Q905" s="139"/>
    </row>
    <row r="906" spans="6:17" s="134" customFormat="1" x14ac:dyDescent="0.2">
      <c r="F906" s="135"/>
      <c r="G906" s="135"/>
      <c r="H906" s="136"/>
      <c r="I906" s="137"/>
      <c r="O906" s="138"/>
      <c r="P906" s="139"/>
      <c r="Q906" s="139"/>
    </row>
    <row r="907" spans="6:17" s="134" customFormat="1" x14ac:dyDescent="0.2">
      <c r="F907" s="135"/>
      <c r="G907" s="135"/>
      <c r="H907" s="136"/>
      <c r="I907" s="137"/>
      <c r="O907" s="138"/>
      <c r="P907" s="139"/>
      <c r="Q907" s="139"/>
    </row>
    <row r="908" spans="6:17" s="134" customFormat="1" x14ac:dyDescent="0.2">
      <c r="F908" s="135"/>
      <c r="G908" s="135"/>
      <c r="H908" s="136"/>
      <c r="I908" s="137"/>
      <c r="O908" s="138"/>
      <c r="P908" s="139"/>
      <c r="Q908" s="139"/>
    </row>
    <row r="909" spans="6:17" s="134" customFormat="1" x14ac:dyDescent="0.2">
      <c r="F909" s="135"/>
      <c r="G909" s="135"/>
      <c r="H909" s="136"/>
      <c r="I909" s="137"/>
      <c r="O909" s="138"/>
      <c r="P909" s="139"/>
      <c r="Q909" s="139"/>
    </row>
    <row r="910" spans="6:17" s="134" customFormat="1" x14ac:dyDescent="0.2">
      <c r="F910" s="135"/>
      <c r="G910" s="135"/>
      <c r="H910" s="136"/>
      <c r="I910" s="137"/>
      <c r="O910" s="138"/>
      <c r="P910" s="139"/>
      <c r="Q910" s="139"/>
    </row>
    <row r="911" spans="6:17" s="134" customFormat="1" x14ac:dyDescent="0.2">
      <c r="F911" s="135"/>
      <c r="G911" s="135"/>
      <c r="H911" s="136"/>
      <c r="I911" s="137"/>
      <c r="O911" s="138"/>
      <c r="P911" s="139"/>
      <c r="Q911" s="139"/>
    </row>
    <row r="912" spans="6:17" s="134" customFormat="1" x14ac:dyDescent="0.2">
      <c r="F912" s="135"/>
      <c r="G912" s="135"/>
      <c r="H912" s="136"/>
      <c r="I912" s="137"/>
      <c r="O912" s="138"/>
      <c r="P912" s="139"/>
      <c r="Q912" s="139"/>
    </row>
    <row r="913" spans="6:17" s="134" customFormat="1" x14ac:dyDescent="0.2">
      <c r="F913" s="135"/>
      <c r="G913" s="135"/>
      <c r="H913" s="136"/>
      <c r="I913" s="137"/>
      <c r="O913" s="138"/>
      <c r="P913" s="139"/>
      <c r="Q913" s="139"/>
    </row>
    <row r="914" spans="6:17" s="134" customFormat="1" x14ac:dyDescent="0.2">
      <c r="F914" s="135"/>
      <c r="G914" s="135"/>
      <c r="H914" s="136"/>
      <c r="I914" s="137"/>
      <c r="O914" s="138"/>
      <c r="P914" s="139"/>
      <c r="Q914" s="139"/>
    </row>
    <row r="915" spans="6:17" s="134" customFormat="1" x14ac:dyDescent="0.2">
      <c r="F915" s="135"/>
      <c r="G915" s="135"/>
      <c r="H915" s="136"/>
      <c r="I915" s="137"/>
      <c r="O915" s="138"/>
      <c r="P915" s="139"/>
      <c r="Q915" s="139"/>
    </row>
    <row r="916" spans="6:17" s="134" customFormat="1" x14ac:dyDescent="0.2">
      <c r="F916" s="135"/>
      <c r="G916" s="135"/>
      <c r="H916" s="136"/>
      <c r="I916" s="137"/>
      <c r="O916" s="138"/>
      <c r="P916" s="139"/>
      <c r="Q916" s="139"/>
    </row>
    <row r="917" spans="6:17" s="134" customFormat="1" x14ac:dyDescent="0.2">
      <c r="F917" s="135"/>
      <c r="G917" s="135"/>
      <c r="H917" s="136"/>
      <c r="I917" s="137"/>
      <c r="O917" s="138"/>
      <c r="P917" s="139"/>
      <c r="Q917" s="139"/>
    </row>
    <row r="918" spans="6:17" s="134" customFormat="1" x14ac:dyDescent="0.2">
      <c r="F918" s="135"/>
      <c r="G918" s="135"/>
      <c r="H918" s="136"/>
      <c r="I918" s="137"/>
      <c r="O918" s="138"/>
      <c r="P918" s="139"/>
      <c r="Q918" s="139"/>
    </row>
    <row r="919" spans="6:17" s="134" customFormat="1" x14ac:dyDescent="0.2">
      <c r="F919" s="135"/>
      <c r="G919" s="135"/>
      <c r="H919" s="136"/>
      <c r="I919" s="137"/>
      <c r="O919" s="138"/>
      <c r="P919" s="139"/>
      <c r="Q919" s="139"/>
    </row>
    <row r="920" spans="6:17" s="134" customFormat="1" x14ac:dyDescent="0.2">
      <c r="F920" s="135"/>
      <c r="G920" s="135"/>
      <c r="H920" s="136"/>
      <c r="I920" s="137"/>
      <c r="O920" s="138"/>
      <c r="P920" s="139"/>
      <c r="Q920" s="139"/>
    </row>
    <row r="921" spans="6:17" s="134" customFormat="1" x14ac:dyDescent="0.2">
      <c r="F921" s="135"/>
      <c r="G921" s="135"/>
      <c r="H921" s="136"/>
      <c r="I921" s="137"/>
      <c r="O921" s="138"/>
      <c r="P921" s="139"/>
      <c r="Q921" s="139"/>
    </row>
    <row r="922" spans="6:17" s="134" customFormat="1" x14ac:dyDescent="0.2">
      <c r="F922" s="135"/>
      <c r="G922" s="135"/>
      <c r="H922" s="136"/>
      <c r="I922" s="137"/>
      <c r="O922" s="138"/>
      <c r="P922" s="139"/>
      <c r="Q922" s="139"/>
    </row>
    <row r="923" spans="6:17" s="134" customFormat="1" x14ac:dyDescent="0.2">
      <c r="F923" s="135"/>
      <c r="G923" s="135"/>
      <c r="H923" s="136"/>
      <c r="I923" s="137"/>
      <c r="O923" s="138"/>
      <c r="P923" s="139"/>
      <c r="Q923" s="139"/>
    </row>
    <row r="924" spans="6:17" s="134" customFormat="1" x14ac:dyDescent="0.2">
      <c r="F924" s="135"/>
      <c r="G924" s="135"/>
      <c r="H924" s="136"/>
      <c r="I924" s="137"/>
      <c r="O924" s="138"/>
      <c r="P924" s="139"/>
      <c r="Q924" s="139"/>
    </row>
    <row r="925" spans="6:17" s="134" customFormat="1" x14ac:dyDescent="0.2">
      <c r="F925" s="135"/>
      <c r="G925" s="135"/>
      <c r="H925" s="136"/>
      <c r="I925" s="137"/>
      <c r="O925" s="138"/>
      <c r="P925" s="139"/>
      <c r="Q925" s="139"/>
    </row>
    <row r="926" spans="6:17" s="134" customFormat="1" x14ac:dyDescent="0.2">
      <c r="F926" s="135"/>
      <c r="G926" s="135"/>
      <c r="H926" s="136"/>
      <c r="I926" s="137"/>
      <c r="O926" s="138"/>
      <c r="P926" s="139"/>
      <c r="Q926" s="139"/>
    </row>
    <row r="927" spans="6:17" s="134" customFormat="1" x14ac:dyDescent="0.2">
      <c r="F927" s="135"/>
      <c r="G927" s="135"/>
      <c r="H927" s="136"/>
      <c r="I927" s="137"/>
      <c r="O927" s="138"/>
      <c r="P927" s="139"/>
      <c r="Q927" s="139"/>
    </row>
    <row r="928" spans="6:17" s="134" customFormat="1" x14ac:dyDescent="0.2">
      <c r="F928" s="135"/>
      <c r="G928" s="135"/>
      <c r="H928" s="136"/>
      <c r="I928" s="137"/>
      <c r="O928" s="138"/>
      <c r="P928" s="139"/>
      <c r="Q928" s="139"/>
    </row>
    <row r="929" spans="6:17" s="134" customFormat="1" x14ac:dyDescent="0.2">
      <c r="F929" s="135"/>
      <c r="G929" s="135"/>
      <c r="H929" s="136"/>
      <c r="I929" s="137"/>
      <c r="O929" s="138"/>
      <c r="P929" s="139"/>
      <c r="Q929" s="139"/>
    </row>
    <row r="930" spans="6:17" s="134" customFormat="1" x14ac:dyDescent="0.2">
      <c r="F930" s="135"/>
      <c r="G930" s="135"/>
      <c r="H930" s="136"/>
      <c r="I930" s="137"/>
      <c r="O930" s="138"/>
      <c r="P930" s="139"/>
      <c r="Q930" s="139"/>
    </row>
    <row r="931" spans="6:17" s="134" customFormat="1" x14ac:dyDescent="0.2">
      <c r="F931" s="135"/>
      <c r="G931" s="135"/>
      <c r="H931" s="136"/>
      <c r="I931" s="137"/>
      <c r="O931" s="138"/>
      <c r="P931" s="139"/>
      <c r="Q931" s="139"/>
    </row>
    <row r="932" spans="6:17" s="134" customFormat="1" x14ac:dyDescent="0.2">
      <c r="F932" s="135"/>
      <c r="G932" s="135"/>
      <c r="H932" s="136"/>
      <c r="I932" s="137"/>
      <c r="O932" s="138"/>
      <c r="P932" s="139"/>
      <c r="Q932" s="139"/>
    </row>
    <row r="933" spans="6:17" s="134" customFormat="1" x14ac:dyDescent="0.2">
      <c r="F933" s="135"/>
      <c r="G933" s="135"/>
      <c r="H933" s="136"/>
      <c r="I933" s="137"/>
      <c r="O933" s="138"/>
      <c r="P933" s="139"/>
      <c r="Q933" s="139"/>
    </row>
    <row r="934" spans="6:17" s="134" customFormat="1" x14ac:dyDescent="0.2">
      <c r="F934" s="135"/>
      <c r="G934" s="135"/>
      <c r="H934" s="136"/>
      <c r="I934" s="137"/>
      <c r="O934" s="138"/>
      <c r="P934" s="139"/>
      <c r="Q934" s="139"/>
    </row>
    <row r="935" spans="6:17" s="134" customFormat="1" x14ac:dyDescent="0.2">
      <c r="F935" s="135"/>
      <c r="G935" s="135"/>
      <c r="H935" s="136"/>
      <c r="I935" s="137"/>
      <c r="O935" s="138"/>
      <c r="P935" s="139"/>
      <c r="Q935" s="139"/>
    </row>
    <row r="936" spans="6:17" s="134" customFormat="1" x14ac:dyDescent="0.2">
      <c r="F936" s="135"/>
      <c r="G936" s="135"/>
      <c r="H936" s="136"/>
      <c r="I936" s="137"/>
      <c r="O936" s="138"/>
      <c r="P936" s="139"/>
      <c r="Q936" s="139"/>
    </row>
    <row r="937" spans="6:17" s="134" customFormat="1" x14ac:dyDescent="0.2">
      <c r="F937" s="135"/>
      <c r="G937" s="135"/>
      <c r="H937" s="136"/>
      <c r="I937" s="137"/>
      <c r="O937" s="138"/>
      <c r="P937" s="139"/>
      <c r="Q937" s="139"/>
    </row>
    <row r="938" spans="6:17" s="134" customFormat="1" x14ac:dyDescent="0.2">
      <c r="F938" s="135"/>
      <c r="G938" s="135"/>
      <c r="H938" s="136"/>
      <c r="I938" s="137"/>
      <c r="O938" s="138"/>
      <c r="P938" s="139"/>
      <c r="Q938" s="139"/>
    </row>
    <row r="939" spans="6:17" s="134" customFormat="1" x14ac:dyDescent="0.2">
      <c r="F939" s="135"/>
      <c r="G939" s="135"/>
      <c r="H939" s="136"/>
      <c r="I939" s="137"/>
      <c r="O939" s="138"/>
      <c r="P939" s="139"/>
      <c r="Q939" s="139"/>
    </row>
    <row r="940" spans="6:17" s="134" customFormat="1" x14ac:dyDescent="0.2">
      <c r="F940" s="135"/>
      <c r="G940" s="135"/>
      <c r="H940" s="136"/>
      <c r="I940" s="137"/>
      <c r="O940" s="138"/>
      <c r="P940" s="139"/>
      <c r="Q940" s="139"/>
    </row>
    <row r="941" spans="6:17" s="134" customFormat="1" x14ac:dyDescent="0.2">
      <c r="F941" s="135"/>
      <c r="G941" s="135"/>
      <c r="H941" s="136"/>
      <c r="I941" s="137"/>
      <c r="O941" s="138"/>
      <c r="P941" s="139"/>
      <c r="Q941" s="139"/>
    </row>
    <row r="942" spans="6:17" s="134" customFormat="1" x14ac:dyDescent="0.2">
      <c r="F942" s="135"/>
      <c r="G942" s="135"/>
      <c r="H942" s="136"/>
      <c r="I942" s="137"/>
      <c r="O942" s="138"/>
      <c r="P942" s="139"/>
      <c r="Q942" s="139"/>
    </row>
    <row r="943" spans="6:17" s="134" customFormat="1" x14ac:dyDescent="0.2">
      <c r="F943" s="135"/>
      <c r="G943" s="135"/>
      <c r="H943" s="136"/>
      <c r="I943" s="137"/>
      <c r="O943" s="138"/>
      <c r="P943" s="139"/>
      <c r="Q943" s="139"/>
    </row>
    <row r="944" spans="6:17" s="134" customFormat="1" x14ac:dyDescent="0.2">
      <c r="F944" s="135"/>
      <c r="G944" s="135"/>
      <c r="H944" s="136"/>
      <c r="I944" s="137"/>
      <c r="O944" s="138"/>
      <c r="P944" s="139"/>
      <c r="Q944" s="139"/>
    </row>
    <row r="945" spans="6:17" s="134" customFormat="1" x14ac:dyDescent="0.2">
      <c r="F945" s="135"/>
      <c r="G945" s="135"/>
      <c r="H945" s="136"/>
      <c r="I945" s="137"/>
      <c r="O945" s="138"/>
      <c r="P945" s="139"/>
      <c r="Q945" s="139"/>
    </row>
    <row r="946" spans="6:17" s="134" customFormat="1" x14ac:dyDescent="0.2">
      <c r="F946" s="135"/>
      <c r="G946" s="135"/>
      <c r="H946" s="136"/>
      <c r="I946" s="137"/>
      <c r="O946" s="138"/>
      <c r="P946" s="139"/>
      <c r="Q946" s="139"/>
    </row>
    <row r="947" spans="6:17" s="134" customFormat="1" x14ac:dyDescent="0.2">
      <c r="F947" s="135"/>
      <c r="G947" s="135"/>
      <c r="H947" s="136"/>
      <c r="I947" s="137"/>
      <c r="O947" s="138"/>
      <c r="P947" s="139"/>
      <c r="Q947" s="139"/>
    </row>
    <row r="948" spans="6:17" s="134" customFormat="1" x14ac:dyDescent="0.2">
      <c r="F948" s="135"/>
      <c r="G948" s="135"/>
      <c r="H948" s="136"/>
      <c r="I948" s="137"/>
      <c r="O948" s="138"/>
      <c r="P948" s="139"/>
      <c r="Q948" s="139"/>
    </row>
    <row r="949" spans="6:17" s="134" customFormat="1" x14ac:dyDescent="0.2">
      <c r="F949" s="135"/>
      <c r="G949" s="135"/>
      <c r="H949" s="136"/>
      <c r="I949" s="137"/>
      <c r="O949" s="138"/>
      <c r="P949" s="139"/>
      <c r="Q949" s="139"/>
    </row>
    <row r="950" spans="6:17" s="134" customFormat="1" x14ac:dyDescent="0.2">
      <c r="F950" s="135"/>
      <c r="G950" s="135"/>
      <c r="H950" s="136"/>
      <c r="I950" s="137"/>
      <c r="O950" s="138"/>
      <c r="P950" s="139"/>
      <c r="Q950" s="139"/>
    </row>
    <row r="951" spans="6:17" s="134" customFormat="1" x14ac:dyDescent="0.2">
      <c r="F951" s="135"/>
      <c r="G951" s="135"/>
      <c r="H951" s="136"/>
      <c r="I951" s="137"/>
      <c r="O951" s="138"/>
      <c r="P951" s="139"/>
      <c r="Q951" s="139"/>
    </row>
    <row r="952" spans="6:17" s="134" customFormat="1" x14ac:dyDescent="0.2">
      <c r="F952" s="135"/>
      <c r="G952" s="135"/>
      <c r="H952" s="136"/>
      <c r="I952" s="137"/>
      <c r="O952" s="138"/>
      <c r="P952" s="139"/>
      <c r="Q952" s="139"/>
    </row>
    <row r="953" spans="6:17" s="134" customFormat="1" x14ac:dyDescent="0.2">
      <c r="F953" s="135"/>
      <c r="G953" s="135"/>
      <c r="H953" s="136"/>
      <c r="I953" s="137"/>
      <c r="O953" s="138"/>
      <c r="P953" s="139"/>
      <c r="Q953" s="139"/>
    </row>
    <row r="954" spans="6:17" s="134" customFormat="1" x14ac:dyDescent="0.2">
      <c r="F954" s="135"/>
      <c r="G954" s="135"/>
      <c r="H954" s="136"/>
      <c r="I954" s="137"/>
      <c r="O954" s="138"/>
      <c r="P954" s="139"/>
      <c r="Q954" s="139"/>
    </row>
    <row r="955" spans="6:17" s="134" customFormat="1" x14ac:dyDescent="0.2">
      <c r="F955" s="135"/>
      <c r="G955" s="135"/>
      <c r="H955" s="136"/>
      <c r="I955" s="137"/>
      <c r="O955" s="138"/>
      <c r="P955" s="139"/>
      <c r="Q955" s="139"/>
    </row>
    <row r="956" spans="6:17" s="134" customFormat="1" x14ac:dyDescent="0.2">
      <c r="F956" s="135"/>
      <c r="G956" s="135"/>
      <c r="H956" s="136"/>
      <c r="I956" s="137"/>
      <c r="O956" s="138"/>
      <c r="P956" s="139"/>
      <c r="Q956" s="139"/>
    </row>
    <row r="957" spans="6:17" s="134" customFormat="1" x14ac:dyDescent="0.2">
      <c r="F957" s="135"/>
      <c r="G957" s="135"/>
      <c r="H957" s="136"/>
      <c r="I957" s="137"/>
      <c r="O957" s="138"/>
      <c r="P957" s="139"/>
      <c r="Q957" s="139"/>
    </row>
    <row r="958" spans="6:17" s="134" customFormat="1" x14ac:dyDescent="0.2">
      <c r="F958" s="135"/>
      <c r="G958" s="135"/>
      <c r="H958" s="136"/>
      <c r="I958" s="137"/>
      <c r="O958" s="138"/>
      <c r="P958" s="139"/>
      <c r="Q958" s="139"/>
    </row>
    <row r="959" spans="6:17" s="134" customFormat="1" x14ac:dyDescent="0.2">
      <c r="F959" s="135"/>
      <c r="G959" s="135"/>
      <c r="H959" s="136"/>
      <c r="I959" s="137"/>
      <c r="O959" s="138"/>
      <c r="P959" s="139"/>
      <c r="Q959" s="139"/>
    </row>
    <row r="960" spans="6:17" s="134" customFormat="1" x14ac:dyDescent="0.2">
      <c r="F960" s="135"/>
      <c r="G960" s="135"/>
      <c r="H960" s="136"/>
      <c r="I960" s="137"/>
      <c r="O960" s="138"/>
      <c r="P960" s="139"/>
      <c r="Q960" s="139"/>
    </row>
    <row r="961" spans="6:17" s="134" customFormat="1" x14ac:dyDescent="0.2">
      <c r="F961" s="135"/>
      <c r="G961" s="135"/>
      <c r="H961" s="136"/>
      <c r="I961" s="137"/>
      <c r="O961" s="138"/>
      <c r="P961" s="139"/>
      <c r="Q961" s="139"/>
    </row>
    <row r="962" spans="6:17" s="134" customFormat="1" x14ac:dyDescent="0.2">
      <c r="F962" s="135"/>
      <c r="G962" s="135"/>
      <c r="H962" s="136"/>
      <c r="I962" s="137"/>
      <c r="O962" s="138"/>
      <c r="P962" s="139"/>
      <c r="Q962" s="139"/>
    </row>
    <row r="963" spans="6:17" s="134" customFormat="1" x14ac:dyDescent="0.2">
      <c r="F963" s="135"/>
      <c r="G963" s="135"/>
      <c r="H963" s="136"/>
      <c r="I963" s="137"/>
      <c r="O963" s="138"/>
      <c r="P963" s="139"/>
      <c r="Q963" s="139"/>
    </row>
    <row r="964" spans="6:17" s="134" customFormat="1" x14ac:dyDescent="0.2">
      <c r="F964" s="135"/>
      <c r="G964" s="135"/>
      <c r="H964" s="136"/>
      <c r="I964" s="137"/>
      <c r="O964" s="138"/>
      <c r="P964" s="139"/>
      <c r="Q964" s="139"/>
    </row>
    <row r="965" spans="6:17" s="134" customFormat="1" x14ac:dyDescent="0.2">
      <c r="F965" s="135"/>
      <c r="G965" s="135"/>
      <c r="H965" s="136"/>
      <c r="I965" s="137"/>
      <c r="O965" s="138"/>
      <c r="P965" s="139"/>
      <c r="Q965" s="139"/>
    </row>
    <row r="966" spans="6:17" s="134" customFormat="1" x14ac:dyDescent="0.2">
      <c r="F966" s="135"/>
      <c r="G966" s="135"/>
      <c r="H966" s="136"/>
      <c r="I966" s="137"/>
      <c r="O966" s="138"/>
      <c r="P966" s="139"/>
      <c r="Q966" s="139"/>
    </row>
    <row r="967" spans="6:17" s="134" customFormat="1" x14ac:dyDescent="0.2">
      <c r="F967" s="135"/>
      <c r="G967" s="135"/>
      <c r="H967" s="136"/>
      <c r="I967" s="137"/>
      <c r="O967" s="138"/>
      <c r="P967" s="139"/>
      <c r="Q967" s="139"/>
    </row>
    <row r="968" spans="6:17" s="134" customFormat="1" x14ac:dyDescent="0.2">
      <c r="F968" s="135"/>
      <c r="G968" s="135"/>
      <c r="H968" s="136"/>
      <c r="I968" s="137"/>
      <c r="O968" s="138"/>
      <c r="P968" s="139"/>
      <c r="Q968" s="139"/>
    </row>
    <row r="969" spans="6:17" s="134" customFormat="1" x14ac:dyDescent="0.2">
      <c r="F969" s="135"/>
      <c r="G969" s="135"/>
      <c r="H969" s="136"/>
      <c r="I969" s="137"/>
      <c r="O969" s="138"/>
      <c r="P969" s="139"/>
      <c r="Q969" s="139"/>
    </row>
    <row r="970" spans="6:17" s="134" customFormat="1" x14ac:dyDescent="0.2">
      <c r="F970" s="135"/>
      <c r="G970" s="135"/>
      <c r="H970" s="136"/>
      <c r="I970" s="137"/>
      <c r="O970" s="138"/>
      <c r="P970" s="139"/>
      <c r="Q970" s="139"/>
    </row>
    <row r="971" spans="6:17" s="134" customFormat="1" x14ac:dyDescent="0.2">
      <c r="F971" s="135"/>
      <c r="G971" s="135"/>
      <c r="H971" s="136"/>
      <c r="I971" s="137"/>
      <c r="O971" s="138"/>
      <c r="P971" s="139"/>
      <c r="Q971" s="139"/>
    </row>
    <row r="972" spans="6:17" s="134" customFormat="1" x14ac:dyDescent="0.2">
      <c r="F972" s="135"/>
      <c r="G972" s="135"/>
      <c r="H972" s="136"/>
      <c r="I972" s="137"/>
      <c r="O972" s="138"/>
      <c r="P972" s="139"/>
      <c r="Q972" s="139"/>
    </row>
    <row r="973" spans="6:17" s="134" customFormat="1" x14ac:dyDescent="0.2">
      <c r="F973" s="135"/>
      <c r="G973" s="135"/>
      <c r="H973" s="136"/>
      <c r="I973" s="137"/>
      <c r="O973" s="138"/>
      <c r="P973" s="139"/>
      <c r="Q973" s="139"/>
    </row>
    <row r="974" spans="6:17" s="134" customFormat="1" x14ac:dyDescent="0.2">
      <c r="F974" s="135"/>
      <c r="G974" s="135"/>
      <c r="H974" s="136"/>
      <c r="I974" s="137"/>
      <c r="O974" s="138"/>
      <c r="P974" s="139"/>
      <c r="Q974" s="139"/>
    </row>
    <row r="975" spans="6:17" s="134" customFormat="1" x14ac:dyDescent="0.2">
      <c r="F975" s="135"/>
      <c r="G975" s="135"/>
      <c r="H975" s="136"/>
      <c r="I975" s="137"/>
      <c r="O975" s="138"/>
      <c r="P975" s="139"/>
      <c r="Q975" s="139"/>
    </row>
    <row r="976" spans="6:17" s="134" customFormat="1" x14ac:dyDescent="0.2">
      <c r="F976" s="135"/>
      <c r="G976" s="135"/>
      <c r="H976" s="136"/>
      <c r="I976" s="137"/>
      <c r="O976" s="138"/>
      <c r="P976" s="139"/>
      <c r="Q976" s="139"/>
    </row>
    <row r="977" spans="6:17" s="134" customFormat="1" x14ac:dyDescent="0.2">
      <c r="F977" s="135"/>
      <c r="G977" s="135"/>
      <c r="H977" s="136"/>
      <c r="I977" s="137"/>
      <c r="O977" s="138"/>
      <c r="P977" s="139"/>
      <c r="Q977" s="139"/>
    </row>
    <row r="978" spans="6:17" s="134" customFormat="1" x14ac:dyDescent="0.2">
      <c r="F978" s="135"/>
      <c r="G978" s="135"/>
      <c r="H978" s="136"/>
      <c r="I978" s="137"/>
      <c r="O978" s="138"/>
      <c r="P978" s="139"/>
      <c r="Q978" s="139"/>
    </row>
    <row r="979" spans="6:17" s="134" customFormat="1" x14ac:dyDescent="0.2">
      <c r="F979" s="135"/>
      <c r="G979" s="135"/>
      <c r="H979" s="136"/>
      <c r="I979" s="137"/>
      <c r="O979" s="138"/>
      <c r="P979" s="139"/>
      <c r="Q979" s="139"/>
    </row>
    <row r="980" spans="6:17" s="134" customFormat="1" x14ac:dyDescent="0.2">
      <c r="F980" s="135"/>
      <c r="G980" s="135"/>
      <c r="H980" s="136"/>
      <c r="I980" s="137"/>
      <c r="O980" s="138"/>
      <c r="P980" s="139"/>
      <c r="Q980" s="139"/>
    </row>
    <row r="981" spans="6:17" s="134" customFormat="1" x14ac:dyDescent="0.2">
      <c r="F981" s="135"/>
      <c r="G981" s="135"/>
      <c r="H981" s="136"/>
      <c r="I981" s="137"/>
      <c r="O981" s="138"/>
      <c r="P981" s="139"/>
      <c r="Q981" s="139"/>
    </row>
    <row r="982" spans="6:17" s="134" customFormat="1" x14ac:dyDescent="0.2">
      <c r="F982" s="135"/>
      <c r="G982" s="135"/>
      <c r="H982" s="136"/>
      <c r="I982" s="137"/>
      <c r="O982" s="138"/>
      <c r="P982" s="139"/>
      <c r="Q982" s="139"/>
    </row>
    <row r="983" spans="6:17" s="134" customFormat="1" x14ac:dyDescent="0.2">
      <c r="F983" s="135"/>
      <c r="G983" s="135"/>
      <c r="H983" s="136"/>
      <c r="I983" s="137"/>
      <c r="O983" s="138"/>
      <c r="P983" s="139"/>
      <c r="Q983" s="139"/>
    </row>
    <row r="984" spans="6:17" s="134" customFormat="1" x14ac:dyDescent="0.2">
      <c r="F984" s="135"/>
      <c r="G984" s="135"/>
      <c r="H984" s="136"/>
      <c r="I984" s="137"/>
      <c r="O984" s="138"/>
      <c r="P984" s="139"/>
      <c r="Q984" s="139"/>
    </row>
    <row r="985" spans="6:17" s="134" customFormat="1" x14ac:dyDescent="0.2">
      <c r="F985" s="135"/>
      <c r="G985" s="135"/>
      <c r="H985" s="136"/>
      <c r="I985" s="137"/>
      <c r="O985" s="138"/>
      <c r="P985" s="139"/>
      <c r="Q985" s="139"/>
    </row>
    <row r="986" spans="6:17" s="134" customFormat="1" x14ac:dyDescent="0.2">
      <c r="F986" s="135"/>
      <c r="G986" s="135"/>
      <c r="H986" s="136"/>
      <c r="I986" s="137"/>
      <c r="O986" s="138"/>
      <c r="P986" s="139"/>
      <c r="Q986" s="139"/>
    </row>
    <row r="987" spans="6:17" s="134" customFormat="1" x14ac:dyDescent="0.2">
      <c r="F987" s="135"/>
      <c r="G987" s="135"/>
      <c r="H987" s="136"/>
      <c r="I987" s="137"/>
      <c r="O987" s="138"/>
      <c r="P987" s="139"/>
      <c r="Q987" s="139"/>
    </row>
    <row r="988" spans="6:17" s="134" customFormat="1" x14ac:dyDescent="0.2">
      <c r="F988" s="135"/>
      <c r="G988" s="135"/>
      <c r="H988" s="136"/>
      <c r="I988" s="137"/>
      <c r="O988" s="138"/>
      <c r="P988" s="139"/>
      <c r="Q988" s="139"/>
    </row>
    <row r="989" spans="6:17" s="134" customFormat="1" x14ac:dyDescent="0.2">
      <c r="F989" s="135"/>
      <c r="G989" s="135"/>
      <c r="H989" s="136"/>
      <c r="I989" s="137"/>
      <c r="O989" s="138"/>
      <c r="P989" s="139"/>
      <c r="Q989" s="139"/>
    </row>
    <row r="990" spans="6:17" s="134" customFormat="1" x14ac:dyDescent="0.2">
      <c r="F990" s="135"/>
      <c r="G990" s="135"/>
      <c r="H990" s="136"/>
      <c r="I990" s="137"/>
      <c r="O990" s="138"/>
      <c r="P990" s="139"/>
      <c r="Q990" s="139"/>
    </row>
    <row r="991" spans="6:17" s="134" customFormat="1" x14ac:dyDescent="0.2">
      <c r="F991" s="135"/>
      <c r="G991" s="135"/>
      <c r="H991" s="136"/>
      <c r="I991" s="137"/>
      <c r="O991" s="138"/>
      <c r="P991" s="139"/>
      <c r="Q991" s="139"/>
    </row>
    <row r="992" spans="6:17" s="134" customFormat="1" x14ac:dyDescent="0.2">
      <c r="F992" s="135"/>
      <c r="G992" s="135"/>
      <c r="H992" s="136"/>
      <c r="I992" s="137"/>
      <c r="O992" s="138"/>
      <c r="P992" s="139"/>
      <c r="Q992" s="139"/>
    </row>
    <row r="993" spans="6:17" s="134" customFormat="1" x14ac:dyDescent="0.2">
      <c r="F993" s="135"/>
      <c r="G993" s="135"/>
      <c r="H993" s="136"/>
      <c r="I993" s="137"/>
      <c r="O993" s="138"/>
      <c r="P993" s="139"/>
      <c r="Q993" s="139"/>
    </row>
    <row r="994" spans="6:17" s="134" customFormat="1" x14ac:dyDescent="0.2">
      <c r="F994" s="135"/>
      <c r="G994" s="135"/>
      <c r="H994" s="136"/>
      <c r="I994" s="137"/>
      <c r="O994" s="138"/>
      <c r="P994" s="139"/>
      <c r="Q994" s="139"/>
    </row>
    <row r="995" spans="6:17" s="134" customFormat="1" x14ac:dyDescent="0.2">
      <c r="F995" s="135"/>
      <c r="G995" s="135"/>
      <c r="H995" s="136"/>
      <c r="I995" s="137"/>
      <c r="O995" s="138"/>
      <c r="P995" s="139"/>
      <c r="Q995" s="139"/>
    </row>
    <row r="996" spans="6:17" s="134" customFormat="1" x14ac:dyDescent="0.2">
      <c r="F996" s="135"/>
      <c r="G996" s="135"/>
      <c r="H996" s="136"/>
      <c r="I996" s="137"/>
      <c r="O996" s="138"/>
      <c r="P996" s="139"/>
      <c r="Q996" s="139"/>
    </row>
    <row r="997" spans="6:17" s="134" customFormat="1" x14ac:dyDescent="0.2">
      <c r="F997" s="135"/>
      <c r="G997" s="135"/>
      <c r="H997" s="136"/>
      <c r="I997" s="137"/>
      <c r="O997" s="138"/>
      <c r="P997" s="139"/>
      <c r="Q997" s="139"/>
    </row>
    <row r="998" spans="6:17" s="134" customFormat="1" x14ac:dyDescent="0.2">
      <c r="F998" s="135"/>
      <c r="G998" s="135"/>
      <c r="H998" s="136"/>
      <c r="I998" s="137"/>
      <c r="O998" s="138"/>
      <c r="P998" s="139"/>
      <c r="Q998" s="139"/>
    </row>
    <row r="999" spans="6:17" s="134" customFormat="1" x14ac:dyDescent="0.2">
      <c r="F999" s="135"/>
      <c r="G999" s="135"/>
      <c r="H999" s="136"/>
      <c r="I999" s="137"/>
      <c r="O999" s="138"/>
      <c r="P999" s="139"/>
      <c r="Q999" s="139"/>
    </row>
    <row r="1000" spans="6:17" s="134" customFormat="1" x14ac:dyDescent="0.2">
      <c r="F1000" s="135"/>
      <c r="G1000" s="135"/>
      <c r="H1000" s="136"/>
      <c r="I1000" s="137"/>
      <c r="O1000" s="138"/>
      <c r="P1000" s="139"/>
      <c r="Q1000" s="139"/>
    </row>
    <row r="1001" spans="6:17" s="134" customFormat="1" x14ac:dyDescent="0.2">
      <c r="F1001" s="135"/>
      <c r="G1001" s="135"/>
      <c r="H1001" s="136"/>
      <c r="I1001" s="137"/>
      <c r="O1001" s="138"/>
      <c r="P1001" s="139"/>
      <c r="Q1001" s="139"/>
    </row>
    <row r="1002" spans="6:17" s="134" customFormat="1" x14ac:dyDescent="0.2">
      <c r="F1002" s="135"/>
      <c r="G1002" s="135"/>
      <c r="H1002" s="136"/>
      <c r="I1002" s="137"/>
      <c r="O1002" s="138"/>
      <c r="P1002" s="139"/>
      <c r="Q1002" s="139"/>
    </row>
    <row r="1003" spans="6:17" s="134" customFormat="1" x14ac:dyDescent="0.2">
      <c r="F1003" s="135"/>
      <c r="G1003" s="135"/>
      <c r="H1003" s="136"/>
      <c r="I1003" s="137"/>
      <c r="O1003" s="138"/>
      <c r="P1003" s="139"/>
      <c r="Q1003" s="139"/>
    </row>
    <row r="1004" spans="6:17" s="134" customFormat="1" x14ac:dyDescent="0.2">
      <c r="F1004" s="135"/>
      <c r="G1004" s="135"/>
      <c r="H1004" s="136"/>
      <c r="I1004" s="137"/>
      <c r="O1004" s="138"/>
      <c r="P1004" s="139"/>
      <c r="Q1004" s="139"/>
    </row>
    <row r="1005" spans="6:17" s="134" customFormat="1" x14ac:dyDescent="0.2">
      <c r="F1005" s="135"/>
      <c r="G1005" s="135"/>
      <c r="H1005" s="136"/>
      <c r="I1005" s="137"/>
      <c r="O1005" s="138"/>
      <c r="P1005" s="139"/>
      <c r="Q1005" s="139"/>
    </row>
    <row r="1006" spans="6:17" s="134" customFormat="1" x14ac:dyDescent="0.2">
      <c r="F1006" s="135"/>
      <c r="G1006" s="135"/>
      <c r="H1006" s="136"/>
      <c r="I1006" s="137"/>
      <c r="O1006" s="138"/>
      <c r="P1006" s="139"/>
      <c r="Q1006" s="139"/>
    </row>
    <row r="1007" spans="6:17" s="134" customFormat="1" x14ac:dyDescent="0.2">
      <c r="F1007" s="135"/>
      <c r="G1007" s="135"/>
      <c r="H1007" s="136"/>
      <c r="I1007" s="137"/>
      <c r="O1007" s="138"/>
      <c r="P1007" s="139"/>
      <c r="Q1007" s="139"/>
    </row>
    <row r="1008" spans="6:17" s="134" customFormat="1" x14ac:dyDescent="0.2">
      <c r="F1008" s="135"/>
      <c r="G1008" s="135"/>
      <c r="H1008" s="136"/>
      <c r="I1008" s="137"/>
      <c r="O1008" s="138"/>
      <c r="P1008" s="139"/>
      <c r="Q1008" s="139"/>
    </row>
    <row r="1009" spans="6:17" s="134" customFormat="1" x14ac:dyDescent="0.2">
      <c r="F1009" s="135"/>
      <c r="G1009" s="135"/>
      <c r="H1009" s="136"/>
      <c r="I1009" s="137"/>
      <c r="O1009" s="138"/>
      <c r="P1009" s="139"/>
      <c r="Q1009" s="139"/>
    </row>
    <row r="1010" spans="6:17" s="134" customFormat="1" x14ac:dyDescent="0.2">
      <c r="F1010" s="135"/>
      <c r="G1010" s="135"/>
      <c r="H1010" s="136"/>
      <c r="I1010" s="137"/>
      <c r="O1010" s="138"/>
      <c r="P1010" s="139"/>
      <c r="Q1010" s="139"/>
    </row>
    <row r="1011" spans="6:17" s="134" customFormat="1" x14ac:dyDescent="0.2">
      <c r="F1011" s="135"/>
      <c r="G1011" s="135"/>
      <c r="H1011" s="136"/>
      <c r="I1011" s="137"/>
      <c r="O1011" s="138"/>
      <c r="P1011" s="139"/>
      <c r="Q1011" s="139"/>
    </row>
    <row r="1012" spans="6:17" s="134" customFormat="1" x14ac:dyDescent="0.2">
      <c r="F1012" s="135"/>
      <c r="G1012" s="135"/>
      <c r="H1012" s="136"/>
      <c r="I1012" s="137"/>
      <c r="O1012" s="138"/>
      <c r="P1012" s="139"/>
      <c r="Q1012" s="139"/>
    </row>
    <row r="1013" spans="6:17" s="134" customFormat="1" x14ac:dyDescent="0.2">
      <c r="F1013" s="135"/>
      <c r="G1013" s="135"/>
      <c r="H1013" s="136"/>
      <c r="I1013" s="137"/>
      <c r="O1013" s="138"/>
      <c r="P1013" s="139"/>
      <c r="Q1013" s="139"/>
    </row>
    <row r="1014" spans="6:17" s="134" customFormat="1" x14ac:dyDescent="0.2">
      <c r="F1014" s="135"/>
      <c r="G1014" s="135"/>
      <c r="H1014" s="136"/>
      <c r="I1014" s="137"/>
      <c r="O1014" s="138"/>
      <c r="P1014" s="139"/>
      <c r="Q1014" s="139"/>
    </row>
    <row r="1015" spans="6:17" s="134" customFormat="1" x14ac:dyDescent="0.2">
      <c r="F1015" s="135"/>
      <c r="G1015" s="135"/>
      <c r="H1015" s="136"/>
      <c r="I1015" s="137"/>
      <c r="O1015" s="138"/>
      <c r="P1015" s="139"/>
      <c r="Q1015" s="139"/>
    </row>
    <row r="1016" spans="6:17" s="134" customFormat="1" x14ac:dyDescent="0.2">
      <c r="F1016" s="135"/>
      <c r="G1016" s="135"/>
      <c r="H1016" s="136"/>
      <c r="I1016" s="137"/>
      <c r="O1016" s="138"/>
      <c r="P1016" s="139"/>
      <c r="Q1016" s="139"/>
    </row>
    <row r="1017" spans="6:17" s="134" customFormat="1" x14ac:dyDescent="0.2">
      <c r="F1017" s="135"/>
      <c r="G1017" s="135"/>
      <c r="H1017" s="136"/>
      <c r="I1017" s="137"/>
      <c r="O1017" s="138"/>
      <c r="P1017" s="139"/>
      <c r="Q1017" s="139"/>
    </row>
    <row r="1018" spans="6:17" s="134" customFormat="1" x14ac:dyDescent="0.2">
      <c r="F1018" s="135"/>
      <c r="G1018" s="135"/>
      <c r="H1018" s="136"/>
      <c r="I1018" s="137"/>
      <c r="O1018" s="138"/>
      <c r="P1018" s="139"/>
      <c r="Q1018" s="139"/>
    </row>
    <row r="1019" spans="6:17" s="134" customFormat="1" x14ac:dyDescent="0.2">
      <c r="F1019" s="135"/>
      <c r="G1019" s="135"/>
      <c r="H1019" s="136"/>
      <c r="I1019" s="137"/>
      <c r="O1019" s="138"/>
      <c r="P1019" s="139"/>
      <c r="Q1019" s="139"/>
    </row>
    <row r="1020" spans="6:17" s="134" customFormat="1" x14ac:dyDescent="0.2">
      <c r="F1020" s="135"/>
      <c r="G1020" s="135"/>
      <c r="H1020" s="136"/>
      <c r="I1020" s="137"/>
      <c r="O1020" s="138"/>
      <c r="P1020" s="139"/>
      <c r="Q1020" s="139"/>
    </row>
    <row r="1021" spans="6:17" s="134" customFormat="1" x14ac:dyDescent="0.2">
      <c r="F1021" s="135"/>
      <c r="G1021" s="135"/>
      <c r="H1021" s="136"/>
      <c r="I1021" s="137"/>
      <c r="O1021" s="138"/>
      <c r="P1021" s="139"/>
      <c r="Q1021" s="139"/>
    </row>
    <row r="1022" spans="6:17" s="134" customFormat="1" x14ac:dyDescent="0.2">
      <c r="F1022" s="135"/>
      <c r="G1022" s="135"/>
      <c r="H1022" s="136"/>
      <c r="I1022" s="137"/>
      <c r="O1022" s="138"/>
      <c r="P1022" s="139"/>
      <c r="Q1022" s="139"/>
    </row>
    <row r="1023" spans="6:17" s="134" customFormat="1" x14ac:dyDescent="0.2">
      <c r="F1023" s="135"/>
      <c r="G1023" s="135"/>
      <c r="H1023" s="136"/>
      <c r="I1023" s="137"/>
      <c r="O1023" s="138"/>
      <c r="P1023" s="139"/>
      <c r="Q1023" s="139"/>
    </row>
    <row r="1024" spans="6:17" s="134" customFormat="1" x14ac:dyDescent="0.2">
      <c r="F1024" s="135"/>
      <c r="G1024" s="135"/>
      <c r="H1024" s="136"/>
      <c r="I1024" s="137"/>
      <c r="O1024" s="138"/>
      <c r="P1024" s="139"/>
      <c r="Q1024" s="139"/>
    </row>
    <row r="1025" spans="6:17" s="134" customFormat="1" x14ac:dyDescent="0.2">
      <c r="F1025" s="135"/>
      <c r="G1025" s="135"/>
      <c r="H1025" s="136"/>
      <c r="I1025" s="137"/>
      <c r="O1025" s="138"/>
      <c r="P1025" s="139"/>
      <c r="Q1025" s="139"/>
    </row>
    <row r="1026" spans="6:17" s="134" customFormat="1" x14ac:dyDescent="0.2">
      <c r="F1026" s="135"/>
      <c r="G1026" s="135"/>
      <c r="H1026" s="136"/>
      <c r="I1026" s="137"/>
      <c r="O1026" s="138"/>
      <c r="P1026" s="139"/>
      <c r="Q1026" s="139"/>
    </row>
    <row r="1027" spans="6:17" s="134" customFormat="1" x14ac:dyDescent="0.2">
      <c r="F1027" s="135"/>
      <c r="G1027" s="135"/>
      <c r="H1027" s="136"/>
      <c r="I1027" s="137"/>
      <c r="O1027" s="138"/>
      <c r="P1027" s="139"/>
      <c r="Q1027" s="139"/>
    </row>
    <row r="1028" spans="6:17" s="134" customFormat="1" x14ac:dyDescent="0.2">
      <c r="F1028" s="135"/>
      <c r="G1028" s="135"/>
      <c r="H1028" s="136"/>
      <c r="I1028" s="137"/>
      <c r="O1028" s="138"/>
      <c r="P1028" s="139"/>
      <c r="Q1028" s="139"/>
    </row>
    <row r="1029" spans="6:17" s="134" customFormat="1" x14ac:dyDescent="0.2">
      <c r="F1029" s="135"/>
      <c r="G1029" s="135"/>
      <c r="H1029" s="136"/>
      <c r="I1029" s="137"/>
      <c r="O1029" s="138"/>
      <c r="P1029" s="139"/>
      <c r="Q1029" s="139"/>
    </row>
    <row r="1030" spans="6:17" s="134" customFormat="1" x14ac:dyDescent="0.2">
      <c r="F1030" s="135"/>
      <c r="G1030" s="135"/>
      <c r="H1030" s="136"/>
      <c r="I1030" s="137"/>
      <c r="O1030" s="138"/>
      <c r="P1030" s="139"/>
      <c r="Q1030" s="139"/>
    </row>
    <row r="1031" spans="6:17" s="134" customFormat="1" x14ac:dyDescent="0.2">
      <c r="F1031" s="135"/>
      <c r="G1031" s="135"/>
      <c r="H1031" s="136"/>
      <c r="I1031" s="137"/>
      <c r="O1031" s="138"/>
      <c r="P1031" s="139"/>
      <c r="Q1031" s="139"/>
    </row>
    <row r="1032" spans="6:17" s="134" customFormat="1" x14ac:dyDescent="0.2">
      <c r="F1032" s="135"/>
      <c r="G1032" s="135"/>
      <c r="H1032" s="136"/>
      <c r="I1032" s="137"/>
      <c r="O1032" s="138"/>
      <c r="P1032" s="139"/>
      <c r="Q1032" s="139"/>
    </row>
    <row r="1033" spans="6:17" s="134" customFormat="1" x14ac:dyDescent="0.2">
      <c r="F1033" s="135"/>
      <c r="G1033" s="135"/>
      <c r="H1033" s="136"/>
      <c r="I1033" s="137"/>
      <c r="O1033" s="138"/>
      <c r="P1033" s="139"/>
      <c r="Q1033" s="139"/>
    </row>
    <row r="1034" spans="6:17" s="134" customFormat="1" x14ac:dyDescent="0.2">
      <c r="F1034" s="135"/>
      <c r="G1034" s="135"/>
      <c r="H1034" s="136"/>
      <c r="I1034" s="137"/>
      <c r="O1034" s="138"/>
      <c r="P1034" s="139"/>
      <c r="Q1034" s="139"/>
    </row>
    <row r="1035" spans="6:17" s="134" customFormat="1" x14ac:dyDescent="0.2">
      <c r="F1035" s="135"/>
      <c r="G1035" s="135"/>
      <c r="H1035" s="136"/>
      <c r="I1035" s="137"/>
      <c r="O1035" s="138"/>
      <c r="P1035" s="139"/>
      <c r="Q1035" s="139"/>
    </row>
    <row r="1036" spans="6:17" s="134" customFormat="1" x14ac:dyDescent="0.2">
      <c r="F1036" s="135"/>
      <c r="G1036" s="135"/>
      <c r="H1036" s="136"/>
      <c r="I1036" s="137"/>
      <c r="O1036" s="138"/>
      <c r="P1036" s="139"/>
      <c r="Q1036" s="139"/>
    </row>
    <row r="1037" spans="6:17" s="134" customFormat="1" x14ac:dyDescent="0.2">
      <c r="F1037" s="135"/>
      <c r="G1037" s="135"/>
      <c r="H1037" s="136"/>
      <c r="I1037" s="137"/>
      <c r="O1037" s="138"/>
      <c r="P1037" s="139"/>
      <c r="Q1037" s="139"/>
    </row>
    <row r="1038" spans="6:17" s="134" customFormat="1" x14ac:dyDescent="0.2">
      <c r="F1038" s="135"/>
      <c r="G1038" s="135"/>
      <c r="H1038" s="136"/>
      <c r="I1038" s="137"/>
      <c r="O1038" s="138"/>
      <c r="P1038" s="139"/>
      <c r="Q1038" s="139"/>
    </row>
    <row r="1039" spans="6:17" s="134" customFormat="1" x14ac:dyDescent="0.2">
      <c r="F1039" s="135"/>
      <c r="G1039" s="135"/>
      <c r="H1039" s="136"/>
      <c r="I1039" s="137"/>
      <c r="O1039" s="138"/>
      <c r="P1039" s="139"/>
      <c r="Q1039" s="139"/>
    </row>
    <row r="1040" spans="6:17" s="134" customFormat="1" x14ac:dyDescent="0.2">
      <c r="F1040" s="135"/>
      <c r="G1040" s="135"/>
      <c r="H1040" s="136"/>
      <c r="I1040" s="137"/>
      <c r="O1040" s="138"/>
      <c r="P1040" s="139"/>
      <c r="Q1040" s="139"/>
    </row>
    <row r="1041" spans="6:17" s="134" customFormat="1" x14ac:dyDescent="0.2">
      <c r="F1041" s="135"/>
      <c r="G1041" s="135"/>
      <c r="H1041" s="136"/>
      <c r="I1041" s="137"/>
      <c r="O1041" s="138"/>
      <c r="P1041" s="139"/>
      <c r="Q1041" s="139"/>
    </row>
    <row r="1042" spans="6:17" s="134" customFormat="1" x14ac:dyDescent="0.2">
      <c r="F1042" s="135"/>
      <c r="G1042" s="135"/>
      <c r="H1042" s="136"/>
      <c r="I1042" s="137"/>
      <c r="O1042" s="138"/>
      <c r="P1042" s="139"/>
      <c r="Q1042" s="139"/>
    </row>
    <row r="1043" spans="6:17" s="134" customFormat="1" x14ac:dyDescent="0.2">
      <c r="F1043" s="135"/>
      <c r="G1043" s="135"/>
      <c r="H1043" s="136"/>
      <c r="I1043" s="137"/>
      <c r="O1043" s="138"/>
      <c r="P1043" s="139"/>
      <c r="Q1043" s="139"/>
    </row>
    <row r="1044" spans="6:17" s="134" customFormat="1" x14ac:dyDescent="0.2">
      <c r="F1044" s="135"/>
      <c r="G1044" s="135"/>
      <c r="H1044" s="136"/>
      <c r="I1044" s="137"/>
      <c r="O1044" s="138"/>
      <c r="P1044" s="139"/>
      <c r="Q1044" s="139"/>
    </row>
    <row r="1045" spans="6:17" s="134" customFormat="1" x14ac:dyDescent="0.2">
      <c r="F1045" s="135"/>
      <c r="G1045" s="135"/>
      <c r="H1045" s="136"/>
      <c r="I1045" s="137"/>
      <c r="O1045" s="138"/>
      <c r="P1045" s="139"/>
      <c r="Q1045" s="139"/>
    </row>
    <row r="1046" spans="6:17" s="134" customFormat="1" x14ac:dyDescent="0.2">
      <c r="F1046" s="135"/>
      <c r="G1046" s="135"/>
      <c r="H1046" s="136"/>
      <c r="I1046" s="137"/>
      <c r="O1046" s="138"/>
      <c r="P1046" s="139"/>
      <c r="Q1046" s="139"/>
    </row>
    <row r="1047" spans="6:17" s="134" customFormat="1" x14ac:dyDescent="0.2">
      <c r="F1047" s="135"/>
      <c r="G1047" s="135"/>
      <c r="H1047" s="136"/>
      <c r="I1047" s="137"/>
      <c r="O1047" s="138"/>
      <c r="P1047" s="139"/>
      <c r="Q1047" s="139"/>
    </row>
    <row r="1048" spans="6:17" s="134" customFormat="1" x14ac:dyDescent="0.2">
      <c r="F1048" s="135"/>
      <c r="G1048" s="135"/>
      <c r="H1048" s="136"/>
      <c r="I1048" s="137"/>
      <c r="O1048" s="138"/>
      <c r="P1048" s="139"/>
      <c r="Q1048" s="139"/>
    </row>
    <row r="1049" spans="6:17" s="134" customFormat="1" x14ac:dyDescent="0.2">
      <c r="F1049" s="135"/>
      <c r="G1049" s="135"/>
      <c r="H1049" s="136"/>
      <c r="I1049" s="137"/>
      <c r="O1049" s="138"/>
      <c r="P1049" s="139"/>
      <c r="Q1049" s="139"/>
    </row>
    <row r="1050" spans="6:17" s="134" customFormat="1" x14ac:dyDescent="0.2">
      <c r="F1050" s="135"/>
      <c r="G1050" s="135"/>
      <c r="H1050" s="136"/>
      <c r="I1050" s="137"/>
      <c r="O1050" s="138"/>
      <c r="P1050" s="139"/>
      <c r="Q1050" s="139"/>
    </row>
    <row r="1051" spans="6:17" s="134" customFormat="1" x14ac:dyDescent="0.2">
      <c r="F1051" s="135"/>
      <c r="G1051" s="135"/>
      <c r="H1051" s="136"/>
      <c r="I1051" s="137"/>
      <c r="O1051" s="138"/>
      <c r="P1051" s="139"/>
      <c r="Q1051" s="139"/>
    </row>
    <row r="1052" spans="6:17" s="134" customFormat="1" x14ac:dyDescent="0.2">
      <c r="F1052" s="135"/>
      <c r="G1052" s="135"/>
      <c r="H1052" s="136"/>
      <c r="I1052" s="137"/>
      <c r="O1052" s="138"/>
      <c r="P1052" s="139"/>
      <c r="Q1052" s="139"/>
    </row>
    <row r="1053" spans="6:17" s="134" customFormat="1" x14ac:dyDescent="0.2">
      <c r="F1053" s="135"/>
      <c r="G1053" s="135"/>
      <c r="H1053" s="136"/>
      <c r="I1053" s="137"/>
      <c r="O1053" s="138"/>
      <c r="P1053" s="139"/>
      <c r="Q1053" s="139"/>
    </row>
    <row r="1054" spans="6:17" s="134" customFormat="1" x14ac:dyDescent="0.2">
      <c r="F1054" s="135"/>
      <c r="G1054" s="135"/>
      <c r="H1054" s="136"/>
      <c r="I1054" s="137"/>
      <c r="O1054" s="138"/>
      <c r="P1054" s="139"/>
      <c r="Q1054" s="139"/>
    </row>
    <row r="1055" spans="6:17" s="134" customFormat="1" x14ac:dyDescent="0.2">
      <c r="F1055" s="135"/>
      <c r="G1055" s="135"/>
      <c r="H1055" s="136"/>
      <c r="I1055" s="137"/>
      <c r="O1055" s="138"/>
      <c r="P1055" s="139"/>
      <c r="Q1055" s="139"/>
    </row>
    <row r="1056" spans="6:17" s="134" customFormat="1" x14ac:dyDescent="0.2">
      <c r="F1056" s="135"/>
      <c r="G1056" s="135"/>
      <c r="H1056" s="136"/>
      <c r="I1056" s="137"/>
      <c r="O1056" s="138"/>
      <c r="P1056" s="139"/>
      <c r="Q1056" s="139"/>
    </row>
    <row r="1057" spans="6:17" s="134" customFormat="1" x14ac:dyDescent="0.2">
      <c r="F1057" s="135"/>
      <c r="G1057" s="135"/>
      <c r="H1057" s="136"/>
      <c r="I1057" s="137"/>
      <c r="O1057" s="138"/>
      <c r="P1057" s="139"/>
      <c r="Q1057" s="139"/>
    </row>
    <row r="1058" spans="6:17" s="134" customFormat="1" x14ac:dyDescent="0.2">
      <c r="F1058" s="135"/>
      <c r="G1058" s="135"/>
      <c r="H1058" s="136"/>
      <c r="I1058" s="137"/>
      <c r="O1058" s="138"/>
      <c r="P1058" s="139"/>
      <c r="Q1058" s="139"/>
    </row>
    <row r="1059" spans="6:17" s="134" customFormat="1" x14ac:dyDescent="0.2">
      <c r="F1059" s="135"/>
      <c r="G1059" s="135"/>
      <c r="H1059" s="136"/>
      <c r="I1059" s="137"/>
      <c r="O1059" s="138"/>
      <c r="P1059" s="139"/>
      <c r="Q1059" s="139"/>
    </row>
    <row r="1060" spans="6:17" s="134" customFormat="1" x14ac:dyDescent="0.2">
      <c r="F1060" s="135"/>
      <c r="G1060" s="135"/>
      <c r="H1060" s="136"/>
      <c r="I1060" s="137"/>
      <c r="O1060" s="138"/>
      <c r="P1060" s="139"/>
      <c r="Q1060" s="139"/>
    </row>
    <row r="1061" spans="6:17" s="134" customFormat="1" x14ac:dyDescent="0.2">
      <c r="F1061" s="135"/>
      <c r="G1061" s="135"/>
      <c r="H1061" s="136"/>
      <c r="I1061" s="137"/>
      <c r="O1061" s="138"/>
      <c r="P1061" s="139"/>
      <c r="Q1061" s="139"/>
    </row>
    <row r="1062" spans="6:17" s="134" customFormat="1" x14ac:dyDescent="0.2">
      <c r="F1062" s="135"/>
      <c r="G1062" s="135"/>
      <c r="H1062" s="136"/>
      <c r="I1062" s="137"/>
      <c r="O1062" s="138"/>
      <c r="P1062" s="139"/>
      <c r="Q1062" s="139"/>
    </row>
    <row r="1063" spans="6:17" s="134" customFormat="1" x14ac:dyDescent="0.2">
      <c r="F1063" s="135"/>
      <c r="G1063" s="135"/>
      <c r="H1063" s="136"/>
      <c r="I1063" s="137"/>
      <c r="O1063" s="138"/>
      <c r="P1063" s="139"/>
      <c r="Q1063" s="139"/>
    </row>
    <row r="1064" spans="6:17" s="134" customFormat="1" x14ac:dyDescent="0.2">
      <c r="F1064" s="135"/>
      <c r="G1064" s="135"/>
      <c r="H1064" s="136"/>
      <c r="I1064" s="137"/>
      <c r="O1064" s="138"/>
      <c r="P1064" s="139"/>
      <c r="Q1064" s="139"/>
    </row>
    <row r="1065" spans="6:17" s="134" customFormat="1" x14ac:dyDescent="0.2">
      <c r="F1065" s="135"/>
      <c r="G1065" s="135"/>
      <c r="H1065" s="136"/>
      <c r="I1065" s="137"/>
      <c r="O1065" s="138"/>
      <c r="P1065" s="139"/>
      <c r="Q1065" s="139"/>
    </row>
    <row r="1066" spans="6:17" s="134" customFormat="1" x14ac:dyDescent="0.2">
      <c r="F1066" s="135"/>
      <c r="G1066" s="135"/>
      <c r="H1066" s="136"/>
      <c r="I1066" s="137"/>
      <c r="O1066" s="138"/>
      <c r="P1066" s="139"/>
      <c r="Q1066" s="139"/>
    </row>
    <row r="1067" spans="6:17" s="134" customFormat="1" x14ac:dyDescent="0.2">
      <c r="F1067" s="135"/>
      <c r="G1067" s="135"/>
      <c r="H1067" s="136"/>
      <c r="I1067" s="137"/>
      <c r="O1067" s="138"/>
      <c r="P1067" s="139"/>
      <c r="Q1067" s="139"/>
    </row>
    <row r="1068" spans="6:17" s="134" customFormat="1" x14ac:dyDescent="0.2">
      <c r="F1068" s="135"/>
      <c r="G1068" s="135"/>
      <c r="H1068" s="136"/>
      <c r="I1068" s="137"/>
      <c r="O1068" s="138"/>
      <c r="P1068" s="139"/>
      <c r="Q1068" s="139"/>
    </row>
    <row r="1069" spans="6:17" s="134" customFormat="1" x14ac:dyDescent="0.2">
      <c r="F1069" s="135"/>
      <c r="G1069" s="135"/>
      <c r="H1069" s="136"/>
      <c r="I1069" s="137"/>
      <c r="O1069" s="138"/>
      <c r="P1069" s="139"/>
      <c r="Q1069" s="139"/>
    </row>
    <row r="1070" spans="6:17" s="134" customFormat="1" x14ac:dyDescent="0.2">
      <c r="F1070" s="135"/>
      <c r="G1070" s="135"/>
      <c r="H1070" s="136"/>
      <c r="I1070" s="137"/>
      <c r="O1070" s="138"/>
      <c r="P1070" s="139"/>
      <c r="Q1070" s="139"/>
    </row>
    <row r="1071" spans="6:17" s="134" customFormat="1" x14ac:dyDescent="0.2">
      <c r="F1071" s="135"/>
      <c r="G1071" s="135"/>
      <c r="H1071" s="136"/>
      <c r="I1071" s="137"/>
      <c r="O1071" s="138"/>
      <c r="P1071" s="139"/>
      <c r="Q1071" s="139"/>
    </row>
    <row r="1072" spans="6:17" s="134" customFormat="1" x14ac:dyDescent="0.2">
      <c r="F1072" s="135"/>
      <c r="G1072" s="135"/>
      <c r="H1072" s="136"/>
      <c r="I1072" s="137"/>
      <c r="O1072" s="138"/>
      <c r="P1072" s="139"/>
      <c r="Q1072" s="139"/>
    </row>
    <row r="1073" spans="6:17" s="134" customFormat="1" x14ac:dyDescent="0.2">
      <c r="F1073" s="135"/>
      <c r="G1073" s="135"/>
      <c r="H1073" s="136"/>
      <c r="I1073" s="137"/>
      <c r="O1073" s="138"/>
      <c r="P1073" s="139"/>
      <c r="Q1073" s="139"/>
    </row>
    <row r="1074" spans="6:17" s="134" customFormat="1" x14ac:dyDescent="0.2">
      <c r="F1074" s="135"/>
      <c r="G1074" s="135"/>
      <c r="H1074" s="136"/>
      <c r="I1074" s="137"/>
      <c r="O1074" s="138"/>
      <c r="P1074" s="139"/>
      <c r="Q1074" s="139"/>
    </row>
    <row r="1075" spans="6:17" s="134" customFormat="1" x14ac:dyDescent="0.2">
      <c r="F1075" s="135"/>
      <c r="G1075" s="135"/>
      <c r="H1075" s="136"/>
      <c r="I1075" s="137"/>
      <c r="O1075" s="138"/>
      <c r="P1075" s="139"/>
      <c r="Q1075" s="139"/>
    </row>
    <row r="1076" spans="6:17" s="134" customFormat="1" x14ac:dyDescent="0.2">
      <c r="F1076" s="135"/>
      <c r="G1076" s="135"/>
      <c r="H1076" s="136"/>
      <c r="I1076" s="137"/>
      <c r="O1076" s="138"/>
      <c r="P1076" s="139"/>
      <c r="Q1076" s="139"/>
    </row>
    <row r="1077" spans="6:17" s="134" customFormat="1" x14ac:dyDescent="0.2">
      <c r="F1077" s="135"/>
      <c r="G1077" s="135"/>
      <c r="H1077" s="136"/>
      <c r="I1077" s="137"/>
      <c r="O1077" s="138"/>
      <c r="P1077" s="139"/>
      <c r="Q1077" s="139"/>
    </row>
    <row r="1078" spans="6:17" s="134" customFormat="1" x14ac:dyDescent="0.2">
      <c r="F1078" s="135"/>
      <c r="G1078" s="135"/>
      <c r="H1078" s="136"/>
      <c r="I1078" s="137"/>
      <c r="O1078" s="138"/>
      <c r="P1078" s="139"/>
      <c r="Q1078" s="139"/>
    </row>
    <row r="1079" spans="6:17" s="134" customFormat="1" x14ac:dyDescent="0.2">
      <c r="F1079" s="135"/>
      <c r="G1079" s="135"/>
      <c r="H1079" s="136"/>
      <c r="I1079" s="137"/>
      <c r="O1079" s="138"/>
      <c r="P1079" s="139"/>
      <c r="Q1079" s="139"/>
    </row>
    <row r="1080" spans="6:17" s="134" customFormat="1" x14ac:dyDescent="0.2">
      <c r="F1080" s="135"/>
      <c r="G1080" s="135"/>
      <c r="H1080" s="136"/>
      <c r="I1080" s="137"/>
      <c r="O1080" s="138"/>
      <c r="P1080" s="139"/>
      <c r="Q1080" s="139"/>
    </row>
    <row r="1081" spans="6:17" s="134" customFormat="1" x14ac:dyDescent="0.2">
      <c r="F1081" s="135"/>
      <c r="G1081" s="135"/>
      <c r="H1081" s="136"/>
      <c r="I1081" s="137"/>
      <c r="O1081" s="138"/>
      <c r="P1081" s="139"/>
      <c r="Q1081" s="139"/>
    </row>
    <row r="1082" spans="6:17" s="134" customFormat="1" x14ac:dyDescent="0.2">
      <c r="F1082" s="135"/>
      <c r="G1082" s="135"/>
      <c r="H1082" s="136"/>
      <c r="I1082" s="137"/>
      <c r="O1082" s="138"/>
      <c r="P1082" s="139"/>
      <c r="Q1082" s="139"/>
    </row>
    <row r="1083" spans="6:17" s="134" customFormat="1" x14ac:dyDescent="0.2">
      <c r="F1083" s="135"/>
      <c r="G1083" s="135"/>
      <c r="H1083" s="136"/>
      <c r="I1083" s="137"/>
      <c r="O1083" s="138"/>
      <c r="P1083" s="139"/>
      <c r="Q1083" s="139"/>
    </row>
    <row r="1084" spans="6:17" s="134" customFormat="1" x14ac:dyDescent="0.2">
      <c r="F1084" s="135"/>
      <c r="G1084" s="135"/>
      <c r="H1084" s="136"/>
      <c r="I1084" s="137"/>
      <c r="O1084" s="138"/>
      <c r="P1084" s="139"/>
      <c r="Q1084" s="139"/>
    </row>
    <row r="1085" spans="6:17" s="134" customFormat="1" x14ac:dyDescent="0.2">
      <c r="F1085" s="135"/>
      <c r="G1085" s="135"/>
      <c r="H1085" s="136"/>
      <c r="I1085" s="137"/>
      <c r="O1085" s="138"/>
      <c r="P1085" s="139"/>
      <c r="Q1085" s="139"/>
    </row>
    <row r="1086" spans="6:17" s="134" customFormat="1" x14ac:dyDescent="0.2">
      <c r="F1086" s="135"/>
      <c r="G1086" s="135"/>
      <c r="H1086" s="136"/>
      <c r="I1086" s="137"/>
      <c r="O1086" s="138"/>
      <c r="P1086" s="139"/>
      <c r="Q1086" s="139"/>
    </row>
    <row r="1087" spans="6:17" s="134" customFormat="1" x14ac:dyDescent="0.2">
      <c r="F1087" s="135"/>
      <c r="G1087" s="135"/>
      <c r="H1087" s="136"/>
      <c r="I1087" s="137"/>
      <c r="O1087" s="138"/>
      <c r="P1087" s="139"/>
      <c r="Q1087" s="139"/>
    </row>
    <row r="1088" spans="6:17" s="134" customFormat="1" x14ac:dyDescent="0.2">
      <c r="F1088" s="135"/>
      <c r="G1088" s="135"/>
      <c r="H1088" s="136"/>
      <c r="I1088" s="137"/>
      <c r="O1088" s="138"/>
      <c r="P1088" s="139"/>
      <c r="Q1088" s="139"/>
    </row>
    <row r="1089" spans="6:17" s="134" customFormat="1" x14ac:dyDescent="0.2">
      <c r="F1089" s="135"/>
      <c r="G1089" s="135"/>
      <c r="H1089" s="136"/>
      <c r="I1089" s="137"/>
      <c r="O1089" s="138"/>
      <c r="P1089" s="139"/>
      <c r="Q1089" s="139"/>
    </row>
    <row r="1090" spans="6:17" s="134" customFormat="1" x14ac:dyDescent="0.2">
      <c r="F1090" s="135"/>
      <c r="G1090" s="135"/>
      <c r="H1090" s="136"/>
      <c r="I1090" s="137"/>
      <c r="O1090" s="138"/>
      <c r="P1090" s="139"/>
      <c r="Q1090" s="139"/>
    </row>
    <row r="1091" spans="6:17" s="134" customFormat="1" x14ac:dyDescent="0.2">
      <c r="F1091" s="135"/>
      <c r="G1091" s="135"/>
      <c r="H1091" s="136"/>
      <c r="I1091" s="137"/>
      <c r="O1091" s="138"/>
      <c r="P1091" s="139"/>
      <c r="Q1091" s="139"/>
    </row>
    <row r="1092" spans="6:17" s="134" customFormat="1" x14ac:dyDescent="0.2">
      <c r="F1092" s="135"/>
      <c r="G1092" s="135"/>
      <c r="H1092" s="136"/>
      <c r="I1092" s="137"/>
      <c r="O1092" s="138"/>
      <c r="P1092" s="139"/>
      <c r="Q1092" s="139"/>
    </row>
    <row r="1093" spans="6:17" s="134" customFormat="1" x14ac:dyDescent="0.2">
      <c r="F1093" s="135"/>
      <c r="G1093" s="135"/>
      <c r="H1093" s="136"/>
      <c r="I1093" s="137"/>
      <c r="O1093" s="138"/>
      <c r="P1093" s="139"/>
      <c r="Q1093" s="139"/>
    </row>
    <row r="1094" spans="6:17" s="134" customFormat="1" x14ac:dyDescent="0.2">
      <c r="F1094" s="135"/>
      <c r="G1094" s="135"/>
      <c r="H1094" s="136"/>
      <c r="I1094" s="137"/>
      <c r="O1094" s="138"/>
      <c r="P1094" s="139"/>
      <c r="Q1094" s="139"/>
    </row>
    <row r="1095" spans="6:17" s="134" customFormat="1" x14ac:dyDescent="0.2">
      <c r="F1095" s="135"/>
      <c r="G1095" s="135"/>
      <c r="H1095" s="136"/>
      <c r="I1095" s="137"/>
      <c r="O1095" s="138"/>
      <c r="P1095" s="139"/>
      <c r="Q1095" s="139"/>
    </row>
    <row r="1096" spans="6:17" s="134" customFormat="1" x14ac:dyDescent="0.2">
      <c r="F1096" s="135"/>
      <c r="G1096" s="135"/>
      <c r="H1096" s="136"/>
      <c r="I1096" s="137"/>
      <c r="O1096" s="138"/>
      <c r="P1096" s="139"/>
      <c r="Q1096" s="139"/>
    </row>
    <row r="1097" spans="6:17" s="134" customFormat="1" x14ac:dyDescent="0.2">
      <c r="F1097" s="135"/>
      <c r="G1097" s="135"/>
      <c r="H1097" s="136"/>
      <c r="I1097" s="137"/>
      <c r="O1097" s="138"/>
      <c r="P1097" s="139"/>
      <c r="Q1097" s="139"/>
    </row>
    <row r="1098" spans="6:17" s="134" customFormat="1" x14ac:dyDescent="0.2">
      <c r="F1098" s="135"/>
      <c r="G1098" s="135"/>
      <c r="H1098" s="136"/>
      <c r="I1098" s="137"/>
      <c r="O1098" s="138"/>
      <c r="P1098" s="139"/>
      <c r="Q1098" s="139"/>
    </row>
    <row r="1099" spans="6:17" s="134" customFormat="1" x14ac:dyDescent="0.2">
      <c r="F1099" s="135"/>
      <c r="G1099" s="135"/>
      <c r="H1099" s="136"/>
      <c r="I1099" s="137"/>
      <c r="O1099" s="138"/>
      <c r="P1099" s="139"/>
      <c r="Q1099" s="139"/>
    </row>
    <row r="1100" spans="6:17" s="134" customFormat="1" x14ac:dyDescent="0.2">
      <c r="F1100" s="135"/>
      <c r="G1100" s="135"/>
      <c r="H1100" s="136"/>
      <c r="I1100" s="137"/>
      <c r="O1100" s="138"/>
      <c r="P1100" s="139"/>
      <c r="Q1100" s="139"/>
    </row>
    <row r="1101" spans="6:17" s="134" customFormat="1" x14ac:dyDescent="0.2">
      <c r="F1101" s="135"/>
      <c r="G1101" s="135"/>
      <c r="H1101" s="136"/>
      <c r="I1101" s="137"/>
      <c r="O1101" s="138"/>
      <c r="P1101" s="139"/>
      <c r="Q1101" s="139"/>
    </row>
    <row r="1102" spans="6:17" s="134" customFormat="1" x14ac:dyDescent="0.2">
      <c r="F1102" s="135"/>
      <c r="G1102" s="135"/>
      <c r="H1102" s="136"/>
      <c r="I1102" s="137"/>
      <c r="O1102" s="138"/>
      <c r="P1102" s="139"/>
      <c r="Q1102" s="139"/>
    </row>
    <row r="1103" spans="6:17" s="134" customFormat="1" x14ac:dyDescent="0.2">
      <c r="F1103" s="135"/>
      <c r="G1103" s="135"/>
      <c r="H1103" s="136"/>
      <c r="I1103" s="137"/>
      <c r="O1103" s="138"/>
      <c r="P1103" s="139"/>
      <c r="Q1103" s="139"/>
    </row>
    <row r="1104" spans="6:17" s="134" customFormat="1" x14ac:dyDescent="0.2">
      <c r="F1104" s="135"/>
      <c r="G1104" s="135"/>
      <c r="H1104" s="136"/>
      <c r="I1104" s="137"/>
      <c r="O1104" s="138"/>
      <c r="P1104" s="139"/>
      <c r="Q1104" s="139"/>
    </row>
    <row r="1105" spans="6:17" s="134" customFormat="1" x14ac:dyDescent="0.2">
      <c r="F1105" s="135"/>
      <c r="G1105" s="135"/>
      <c r="H1105" s="136"/>
      <c r="I1105" s="137"/>
      <c r="O1105" s="138"/>
      <c r="P1105" s="139"/>
      <c r="Q1105" s="139"/>
    </row>
    <row r="1106" spans="6:17" s="134" customFormat="1" x14ac:dyDescent="0.2">
      <c r="F1106" s="135"/>
      <c r="G1106" s="135"/>
      <c r="H1106" s="136"/>
      <c r="I1106" s="137"/>
      <c r="O1106" s="138"/>
      <c r="P1106" s="139"/>
      <c r="Q1106" s="139"/>
    </row>
    <row r="1107" spans="6:17" s="134" customFormat="1" x14ac:dyDescent="0.2">
      <c r="F1107" s="135"/>
      <c r="G1107" s="135"/>
      <c r="H1107" s="136"/>
      <c r="I1107" s="137"/>
      <c r="O1107" s="138"/>
      <c r="P1107" s="139"/>
      <c r="Q1107" s="139"/>
    </row>
    <row r="1108" spans="6:17" s="134" customFormat="1" x14ac:dyDescent="0.2">
      <c r="F1108" s="135"/>
      <c r="G1108" s="135"/>
      <c r="H1108" s="136"/>
      <c r="I1108" s="137"/>
      <c r="O1108" s="138"/>
      <c r="P1108" s="139"/>
      <c r="Q1108" s="139"/>
    </row>
    <row r="1109" spans="6:17" s="134" customFormat="1" x14ac:dyDescent="0.2">
      <c r="F1109" s="135"/>
      <c r="G1109" s="135"/>
      <c r="H1109" s="136"/>
      <c r="I1109" s="137"/>
      <c r="O1109" s="138"/>
      <c r="P1109" s="139"/>
      <c r="Q1109" s="139"/>
    </row>
    <row r="1110" spans="6:17" s="134" customFormat="1" x14ac:dyDescent="0.2">
      <c r="F1110" s="135"/>
      <c r="G1110" s="135"/>
      <c r="H1110" s="136"/>
      <c r="I1110" s="137"/>
      <c r="O1110" s="138"/>
      <c r="P1110" s="139"/>
      <c r="Q1110" s="139"/>
    </row>
    <row r="1111" spans="6:17" s="134" customFormat="1" x14ac:dyDescent="0.2">
      <c r="F1111" s="135"/>
      <c r="G1111" s="135"/>
      <c r="H1111" s="136"/>
      <c r="I1111" s="137"/>
      <c r="O1111" s="138"/>
      <c r="P1111" s="139"/>
      <c r="Q1111" s="139"/>
    </row>
    <row r="1112" spans="6:17" s="134" customFormat="1" x14ac:dyDescent="0.2">
      <c r="F1112" s="135"/>
      <c r="G1112" s="135"/>
      <c r="H1112" s="136"/>
      <c r="I1112" s="137"/>
      <c r="O1112" s="138"/>
      <c r="P1112" s="139"/>
      <c r="Q1112" s="139"/>
    </row>
    <row r="1113" spans="6:17" s="134" customFormat="1" x14ac:dyDescent="0.2">
      <c r="F1113" s="135"/>
      <c r="G1113" s="135"/>
      <c r="H1113" s="136"/>
      <c r="I1113" s="137"/>
      <c r="O1113" s="138"/>
      <c r="P1113" s="139"/>
      <c r="Q1113" s="139"/>
    </row>
    <row r="1114" spans="6:17" s="134" customFormat="1" x14ac:dyDescent="0.2">
      <c r="F1114" s="135"/>
      <c r="G1114" s="135"/>
      <c r="H1114" s="136"/>
      <c r="I1114" s="137"/>
      <c r="O1114" s="138"/>
      <c r="P1114" s="139"/>
      <c r="Q1114" s="139"/>
    </row>
    <row r="1115" spans="6:17" s="134" customFormat="1" x14ac:dyDescent="0.2">
      <c r="F1115" s="135"/>
      <c r="G1115" s="135"/>
      <c r="H1115" s="136"/>
      <c r="I1115" s="137"/>
      <c r="O1115" s="138"/>
      <c r="P1115" s="139"/>
      <c r="Q1115" s="139"/>
    </row>
    <row r="1116" spans="6:17" s="134" customFormat="1" x14ac:dyDescent="0.2">
      <c r="F1116" s="135"/>
      <c r="G1116" s="135"/>
      <c r="H1116" s="136"/>
      <c r="I1116" s="137"/>
      <c r="O1116" s="138"/>
      <c r="P1116" s="139"/>
      <c r="Q1116" s="139"/>
    </row>
    <row r="1117" spans="6:17" s="134" customFormat="1" x14ac:dyDescent="0.2">
      <c r="F1117" s="135"/>
      <c r="G1117" s="135"/>
      <c r="H1117" s="136"/>
      <c r="I1117" s="137"/>
      <c r="O1117" s="138"/>
      <c r="P1117" s="139"/>
      <c r="Q1117" s="139"/>
    </row>
    <row r="1118" spans="6:17" s="134" customFormat="1" x14ac:dyDescent="0.2">
      <c r="F1118" s="135"/>
      <c r="G1118" s="135"/>
      <c r="H1118" s="136"/>
      <c r="I1118" s="137"/>
      <c r="O1118" s="138"/>
      <c r="P1118" s="139"/>
      <c r="Q1118" s="139"/>
    </row>
    <row r="1119" spans="6:17" s="134" customFormat="1" x14ac:dyDescent="0.2">
      <c r="F1119" s="135"/>
      <c r="G1119" s="135"/>
      <c r="H1119" s="136"/>
      <c r="I1119" s="137"/>
      <c r="O1119" s="138"/>
      <c r="P1119" s="139"/>
      <c r="Q1119" s="139"/>
    </row>
    <row r="1120" spans="6:17" s="134" customFormat="1" x14ac:dyDescent="0.2">
      <c r="F1120" s="135"/>
      <c r="G1120" s="135"/>
      <c r="H1120" s="136"/>
      <c r="I1120" s="137"/>
      <c r="O1120" s="138"/>
      <c r="P1120" s="139"/>
      <c r="Q1120" s="139"/>
    </row>
    <row r="1121" spans="6:17" s="134" customFormat="1" x14ac:dyDescent="0.2">
      <c r="F1121" s="135"/>
      <c r="G1121" s="135"/>
      <c r="H1121" s="136"/>
      <c r="I1121" s="137"/>
      <c r="O1121" s="138"/>
      <c r="P1121" s="139"/>
      <c r="Q1121" s="139"/>
    </row>
    <row r="1122" spans="6:17" s="134" customFormat="1" x14ac:dyDescent="0.2">
      <c r="F1122" s="135"/>
      <c r="G1122" s="135"/>
      <c r="H1122" s="136"/>
      <c r="I1122" s="137"/>
      <c r="O1122" s="138"/>
      <c r="P1122" s="139"/>
      <c r="Q1122" s="139"/>
    </row>
    <row r="1123" spans="6:17" s="134" customFormat="1" x14ac:dyDescent="0.2">
      <c r="F1123" s="135"/>
      <c r="G1123" s="135"/>
      <c r="H1123" s="136"/>
      <c r="I1123" s="137"/>
      <c r="O1123" s="138"/>
      <c r="P1123" s="139"/>
      <c r="Q1123" s="139"/>
    </row>
    <row r="1124" spans="6:17" s="134" customFormat="1" x14ac:dyDescent="0.2">
      <c r="F1124" s="135"/>
      <c r="G1124" s="135"/>
      <c r="H1124" s="136"/>
      <c r="I1124" s="137"/>
      <c r="O1124" s="138"/>
      <c r="P1124" s="139"/>
      <c r="Q1124" s="139"/>
    </row>
    <row r="1125" spans="6:17" s="134" customFormat="1" x14ac:dyDescent="0.2">
      <c r="F1125" s="135"/>
      <c r="G1125" s="135"/>
      <c r="H1125" s="136"/>
      <c r="I1125" s="137"/>
      <c r="O1125" s="138"/>
      <c r="P1125" s="139"/>
      <c r="Q1125" s="139"/>
    </row>
    <row r="1126" spans="6:17" s="134" customFormat="1" x14ac:dyDescent="0.2">
      <c r="F1126" s="135"/>
      <c r="G1126" s="135"/>
      <c r="H1126" s="136"/>
      <c r="I1126" s="137"/>
      <c r="O1126" s="138"/>
      <c r="P1126" s="139"/>
      <c r="Q1126" s="139"/>
    </row>
    <row r="1127" spans="6:17" s="134" customFormat="1" x14ac:dyDescent="0.2">
      <c r="F1127" s="135"/>
      <c r="G1127" s="135"/>
      <c r="H1127" s="136"/>
      <c r="I1127" s="137"/>
      <c r="O1127" s="138"/>
      <c r="P1127" s="139"/>
      <c r="Q1127" s="139"/>
    </row>
    <row r="1128" spans="6:17" s="134" customFormat="1" x14ac:dyDescent="0.2">
      <c r="F1128" s="135"/>
      <c r="G1128" s="135"/>
      <c r="H1128" s="136"/>
      <c r="I1128" s="137"/>
      <c r="O1128" s="138"/>
      <c r="P1128" s="139"/>
      <c r="Q1128" s="139"/>
    </row>
    <row r="1129" spans="6:17" s="134" customFormat="1" x14ac:dyDescent="0.2">
      <c r="F1129" s="135"/>
      <c r="G1129" s="135"/>
      <c r="H1129" s="136"/>
      <c r="I1129" s="137"/>
      <c r="O1129" s="138"/>
      <c r="P1129" s="139"/>
      <c r="Q1129" s="139"/>
    </row>
    <row r="1130" spans="6:17" s="134" customFormat="1" x14ac:dyDescent="0.2">
      <c r="F1130" s="135"/>
      <c r="G1130" s="135"/>
      <c r="H1130" s="136"/>
      <c r="I1130" s="137"/>
      <c r="O1130" s="138"/>
      <c r="P1130" s="139"/>
      <c r="Q1130" s="139"/>
    </row>
    <row r="1131" spans="6:17" s="134" customFormat="1" x14ac:dyDescent="0.2">
      <c r="F1131" s="135"/>
      <c r="G1131" s="135"/>
      <c r="H1131" s="136"/>
      <c r="I1131" s="137"/>
      <c r="O1131" s="138"/>
      <c r="P1131" s="139"/>
      <c r="Q1131" s="139"/>
    </row>
    <row r="1132" spans="6:17" s="134" customFormat="1" x14ac:dyDescent="0.2">
      <c r="F1132" s="135"/>
      <c r="G1132" s="135"/>
      <c r="H1132" s="136"/>
      <c r="I1132" s="137"/>
      <c r="O1132" s="138"/>
      <c r="P1132" s="139"/>
      <c r="Q1132" s="139"/>
    </row>
    <row r="1133" spans="6:17" s="134" customFormat="1" x14ac:dyDescent="0.2">
      <c r="F1133" s="135"/>
      <c r="G1133" s="135"/>
      <c r="H1133" s="136"/>
      <c r="I1133" s="137"/>
      <c r="O1133" s="138"/>
      <c r="P1133" s="139"/>
      <c r="Q1133" s="139"/>
    </row>
    <row r="1134" spans="6:17" s="134" customFormat="1" x14ac:dyDescent="0.2">
      <c r="F1134" s="135"/>
      <c r="G1134" s="135"/>
      <c r="H1134" s="136"/>
      <c r="I1134" s="137"/>
      <c r="O1134" s="138"/>
      <c r="P1134" s="139"/>
      <c r="Q1134" s="139"/>
    </row>
    <row r="1135" spans="6:17" s="134" customFormat="1" x14ac:dyDescent="0.2">
      <c r="F1135" s="135"/>
      <c r="G1135" s="135"/>
      <c r="H1135" s="136"/>
      <c r="I1135" s="137"/>
      <c r="O1135" s="138"/>
      <c r="P1135" s="139"/>
      <c r="Q1135" s="139"/>
    </row>
    <row r="1136" spans="6:17" s="134" customFormat="1" x14ac:dyDescent="0.2">
      <c r="F1136" s="135"/>
      <c r="G1136" s="135"/>
      <c r="H1136" s="136"/>
      <c r="I1136" s="137"/>
      <c r="O1136" s="138"/>
      <c r="P1136" s="139"/>
      <c r="Q1136" s="139"/>
    </row>
    <row r="1137" spans="6:17" s="134" customFormat="1" x14ac:dyDescent="0.2">
      <c r="F1137" s="135"/>
      <c r="G1137" s="135"/>
      <c r="H1137" s="136"/>
      <c r="I1137" s="137"/>
      <c r="O1137" s="138"/>
      <c r="P1137" s="139"/>
      <c r="Q1137" s="139"/>
    </row>
    <row r="1138" spans="6:17" s="134" customFormat="1" x14ac:dyDescent="0.2">
      <c r="F1138" s="135"/>
      <c r="G1138" s="135"/>
      <c r="H1138" s="136"/>
      <c r="I1138" s="137"/>
      <c r="O1138" s="138"/>
      <c r="P1138" s="139"/>
      <c r="Q1138" s="139"/>
    </row>
    <row r="1139" spans="6:17" s="134" customFormat="1" x14ac:dyDescent="0.2">
      <c r="F1139" s="135"/>
      <c r="G1139" s="135"/>
      <c r="H1139" s="136"/>
      <c r="I1139" s="137"/>
      <c r="O1139" s="138"/>
      <c r="P1139" s="139"/>
      <c r="Q1139" s="139"/>
    </row>
    <row r="1140" spans="6:17" s="134" customFormat="1" x14ac:dyDescent="0.2">
      <c r="F1140" s="135"/>
      <c r="G1140" s="135"/>
      <c r="H1140" s="136"/>
      <c r="I1140" s="137"/>
      <c r="O1140" s="138"/>
      <c r="P1140" s="139"/>
      <c r="Q1140" s="139"/>
    </row>
    <row r="1141" spans="6:17" s="134" customFormat="1" x14ac:dyDescent="0.2">
      <c r="F1141" s="135"/>
      <c r="G1141" s="135"/>
      <c r="H1141" s="136"/>
      <c r="I1141" s="137"/>
      <c r="O1141" s="138"/>
      <c r="P1141" s="139"/>
      <c r="Q1141" s="139"/>
    </row>
    <row r="1142" spans="6:17" s="134" customFormat="1" x14ac:dyDescent="0.2">
      <c r="F1142" s="135"/>
      <c r="G1142" s="135"/>
      <c r="H1142" s="136"/>
      <c r="I1142" s="137"/>
      <c r="O1142" s="138"/>
      <c r="P1142" s="139"/>
      <c r="Q1142" s="139"/>
    </row>
    <row r="1143" spans="6:17" s="134" customFormat="1" x14ac:dyDescent="0.2">
      <c r="F1143" s="135"/>
      <c r="G1143" s="135"/>
      <c r="H1143" s="136"/>
      <c r="I1143" s="137"/>
      <c r="O1143" s="138"/>
      <c r="P1143" s="139"/>
      <c r="Q1143" s="139"/>
    </row>
    <row r="1144" spans="6:17" s="134" customFormat="1" x14ac:dyDescent="0.2">
      <c r="F1144" s="135"/>
      <c r="G1144" s="135"/>
      <c r="H1144" s="136"/>
      <c r="I1144" s="137"/>
      <c r="O1144" s="138"/>
      <c r="P1144" s="139"/>
      <c r="Q1144" s="139"/>
    </row>
    <row r="1145" spans="6:17" s="134" customFormat="1" x14ac:dyDescent="0.2">
      <c r="F1145" s="135"/>
      <c r="G1145" s="135"/>
      <c r="H1145" s="136"/>
      <c r="I1145" s="137"/>
      <c r="O1145" s="138"/>
      <c r="P1145" s="139"/>
      <c r="Q1145" s="139"/>
    </row>
    <row r="1146" spans="6:17" s="134" customFormat="1" x14ac:dyDescent="0.2">
      <c r="F1146" s="135"/>
      <c r="G1146" s="135"/>
      <c r="H1146" s="136"/>
      <c r="I1146" s="137"/>
      <c r="O1146" s="138"/>
      <c r="P1146" s="139"/>
      <c r="Q1146" s="139"/>
    </row>
    <row r="1147" spans="6:17" s="134" customFormat="1" x14ac:dyDescent="0.2">
      <c r="F1147" s="135"/>
      <c r="G1147" s="135"/>
      <c r="H1147" s="136"/>
      <c r="I1147" s="137"/>
      <c r="O1147" s="138"/>
      <c r="P1147" s="139"/>
      <c r="Q1147" s="139"/>
    </row>
    <row r="1148" spans="6:17" s="134" customFormat="1" x14ac:dyDescent="0.2">
      <c r="F1148" s="135"/>
      <c r="G1148" s="135"/>
      <c r="H1148" s="136"/>
      <c r="I1148" s="137"/>
      <c r="O1148" s="138"/>
      <c r="P1148" s="139"/>
      <c r="Q1148" s="139"/>
    </row>
    <row r="1149" spans="6:17" s="134" customFormat="1" x14ac:dyDescent="0.2">
      <c r="F1149" s="135"/>
      <c r="G1149" s="135"/>
      <c r="H1149" s="136"/>
      <c r="I1149" s="137"/>
      <c r="O1149" s="138"/>
      <c r="P1149" s="139"/>
      <c r="Q1149" s="139"/>
    </row>
    <row r="1150" spans="6:17" s="134" customFormat="1" x14ac:dyDescent="0.2">
      <c r="F1150" s="135"/>
      <c r="G1150" s="135"/>
      <c r="H1150" s="136"/>
      <c r="I1150" s="137"/>
      <c r="O1150" s="138"/>
      <c r="P1150" s="139"/>
      <c r="Q1150" s="139"/>
    </row>
    <row r="1151" spans="6:17" s="134" customFormat="1" x14ac:dyDescent="0.2">
      <c r="F1151" s="135"/>
      <c r="G1151" s="135"/>
      <c r="H1151" s="136"/>
      <c r="I1151" s="137"/>
      <c r="O1151" s="138"/>
      <c r="P1151" s="139"/>
      <c r="Q1151" s="139"/>
    </row>
    <row r="1152" spans="6:17" s="134" customFormat="1" x14ac:dyDescent="0.2">
      <c r="F1152" s="135"/>
      <c r="G1152" s="135"/>
      <c r="H1152" s="136"/>
      <c r="I1152" s="137"/>
      <c r="O1152" s="138"/>
      <c r="P1152" s="139"/>
      <c r="Q1152" s="139"/>
    </row>
    <row r="1153" spans="6:17" s="134" customFormat="1" x14ac:dyDescent="0.2">
      <c r="F1153" s="135"/>
      <c r="G1153" s="135"/>
      <c r="H1153" s="136"/>
      <c r="I1153" s="137"/>
      <c r="O1153" s="138"/>
      <c r="P1153" s="139"/>
      <c r="Q1153" s="139"/>
    </row>
    <row r="1154" spans="6:17" s="134" customFormat="1" x14ac:dyDescent="0.2">
      <c r="F1154" s="135"/>
      <c r="G1154" s="135"/>
      <c r="H1154" s="136"/>
      <c r="I1154" s="137"/>
      <c r="O1154" s="138"/>
      <c r="P1154" s="139"/>
      <c r="Q1154" s="139"/>
    </row>
    <row r="1155" spans="6:17" s="134" customFormat="1" x14ac:dyDescent="0.2">
      <c r="F1155" s="135"/>
      <c r="G1155" s="135"/>
      <c r="H1155" s="136"/>
      <c r="I1155" s="137"/>
      <c r="O1155" s="138"/>
      <c r="P1155" s="139"/>
      <c r="Q1155" s="139"/>
    </row>
    <row r="1156" spans="6:17" s="134" customFormat="1" x14ac:dyDescent="0.2">
      <c r="F1156" s="135"/>
      <c r="G1156" s="135"/>
      <c r="H1156" s="136"/>
      <c r="I1156" s="137"/>
      <c r="O1156" s="138"/>
      <c r="P1156" s="139"/>
      <c r="Q1156" s="139"/>
    </row>
    <row r="1157" spans="6:17" s="134" customFormat="1" x14ac:dyDescent="0.2">
      <c r="F1157" s="135"/>
      <c r="G1157" s="135"/>
      <c r="H1157" s="136"/>
      <c r="I1157" s="137"/>
      <c r="O1157" s="138"/>
      <c r="P1157" s="139"/>
      <c r="Q1157" s="139"/>
    </row>
    <row r="1158" spans="6:17" s="134" customFormat="1" x14ac:dyDescent="0.2">
      <c r="F1158" s="135"/>
      <c r="G1158" s="135"/>
      <c r="H1158" s="136"/>
      <c r="I1158" s="137"/>
      <c r="O1158" s="138"/>
      <c r="P1158" s="139"/>
      <c r="Q1158" s="139"/>
    </row>
    <row r="1159" spans="6:17" s="134" customFormat="1" x14ac:dyDescent="0.2">
      <c r="F1159" s="135"/>
      <c r="G1159" s="135"/>
      <c r="H1159" s="136"/>
      <c r="I1159" s="137"/>
      <c r="O1159" s="138"/>
      <c r="P1159" s="139"/>
      <c r="Q1159" s="139"/>
    </row>
    <row r="1160" spans="6:17" s="134" customFormat="1" x14ac:dyDescent="0.2">
      <c r="F1160" s="135"/>
      <c r="G1160" s="135"/>
      <c r="H1160" s="136"/>
      <c r="I1160" s="137"/>
      <c r="O1160" s="138"/>
      <c r="P1160" s="139"/>
      <c r="Q1160" s="139"/>
    </row>
    <row r="1161" spans="6:17" s="134" customFormat="1" x14ac:dyDescent="0.2">
      <c r="F1161" s="135"/>
      <c r="G1161" s="135"/>
      <c r="H1161" s="136"/>
      <c r="I1161" s="137"/>
      <c r="O1161" s="138"/>
      <c r="P1161" s="139"/>
      <c r="Q1161" s="139"/>
    </row>
    <row r="1162" spans="6:17" s="134" customFormat="1" x14ac:dyDescent="0.2">
      <c r="F1162" s="135"/>
      <c r="G1162" s="135"/>
      <c r="H1162" s="136"/>
      <c r="I1162" s="137"/>
      <c r="O1162" s="138"/>
      <c r="P1162" s="139"/>
      <c r="Q1162" s="139"/>
    </row>
    <row r="1163" spans="6:17" s="134" customFormat="1" x14ac:dyDescent="0.2">
      <c r="F1163" s="135"/>
      <c r="G1163" s="135"/>
      <c r="H1163" s="136"/>
      <c r="I1163" s="137"/>
      <c r="O1163" s="138"/>
      <c r="P1163" s="139"/>
      <c r="Q1163" s="139"/>
    </row>
    <row r="1164" spans="6:17" s="134" customFormat="1" x14ac:dyDescent="0.2">
      <c r="F1164" s="135"/>
      <c r="G1164" s="135"/>
      <c r="H1164" s="136"/>
      <c r="I1164" s="137"/>
      <c r="O1164" s="138"/>
      <c r="P1164" s="139"/>
      <c r="Q1164" s="139"/>
    </row>
    <row r="1165" spans="6:17" s="134" customFormat="1" x14ac:dyDescent="0.2">
      <c r="F1165" s="135"/>
      <c r="G1165" s="135"/>
      <c r="H1165" s="136"/>
      <c r="I1165" s="137"/>
      <c r="O1165" s="138"/>
      <c r="P1165" s="139"/>
      <c r="Q1165" s="139"/>
    </row>
    <row r="1166" spans="6:17" s="134" customFormat="1" x14ac:dyDescent="0.2">
      <c r="F1166" s="135"/>
      <c r="G1166" s="135"/>
      <c r="H1166" s="136"/>
      <c r="I1166" s="137"/>
      <c r="O1166" s="138"/>
      <c r="P1166" s="139"/>
      <c r="Q1166" s="139"/>
    </row>
    <row r="1167" spans="6:17" s="134" customFormat="1" x14ac:dyDescent="0.2">
      <c r="F1167" s="135"/>
      <c r="G1167" s="135"/>
      <c r="H1167" s="136"/>
      <c r="I1167" s="137"/>
      <c r="O1167" s="138"/>
      <c r="P1167" s="139"/>
      <c r="Q1167" s="139"/>
    </row>
    <row r="1168" spans="6:17" s="134" customFormat="1" x14ac:dyDescent="0.2">
      <c r="F1168" s="135"/>
      <c r="G1168" s="135"/>
      <c r="H1168" s="136"/>
      <c r="I1168" s="137"/>
      <c r="O1168" s="138"/>
      <c r="P1168" s="139"/>
      <c r="Q1168" s="139"/>
    </row>
    <row r="1169" spans="6:17" s="134" customFormat="1" x14ac:dyDescent="0.2">
      <c r="F1169" s="135"/>
      <c r="G1169" s="135"/>
      <c r="H1169" s="136"/>
      <c r="I1169" s="137"/>
      <c r="O1169" s="138"/>
      <c r="P1169" s="139"/>
      <c r="Q1169" s="139"/>
    </row>
    <row r="1170" spans="6:17" s="134" customFormat="1" x14ac:dyDescent="0.2">
      <c r="F1170" s="135"/>
      <c r="G1170" s="135"/>
      <c r="H1170" s="136"/>
      <c r="I1170" s="137"/>
      <c r="O1170" s="138"/>
      <c r="P1170" s="139"/>
      <c r="Q1170" s="139"/>
    </row>
    <row r="1171" spans="6:17" s="134" customFormat="1" x14ac:dyDescent="0.2">
      <c r="F1171" s="135"/>
      <c r="G1171" s="135"/>
      <c r="H1171" s="136"/>
      <c r="I1171" s="137"/>
      <c r="O1171" s="138"/>
      <c r="P1171" s="139"/>
      <c r="Q1171" s="139"/>
    </row>
    <row r="1172" spans="6:17" s="134" customFormat="1" x14ac:dyDescent="0.2">
      <c r="F1172" s="135"/>
      <c r="G1172" s="135"/>
      <c r="H1172" s="136"/>
      <c r="I1172" s="137"/>
      <c r="O1172" s="138"/>
      <c r="P1172" s="139"/>
      <c r="Q1172" s="139"/>
    </row>
    <row r="1173" spans="6:17" s="134" customFormat="1" x14ac:dyDescent="0.2">
      <c r="F1173" s="135"/>
      <c r="G1173" s="135"/>
      <c r="H1173" s="136"/>
      <c r="I1173" s="137"/>
      <c r="O1173" s="138"/>
      <c r="P1173" s="139"/>
      <c r="Q1173" s="139"/>
    </row>
    <row r="1174" spans="6:17" s="134" customFormat="1" x14ac:dyDescent="0.2">
      <c r="F1174" s="135"/>
      <c r="G1174" s="135"/>
      <c r="H1174" s="136"/>
      <c r="I1174" s="137"/>
      <c r="O1174" s="138"/>
      <c r="P1174" s="139"/>
      <c r="Q1174" s="139"/>
    </row>
    <row r="1175" spans="6:17" s="134" customFormat="1" x14ac:dyDescent="0.2">
      <c r="F1175" s="135"/>
      <c r="G1175" s="135"/>
      <c r="H1175" s="136"/>
      <c r="I1175" s="137"/>
      <c r="O1175" s="138"/>
      <c r="P1175" s="139"/>
      <c r="Q1175" s="139"/>
    </row>
    <row r="1176" spans="6:17" s="134" customFormat="1" x14ac:dyDescent="0.2">
      <c r="F1176" s="135"/>
      <c r="G1176" s="135"/>
      <c r="H1176" s="136"/>
      <c r="I1176" s="137"/>
      <c r="O1176" s="138"/>
      <c r="P1176" s="139"/>
      <c r="Q1176" s="139"/>
    </row>
    <row r="1177" spans="6:17" s="134" customFormat="1" x14ac:dyDescent="0.2">
      <c r="F1177" s="135"/>
      <c r="G1177" s="135"/>
      <c r="H1177" s="136"/>
      <c r="I1177" s="137"/>
      <c r="O1177" s="138"/>
      <c r="P1177" s="139"/>
      <c r="Q1177" s="139"/>
    </row>
    <row r="1178" spans="6:17" s="134" customFormat="1" x14ac:dyDescent="0.2">
      <c r="F1178" s="135"/>
      <c r="G1178" s="135"/>
      <c r="H1178" s="136"/>
      <c r="I1178" s="137"/>
      <c r="O1178" s="138"/>
      <c r="P1178" s="139"/>
      <c r="Q1178" s="139"/>
    </row>
    <row r="1179" spans="6:17" s="134" customFormat="1" x14ac:dyDescent="0.2">
      <c r="F1179" s="135"/>
      <c r="G1179" s="135"/>
      <c r="H1179" s="136"/>
      <c r="I1179" s="137"/>
      <c r="O1179" s="138"/>
      <c r="P1179" s="139"/>
      <c r="Q1179" s="139"/>
    </row>
    <row r="1180" spans="6:17" s="134" customFormat="1" x14ac:dyDescent="0.2">
      <c r="F1180" s="135"/>
      <c r="G1180" s="135"/>
      <c r="H1180" s="136"/>
      <c r="I1180" s="137"/>
      <c r="O1180" s="138"/>
      <c r="P1180" s="139"/>
      <c r="Q1180" s="139"/>
    </row>
    <row r="1181" spans="6:17" s="134" customFormat="1" x14ac:dyDescent="0.2">
      <c r="F1181" s="135"/>
      <c r="G1181" s="135"/>
      <c r="H1181" s="136"/>
      <c r="I1181" s="137"/>
      <c r="O1181" s="138"/>
      <c r="P1181" s="139"/>
      <c r="Q1181" s="139"/>
    </row>
    <row r="1182" spans="6:17" s="134" customFormat="1" x14ac:dyDescent="0.2">
      <c r="F1182" s="135"/>
      <c r="G1182" s="135"/>
      <c r="H1182" s="136"/>
      <c r="I1182" s="137"/>
      <c r="O1182" s="138"/>
      <c r="P1182" s="139"/>
      <c r="Q1182" s="139"/>
    </row>
    <row r="1183" spans="6:17" s="134" customFormat="1" x14ac:dyDescent="0.2">
      <c r="F1183" s="135"/>
      <c r="G1183" s="135"/>
      <c r="H1183" s="136"/>
      <c r="I1183" s="137"/>
      <c r="O1183" s="138"/>
      <c r="P1183" s="139"/>
      <c r="Q1183" s="139"/>
    </row>
    <row r="1184" spans="6:17" s="134" customFormat="1" x14ac:dyDescent="0.2">
      <c r="F1184" s="135"/>
      <c r="G1184" s="135"/>
      <c r="H1184" s="136"/>
      <c r="I1184" s="137"/>
      <c r="O1184" s="138"/>
      <c r="P1184" s="139"/>
      <c r="Q1184" s="139"/>
    </row>
    <row r="1185" spans="6:17" s="134" customFormat="1" x14ac:dyDescent="0.2">
      <c r="F1185" s="135"/>
      <c r="G1185" s="135"/>
      <c r="H1185" s="136"/>
      <c r="I1185" s="137"/>
      <c r="O1185" s="138"/>
      <c r="P1185" s="139"/>
      <c r="Q1185" s="139"/>
    </row>
    <row r="1186" spans="6:17" s="134" customFormat="1" x14ac:dyDescent="0.2">
      <c r="F1186" s="135"/>
      <c r="G1186" s="135"/>
      <c r="H1186" s="136"/>
      <c r="I1186" s="137"/>
      <c r="O1186" s="138"/>
      <c r="P1186" s="139"/>
      <c r="Q1186" s="139"/>
    </row>
    <row r="1187" spans="6:17" s="134" customFormat="1" x14ac:dyDescent="0.2">
      <c r="F1187" s="135"/>
      <c r="G1187" s="135"/>
      <c r="H1187" s="136"/>
      <c r="I1187" s="137"/>
      <c r="O1187" s="138"/>
      <c r="P1187" s="139"/>
      <c r="Q1187" s="139"/>
    </row>
    <row r="1188" spans="6:17" s="134" customFormat="1" x14ac:dyDescent="0.2">
      <c r="F1188" s="135"/>
      <c r="G1188" s="135"/>
      <c r="H1188" s="136"/>
      <c r="I1188" s="137"/>
      <c r="O1188" s="138"/>
      <c r="P1188" s="139"/>
      <c r="Q1188" s="139"/>
    </row>
    <row r="1189" spans="6:17" s="134" customFormat="1" x14ac:dyDescent="0.2">
      <c r="F1189" s="135"/>
      <c r="G1189" s="135"/>
      <c r="H1189" s="136"/>
      <c r="I1189" s="137"/>
      <c r="O1189" s="138"/>
      <c r="P1189" s="139"/>
      <c r="Q1189" s="139"/>
    </row>
    <row r="1190" spans="6:17" s="134" customFormat="1" x14ac:dyDescent="0.2">
      <c r="F1190" s="135"/>
      <c r="G1190" s="135"/>
      <c r="H1190" s="136"/>
      <c r="I1190" s="137"/>
      <c r="O1190" s="138"/>
      <c r="P1190" s="139"/>
      <c r="Q1190" s="139"/>
    </row>
    <row r="1191" spans="6:17" s="134" customFormat="1" x14ac:dyDescent="0.2">
      <c r="F1191" s="135"/>
      <c r="G1191" s="135"/>
      <c r="H1191" s="136"/>
      <c r="I1191" s="137"/>
      <c r="O1191" s="138"/>
      <c r="P1191" s="139"/>
      <c r="Q1191" s="139"/>
    </row>
    <row r="1192" spans="6:17" s="134" customFormat="1" x14ac:dyDescent="0.2">
      <c r="F1192" s="135"/>
      <c r="G1192" s="135"/>
      <c r="H1192" s="136"/>
      <c r="I1192" s="137"/>
      <c r="O1192" s="138"/>
      <c r="P1192" s="139"/>
      <c r="Q1192" s="139"/>
    </row>
    <row r="1193" spans="6:17" s="134" customFormat="1" x14ac:dyDescent="0.2">
      <c r="F1193" s="135"/>
      <c r="G1193" s="135"/>
      <c r="H1193" s="136"/>
      <c r="I1193" s="137"/>
      <c r="O1193" s="138"/>
      <c r="P1193" s="139"/>
      <c r="Q1193" s="139"/>
    </row>
    <row r="1194" spans="6:17" s="134" customFormat="1" x14ac:dyDescent="0.2">
      <c r="F1194" s="135"/>
      <c r="G1194" s="135"/>
      <c r="H1194" s="136"/>
      <c r="I1194" s="137"/>
      <c r="O1194" s="138"/>
      <c r="P1194" s="139"/>
      <c r="Q1194" s="139"/>
    </row>
    <row r="1195" spans="6:17" s="134" customFormat="1" x14ac:dyDescent="0.2">
      <c r="F1195" s="135"/>
      <c r="G1195" s="135"/>
      <c r="H1195" s="136"/>
      <c r="I1195" s="137"/>
      <c r="O1195" s="138"/>
      <c r="P1195" s="139"/>
      <c r="Q1195" s="139"/>
    </row>
    <row r="1196" spans="6:17" s="134" customFormat="1" x14ac:dyDescent="0.2">
      <c r="F1196" s="135"/>
      <c r="G1196" s="135"/>
      <c r="H1196" s="136"/>
      <c r="I1196" s="137"/>
      <c r="O1196" s="138"/>
      <c r="P1196" s="139"/>
      <c r="Q1196" s="139"/>
    </row>
    <row r="1197" spans="6:17" s="134" customFormat="1" x14ac:dyDescent="0.2">
      <c r="F1197" s="135"/>
      <c r="G1197" s="135"/>
      <c r="H1197" s="136"/>
      <c r="I1197" s="137"/>
      <c r="O1197" s="138"/>
      <c r="P1197" s="139"/>
      <c r="Q1197" s="139"/>
    </row>
    <row r="1198" spans="6:17" s="134" customFormat="1" x14ac:dyDescent="0.2">
      <c r="F1198" s="135"/>
      <c r="G1198" s="135"/>
      <c r="H1198" s="136"/>
      <c r="I1198" s="137"/>
      <c r="O1198" s="138"/>
      <c r="P1198" s="139"/>
      <c r="Q1198" s="139"/>
    </row>
    <row r="1199" spans="6:17" s="134" customFormat="1" x14ac:dyDescent="0.2">
      <c r="F1199" s="135"/>
      <c r="G1199" s="135"/>
      <c r="H1199" s="136"/>
      <c r="I1199" s="137"/>
      <c r="O1199" s="138"/>
      <c r="P1199" s="139"/>
      <c r="Q1199" s="139"/>
    </row>
    <row r="1200" spans="6:17" s="134" customFormat="1" x14ac:dyDescent="0.2">
      <c r="F1200" s="135"/>
      <c r="G1200" s="135"/>
      <c r="H1200" s="136"/>
      <c r="I1200" s="137"/>
      <c r="O1200" s="138"/>
      <c r="P1200" s="139"/>
      <c r="Q1200" s="139"/>
    </row>
    <row r="1201" spans="6:17" s="134" customFormat="1" x14ac:dyDescent="0.2">
      <c r="F1201" s="135"/>
      <c r="G1201" s="135"/>
      <c r="H1201" s="136"/>
      <c r="I1201" s="137"/>
      <c r="O1201" s="138"/>
      <c r="P1201" s="139"/>
      <c r="Q1201" s="139"/>
    </row>
    <row r="1202" spans="6:17" s="134" customFormat="1" x14ac:dyDescent="0.2">
      <c r="F1202" s="135"/>
      <c r="G1202" s="135"/>
      <c r="H1202" s="136"/>
      <c r="I1202" s="137"/>
      <c r="O1202" s="138"/>
      <c r="P1202" s="139"/>
      <c r="Q1202" s="139"/>
    </row>
    <row r="1203" spans="6:17" s="134" customFormat="1" x14ac:dyDescent="0.2">
      <c r="F1203" s="135"/>
      <c r="G1203" s="135"/>
      <c r="H1203" s="136"/>
      <c r="I1203" s="137"/>
      <c r="O1203" s="138"/>
      <c r="P1203" s="139"/>
      <c r="Q1203" s="139"/>
    </row>
    <row r="1204" spans="6:17" s="134" customFormat="1" x14ac:dyDescent="0.2">
      <c r="F1204" s="135"/>
      <c r="G1204" s="135"/>
      <c r="H1204" s="136"/>
      <c r="I1204" s="137"/>
      <c r="O1204" s="138"/>
      <c r="P1204" s="139"/>
      <c r="Q1204" s="139"/>
    </row>
    <row r="1205" spans="6:17" s="134" customFormat="1" x14ac:dyDescent="0.2">
      <c r="F1205" s="135"/>
      <c r="G1205" s="135"/>
      <c r="H1205" s="136"/>
      <c r="I1205" s="137"/>
      <c r="O1205" s="138"/>
      <c r="P1205" s="139"/>
      <c r="Q1205" s="139"/>
    </row>
    <row r="1206" spans="6:17" s="134" customFormat="1" x14ac:dyDescent="0.2">
      <c r="F1206" s="135"/>
      <c r="G1206" s="135"/>
      <c r="H1206" s="136"/>
      <c r="I1206" s="137"/>
      <c r="O1206" s="138"/>
      <c r="P1206" s="139"/>
      <c r="Q1206" s="139"/>
    </row>
    <row r="1207" spans="6:17" s="134" customFormat="1" x14ac:dyDescent="0.2">
      <c r="F1207" s="135"/>
      <c r="G1207" s="135"/>
      <c r="H1207" s="136"/>
      <c r="I1207" s="137"/>
      <c r="O1207" s="138"/>
      <c r="P1207" s="139"/>
      <c r="Q1207" s="139"/>
    </row>
    <row r="1208" spans="6:17" s="134" customFormat="1" x14ac:dyDescent="0.2">
      <c r="F1208" s="135"/>
      <c r="G1208" s="135"/>
      <c r="H1208" s="136"/>
      <c r="I1208" s="137"/>
      <c r="O1208" s="138"/>
      <c r="P1208" s="139"/>
      <c r="Q1208" s="139"/>
    </row>
    <row r="1209" spans="6:17" s="134" customFormat="1" x14ac:dyDescent="0.2">
      <c r="F1209" s="135"/>
      <c r="G1209" s="135"/>
      <c r="H1209" s="136"/>
      <c r="I1209" s="137"/>
      <c r="O1209" s="138"/>
      <c r="P1209" s="139"/>
      <c r="Q1209" s="139"/>
    </row>
    <row r="1210" spans="6:17" s="134" customFormat="1" x14ac:dyDescent="0.2">
      <c r="F1210" s="135"/>
      <c r="G1210" s="135"/>
      <c r="H1210" s="136"/>
      <c r="I1210" s="137"/>
      <c r="O1210" s="138"/>
      <c r="P1210" s="139"/>
      <c r="Q1210" s="139"/>
    </row>
    <row r="1211" spans="6:17" s="134" customFormat="1" x14ac:dyDescent="0.2">
      <c r="F1211" s="135"/>
      <c r="G1211" s="135"/>
      <c r="H1211" s="136"/>
      <c r="I1211" s="137"/>
      <c r="O1211" s="138"/>
      <c r="P1211" s="139"/>
      <c r="Q1211" s="139"/>
    </row>
    <row r="1212" spans="6:17" s="134" customFormat="1" x14ac:dyDescent="0.2">
      <c r="F1212" s="135"/>
      <c r="G1212" s="135"/>
      <c r="H1212" s="136"/>
      <c r="I1212" s="137"/>
      <c r="O1212" s="138"/>
      <c r="P1212" s="139"/>
      <c r="Q1212" s="139"/>
    </row>
    <row r="1213" spans="6:17" s="134" customFormat="1" x14ac:dyDescent="0.2">
      <c r="F1213" s="135"/>
      <c r="G1213" s="135"/>
      <c r="H1213" s="136"/>
      <c r="I1213" s="137"/>
      <c r="O1213" s="138"/>
      <c r="P1213" s="139"/>
      <c r="Q1213" s="139"/>
    </row>
    <row r="1214" spans="6:17" s="134" customFormat="1" x14ac:dyDescent="0.2">
      <c r="F1214" s="135"/>
      <c r="G1214" s="135"/>
      <c r="H1214" s="136"/>
      <c r="I1214" s="137"/>
      <c r="O1214" s="138"/>
      <c r="P1214" s="139"/>
      <c r="Q1214" s="139"/>
    </row>
    <row r="1215" spans="6:17" s="134" customFormat="1" x14ac:dyDescent="0.2">
      <c r="F1215" s="135"/>
      <c r="G1215" s="135"/>
      <c r="H1215" s="136"/>
      <c r="I1215" s="137"/>
      <c r="O1215" s="138"/>
      <c r="P1215" s="139"/>
      <c r="Q1215" s="139"/>
    </row>
    <row r="1216" spans="6:17" s="134" customFormat="1" x14ac:dyDescent="0.2">
      <c r="F1216" s="135"/>
      <c r="G1216" s="135"/>
      <c r="H1216" s="136"/>
      <c r="I1216" s="137"/>
      <c r="O1216" s="138"/>
      <c r="P1216" s="139"/>
      <c r="Q1216" s="139"/>
    </row>
    <row r="1217" spans="6:17" s="134" customFormat="1" x14ac:dyDescent="0.2">
      <c r="F1217" s="135"/>
      <c r="G1217" s="135"/>
      <c r="H1217" s="136"/>
      <c r="I1217" s="137"/>
      <c r="O1217" s="138"/>
      <c r="P1217" s="139"/>
      <c r="Q1217" s="139"/>
    </row>
    <row r="1218" spans="6:17" s="134" customFormat="1" x14ac:dyDescent="0.2">
      <c r="F1218" s="135"/>
      <c r="G1218" s="135"/>
      <c r="H1218" s="136"/>
      <c r="I1218" s="137"/>
      <c r="O1218" s="138"/>
      <c r="P1218" s="139"/>
      <c r="Q1218" s="139"/>
    </row>
    <row r="1219" spans="6:17" s="134" customFormat="1" x14ac:dyDescent="0.2">
      <c r="F1219" s="135"/>
      <c r="G1219" s="135"/>
      <c r="H1219" s="136"/>
      <c r="I1219" s="137"/>
      <c r="O1219" s="138"/>
      <c r="P1219" s="139"/>
      <c r="Q1219" s="139"/>
    </row>
    <row r="1220" spans="6:17" s="134" customFormat="1" x14ac:dyDescent="0.2">
      <c r="F1220" s="135"/>
      <c r="G1220" s="135"/>
      <c r="H1220" s="136"/>
      <c r="I1220" s="137"/>
      <c r="O1220" s="138"/>
      <c r="P1220" s="139"/>
      <c r="Q1220" s="139"/>
    </row>
    <row r="1221" spans="6:17" s="134" customFormat="1" x14ac:dyDescent="0.2">
      <c r="F1221" s="135"/>
      <c r="G1221" s="135"/>
      <c r="H1221" s="136"/>
      <c r="I1221" s="137"/>
      <c r="O1221" s="138"/>
      <c r="P1221" s="139"/>
      <c r="Q1221" s="139"/>
    </row>
    <row r="1222" spans="6:17" s="134" customFormat="1" x14ac:dyDescent="0.2">
      <c r="F1222" s="135"/>
      <c r="G1222" s="135"/>
      <c r="H1222" s="136"/>
      <c r="I1222" s="137"/>
      <c r="O1222" s="138"/>
      <c r="P1222" s="139"/>
      <c r="Q1222" s="139"/>
    </row>
    <row r="1223" spans="6:17" s="134" customFormat="1" x14ac:dyDescent="0.2">
      <c r="F1223" s="135"/>
      <c r="G1223" s="135"/>
      <c r="H1223" s="136"/>
      <c r="I1223" s="137"/>
      <c r="O1223" s="138"/>
      <c r="P1223" s="139"/>
      <c r="Q1223" s="139"/>
    </row>
    <row r="1224" spans="6:17" s="134" customFormat="1" x14ac:dyDescent="0.2">
      <c r="F1224" s="135"/>
      <c r="G1224" s="135"/>
      <c r="H1224" s="136"/>
      <c r="I1224" s="137"/>
      <c r="O1224" s="138"/>
      <c r="P1224" s="139"/>
      <c r="Q1224" s="139"/>
    </row>
    <row r="1225" spans="6:17" s="134" customFormat="1" x14ac:dyDescent="0.2">
      <c r="F1225" s="135"/>
      <c r="G1225" s="135"/>
      <c r="H1225" s="136"/>
      <c r="I1225" s="137"/>
      <c r="O1225" s="138"/>
      <c r="P1225" s="139"/>
      <c r="Q1225" s="139"/>
    </row>
    <row r="1226" spans="6:17" s="134" customFormat="1" x14ac:dyDescent="0.2">
      <c r="F1226" s="135"/>
      <c r="G1226" s="135"/>
      <c r="H1226" s="136"/>
      <c r="I1226" s="137"/>
      <c r="O1226" s="138"/>
      <c r="P1226" s="139"/>
      <c r="Q1226" s="139"/>
    </row>
    <row r="1227" spans="6:17" s="134" customFormat="1" x14ac:dyDescent="0.2">
      <c r="F1227" s="135"/>
      <c r="G1227" s="135"/>
      <c r="H1227" s="136"/>
      <c r="I1227" s="137"/>
      <c r="O1227" s="138"/>
      <c r="P1227" s="139"/>
      <c r="Q1227" s="139"/>
    </row>
    <row r="1228" spans="6:17" s="134" customFormat="1" x14ac:dyDescent="0.2">
      <c r="F1228" s="135"/>
      <c r="G1228" s="135"/>
      <c r="H1228" s="136"/>
      <c r="I1228" s="137"/>
      <c r="O1228" s="138"/>
      <c r="P1228" s="139"/>
      <c r="Q1228" s="139"/>
    </row>
    <row r="1229" spans="6:17" s="134" customFormat="1" x14ac:dyDescent="0.2">
      <c r="F1229" s="135"/>
      <c r="G1229" s="135"/>
      <c r="H1229" s="136"/>
      <c r="I1229" s="137"/>
      <c r="O1229" s="138"/>
      <c r="P1229" s="139"/>
      <c r="Q1229" s="139"/>
    </row>
    <row r="1230" spans="6:17" s="134" customFormat="1" x14ac:dyDescent="0.2">
      <c r="F1230" s="135"/>
      <c r="G1230" s="135"/>
      <c r="H1230" s="136"/>
      <c r="I1230" s="137"/>
      <c r="O1230" s="138"/>
      <c r="P1230" s="139"/>
      <c r="Q1230" s="139"/>
    </row>
    <row r="1231" spans="6:17" s="134" customFormat="1" x14ac:dyDescent="0.2">
      <c r="F1231" s="135"/>
      <c r="G1231" s="135"/>
      <c r="H1231" s="136"/>
      <c r="I1231" s="137"/>
      <c r="O1231" s="138"/>
      <c r="P1231" s="139"/>
      <c r="Q1231" s="139"/>
    </row>
    <row r="1232" spans="6:17" s="134" customFormat="1" x14ac:dyDescent="0.2">
      <c r="F1232" s="135"/>
      <c r="G1232" s="135"/>
      <c r="H1232" s="136"/>
      <c r="I1232" s="137"/>
      <c r="O1232" s="138"/>
      <c r="P1232" s="139"/>
      <c r="Q1232" s="139"/>
    </row>
    <row r="1233" spans="6:17" s="134" customFormat="1" x14ac:dyDescent="0.2">
      <c r="F1233" s="135"/>
      <c r="G1233" s="135"/>
      <c r="H1233" s="136"/>
      <c r="I1233" s="137"/>
      <c r="O1233" s="138"/>
      <c r="P1233" s="139"/>
      <c r="Q1233" s="139"/>
    </row>
    <row r="1234" spans="6:17" s="134" customFormat="1" x14ac:dyDescent="0.2">
      <c r="F1234" s="135"/>
      <c r="G1234" s="135"/>
      <c r="H1234" s="136"/>
      <c r="I1234" s="137"/>
      <c r="O1234" s="138"/>
      <c r="P1234" s="139"/>
      <c r="Q1234" s="139"/>
    </row>
    <row r="1235" spans="6:17" s="134" customFormat="1" x14ac:dyDescent="0.2">
      <c r="F1235" s="135"/>
      <c r="G1235" s="135"/>
      <c r="H1235" s="136"/>
      <c r="I1235" s="137"/>
      <c r="O1235" s="138"/>
      <c r="P1235" s="139"/>
      <c r="Q1235" s="139"/>
    </row>
    <row r="1236" spans="6:17" s="134" customFormat="1" x14ac:dyDescent="0.2">
      <c r="F1236" s="135"/>
      <c r="G1236" s="135"/>
      <c r="H1236" s="136"/>
      <c r="I1236" s="137"/>
      <c r="O1236" s="138"/>
      <c r="P1236" s="139"/>
      <c r="Q1236" s="139"/>
    </row>
    <row r="1237" spans="6:17" s="134" customFormat="1" x14ac:dyDescent="0.2">
      <c r="F1237" s="135"/>
      <c r="G1237" s="135"/>
      <c r="H1237" s="136"/>
      <c r="I1237" s="137"/>
      <c r="O1237" s="138"/>
      <c r="P1237" s="139"/>
      <c r="Q1237" s="139"/>
    </row>
    <row r="1238" spans="6:17" s="134" customFormat="1" x14ac:dyDescent="0.2">
      <c r="F1238" s="135"/>
      <c r="G1238" s="135"/>
      <c r="H1238" s="136"/>
      <c r="I1238" s="137"/>
      <c r="O1238" s="138"/>
      <c r="P1238" s="139"/>
      <c r="Q1238" s="139"/>
    </row>
    <row r="1239" spans="6:17" s="134" customFormat="1" x14ac:dyDescent="0.2">
      <c r="F1239" s="135"/>
      <c r="G1239" s="135"/>
      <c r="H1239" s="136"/>
      <c r="I1239" s="137"/>
      <c r="O1239" s="138"/>
      <c r="P1239" s="139"/>
      <c r="Q1239" s="139"/>
    </row>
    <row r="1240" spans="6:17" s="134" customFormat="1" x14ac:dyDescent="0.2">
      <c r="F1240" s="135"/>
      <c r="G1240" s="135"/>
      <c r="H1240" s="136"/>
      <c r="I1240" s="137"/>
      <c r="O1240" s="138"/>
      <c r="P1240" s="139"/>
      <c r="Q1240" s="139"/>
    </row>
    <row r="1241" spans="6:17" s="134" customFormat="1" x14ac:dyDescent="0.2">
      <c r="F1241" s="135"/>
      <c r="G1241" s="135"/>
      <c r="H1241" s="136"/>
      <c r="I1241" s="137"/>
      <c r="O1241" s="138"/>
      <c r="P1241" s="139"/>
      <c r="Q1241" s="139"/>
    </row>
    <row r="1242" spans="6:17" s="134" customFormat="1" x14ac:dyDescent="0.2">
      <c r="F1242" s="135"/>
      <c r="G1242" s="135"/>
      <c r="H1242" s="136"/>
      <c r="I1242" s="137"/>
      <c r="O1242" s="138"/>
      <c r="P1242" s="139"/>
      <c r="Q1242" s="139"/>
    </row>
    <row r="1243" spans="6:17" s="134" customFormat="1" x14ac:dyDescent="0.2">
      <c r="F1243" s="135"/>
      <c r="G1243" s="135"/>
      <c r="H1243" s="136"/>
      <c r="I1243" s="137"/>
      <c r="O1243" s="138"/>
      <c r="P1243" s="139"/>
      <c r="Q1243" s="139"/>
    </row>
    <row r="1244" spans="6:17" s="134" customFormat="1" x14ac:dyDescent="0.2">
      <c r="F1244" s="135"/>
      <c r="G1244" s="135"/>
      <c r="H1244" s="136"/>
      <c r="I1244" s="137"/>
      <c r="O1244" s="138"/>
      <c r="P1244" s="139"/>
      <c r="Q1244" s="139"/>
    </row>
    <row r="1245" spans="6:17" s="134" customFormat="1" x14ac:dyDescent="0.2">
      <c r="F1245" s="135"/>
      <c r="G1245" s="135"/>
      <c r="H1245" s="136"/>
      <c r="I1245" s="137"/>
      <c r="O1245" s="138"/>
      <c r="P1245" s="139"/>
      <c r="Q1245" s="139"/>
    </row>
    <row r="1246" spans="6:17" s="134" customFormat="1" x14ac:dyDescent="0.2">
      <c r="F1246" s="135"/>
      <c r="G1246" s="135"/>
      <c r="H1246" s="136"/>
      <c r="I1246" s="137"/>
      <c r="O1246" s="138"/>
      <c r="P1246" s="139"/>
      <c r="Q1246" s="139"/>
    </row>
    <row r="1247" spans="6:17" s="134" customFormat="1" x14ac:dyDescent="0.2">
      <c r="F1247" s="135"/>
      <c r="G1247" s="135"/>
      <c r="H1247" s="136"/>
      <c r="I1247" s="137"/>
      <c r="O1247" s="138"/>
      <c r="P1247" s="139"/>
      <c r="Q1247" s="139"/>
    </row>
    <row r="1248" spans="6:17" s="134" customFormat="1" x14ac:dyDescent="0.2">
      <c r="F1248" s="135"/>
      <c r="G1248" s="135"/>
      <c r="H1248" s="136"/>
      <c r="I1248" s="137"/>
      <c r="O1248" s="138"/>
      <c r="P1248" s="139"/>
      <c r="Q1248" s="139"/>
    </row>
    <row r="1249" spans="6:17" s="134" customFormat="1" x14ac:dyDescent="0.2">
      <c r="F1249" s="135"/>
      <c r="G1249" s="135"/>
      <c r="H1249" s="136"/>
      <c r="I1249" s="137"/>
      <c r="O1249" s="138"/>
      <c r="P1249" s="139"/>
      <c r="Q1249" s="139"/>
    </row>
    <row r="1250" spans="6:17" s="134" customFormat="1" x14ac:dyDescent="0.2">
      <c r="F1250" s="135"/>
      <c r="G1250" s="135"/>
      <c r="H1250" s="136"/>
      <c r="I1250" s="137"/>
      <c r="O1250" s="138"/>
      <c r="P1250" s="139"/>
      <c r="Q1250" s="139"/>
    </row>
    <row r="1251" spans="6:17" s="134" customFormat="1" x14ac:dyDescent="0.2">
      <c r="F1251" s="135"/>
      <c r="G1251" s="135"/>
      <c r="H1251" s="136"/>
      <c r="I1251" s="137"/>
      <c r="O1251" s="138"/>
      <c r="P1251" s="139"/>
      <c r="Q1251" s="139"/>
    </row>
    <row r="1252" spans="6:17" s="134" customFormat="1" x14ac:dyDescent="0.2">
      <c r="F1252" s="135"/>
      <c r="G1252" s="135"/>
      <c r="H1252" s="136"/>
      <c r="I1252" s="137"/>
      <c r="O1252" s="138"/>
      <c r="P1252" s="139"/>
      <c r="Q1252" s="139"/>
    </row>
    <row r="1253" spans="6:17" s="134" customFormat="1" x14ac:dyDescent="0.2">
      <c r="F1253" s="135"/>
      <c r="G1253" s="135"/>
      <c r="H1253" s="136"/>
      <c r="I1253" s="137"/>
      <c r="O1253" s="138"/>
      <c r="P1253" s="139"/>
      <c r="Q1253" s="139"/>
    </row>
    <row r="1254" spans="6:17" s="134" customFormat="1" x14ac:dyDescent="0.2">
      <c r="F1254" s="135"/>
      <c r="G1254" s="135"/>
      <c r="H1254" s="136"/>
      <c r="I1254" s="137"/>
      <c r="O1254" s="138"/>
      <c r="P1254" s="139"/>
      <c r="Q1254" s="139"/>
    </row>
    <row r="1255" spans="6:17" s="134" customFormat="1" x14ac:dyDescent="0.2">
      <c r="F1255" s="135"/>
      <c r="G1255" s="135"/>
      <c r="H1255" s="136"/>
      <c r="I1255" s="137"/>
      <c r="O1255" s="138"/>
      <c r="P1255" s="139"/>
      <c r="Q1255" s="139"/>
    </row>
    <row r="1256" spans="6:17" s="134" customFormat="1" x14ac:dyDescent="0.2">
      <c r="F1256" s="135"/>
      <c r="G1256" s="135"/>
      <c r="H1256" s="136"/>
      <c r="I1256" s="137"/>
      <c r="O1256" s="138"/>
      <c r="P1256" s="139"/>
      <c r="Q1256" s="139"/>
    </row>
    <row r="1257" spans="6:17" s="134" customFormat="1" x14ac:dyDescent="0.2">
      <c r="F1257" s="135"/>
      <c r="G1257" s="135"/>
      <c r="H1257" s="136"/>
      <c r="I1257" s="137"/>
      <c r="O1257" s="138"/>
      <c r="P1257" s="139"/>
      <c r="Q1257" s="139"/>
    </row>
    <row r="1258" spans="6:17" s="134" customFormat="1" x14ac:dyDescent="0.2">
      <c r="F1258" s="135"/>
      <c r="G1258" s="135"/>
      <c r="H1258" s="136"/>
      <c r="I1258" s="137"/>
      <c r="O1258" s="138"/>
      <c r="P1258" s="139"/>
      <c r="Q1258" s="139"/>
    </row>
    <row r="1259" spans="6:17" s="134" customFormat="1" x14ac:dyDescent="0.2">
      <c r="F1259" s="135"/>
      <c r="G1259" s="135"/>
      <c r="H1259" s="136"/>
      <c r="I1259" s="137"/>
      <c r="O1259" s="138"/>
      <c r="P1259" s="139"/>
      <c r="Q1259" s="139"/>
    </row>
    <row r="1260" spans="6:17" s="134" customFormat="1" x14ac:dyDescent="0.2">
      <c r="F1260" s="135"/>
      <c r="G1260" s="135"/>
      <c r="H1260" s="136"/>
      <c r="I1260" s="137"/>
      <c r="O1260" s="138"/>
      <c r="P1260" s="139"/>
      <c r="Q1260" s="139"/>
    </row>
    <row r="1261" spans="6:17" s="134" customFormat="1" x14ac:dyDescent="0.2">
      <c r="F1261" s="135"/>
      <c r="G1261" s="135"/>
      <c r="H1261" s="136"/>
      <c r="I1261" s="137"/>
      <c r="O1261" s="138"/>
      <c r="P1261" s="139"/>
      <c r="Q1261" s="139"/>
    </row>
    <row r="1262" spans="6:17" s="134" customFormat="1" x14ac:dyDescent="0.2">
      <c r="F1262" s="135"/>
      <c r="G1262" s="135"/>
      <c r="H1262" s="136"/>
      <c r="I1262" s="137"/>
      <c r="O1262" s="138"/>
      <c r="P1262" s="139"/>
      <c r="Q1262" s="139"/>
    </row>
    <row r="1263" spans="6:17" s="134" customFormat="1" x14ac:dyDescent="0.2">
      <c r="F1263" s="135"/>
      <c r="G1263" s="135"/>
      <c r="H1263" s="136"/>
      <c r="I1263" s="137"/>
      <c r="O1263" s="138"/>
      <c r="P1263" s="139"/>
      <c r="Q1263" s="139"/>
    </row>
    <row r="1264" spans="6:17" s="134" customFormat="1" x14ac:dyDescent="0.2">
      <c r="F1264" s="135"/>
      <c r="G1264" s="135"/>
      <c r="H1264" s="136"/>
      <c r="I1264" s="137"/>
      <c r="O1264" s="138"/>
      <c r="P1264" s="139"/>
      <c r="Q1264" s="139"/>
    </row>
    <row r="1265" spans="6:17" s="134" customFormat="1" x14ac:dyDescent="0.2">
      <c r="F1265" s="135"/>
      <c r="G1265" s="135"/>
      <c r="H1265" s="136"/>
      <c r="I1265" s="137"/>
      <c r="O1265" s="138"/>
      <c r="P1265" s="139"/>
      <c r="Q1265" s="139"/>
    </row>
    <row r="1266" spans="6:17" s="134" customFormat="1" x14ac:dyDescent="0.2">
      <c r="F1266" s="135"/>
      <c r="G1266" s="135"/>
      <c r="H1266" s="136"/>
      <c r="I1266" s="137"/>
      <c r="O1266" s="138"/>
      <c r="P1266" s="139"/>
      <c r="Q1266" s="139"/>
    </row>
    <row r="1267" spans="6:17" s="134" customFormat="1" x14ac:dyDescent="0.2">
      <c r="F1267" s="135"/>
      <c r="G1267" s="135"/>
      <c r="H1267" s="136"/>
      <c r="I1267" s="137"/>
      <c r="O1267" s="138"/>
      <c r="P1267" s="139"/>
      <c r="Q1267" s="139"/>
    </row>
    <row r="1268" spans="6:17" s="134" customFormat="1" x14ac:dyDescent="0.2">
      <c r="F1268" s="135"/>
      <c r="G1268" s="135"/>
      <c r="H1268" s="136"/>
      <c r="I1268" s="137"/>
      <c r="O1268" s="138"/>
      <c r="P1268" s="139"/>
      <c r="Q1268" s="139"/>
    </row>
    <row r="1269" spans="6:17" s="134" customFormat="1" x14ac:dyDescent="0.2">
      <c r="F1269" s="135"/>
      <c r="G1269" s="135"/>
      <c r="H1269" s="136"/>
      <c r="I1269" s="137"/>
      <c r="O1269" s="138"/>
      <c r="P1269" s="139"/>
      <c r="Q1269" s="139"/>
    </row>
    <row r="1270" spans="6:17" s="134" customFormat="1" x14ac:dyDescent="0.2">
      <c r="F1270" s="135"/>
      <c r="G1270" s="135"/>
      <c r="H1270" s="136"/>
      <c r="I1270" s="137"/>
      <c r="O1270" s="138"/>
      <c r="P1270" s="139"/>
      <c r="Q1270" s="139"/>
    </row>
    <row r="1271" spans="6:17" s="134" customFormat="1" x14ac:dyDescent="0.2">
      <c r="F1271" s="135"/>
      <c r="G1271" s="135"/>
      <c r="H1271" s="136"/>
      <c r="I1271" s="137"/>
      <c r="O1271" s="138"/>
      <c r="P1271" s="139"/>
      <c r="Q1271" s="139"/>
    </row>
    <row r="1272" spans="6:17" s="134" customFormat="1" x14ac:dyDescent="0.2">
      <c r="F1272" s="135"/>
      <c r="G1272" s="135"/>
      <c r="H1272" s="136"/>
      <c r="I1272" s="137"/>
      <c r="O1272" s="138"/>
      <c r="P1272" s="139"/>
      <c r="Q1272" s="139"/>
    </row>
    <row r="1273" spans="6:17" s="134" customFormat="1" x14ac:dyDescent="0.2">
      <c r="F1273" s="135"/>
      <c r="G1273" s="135"/>
      <c r="H1273" s="136"/>
      <c r="I1273" s="137"/>
      <c r="O1273" s="138"/>
      <c r="P1273" s="139"/>
      <c r="Q1273" s="139"/>
    </row>
    <row r="1274" spans="6:17" s="134" customFormat="1" x14ac:dyDescent="0.2">
      <c r="F1274" s="135"/>
      <c r="G1274" s="135"/>
      <c r="H1274" s="136"/>
      <c r="I1274" s="137"/>
      <c r="O1274" s="138"/>
      <c r="P1274" s="139"/>
      <c r="Q1274" s="139"/>
    </row>
    <row r="1275" spans="6:17" s="134" customFormat="1" x14ac:dyDescent="0.2">
      <c r="F1275" s="135"/>
      <c r="G1275" s="135"/>
      <c r="H1275" s="136"/>
      <c r="I1275" s="137"/>
      <c r="O1275" s="138"/>
      <c r="P1275" s="139"/>
      <c r="Q1275" s="139"/>
    </row>
    <row r="1276" spans="6:17" s="134" customFormat="1" x14ac:dyDescent="0.2">
      <c r="F1276" s="135"/>
      <c r="G1276" s="135"/>
      <c r="H1276" s="136"/>
      <c r="I1276" s="137"/>
      <c r="O1276" s="138"/>
      <c r="P1276" s="139"/>
      <c r="Q1276" s="139"/>
    </row>
    <row r="1277" spans="6:17" s="134" customFormat="1" x14ac:dyDescent="0.2">
      <c r="F1277" s="135"/>
      <c r="G1277" s="135"/>
      <c r="H1277" s="136"/>
      <c r="I1277" s="137"/>
      <c r="O1277" s="138"/>
      <c r="P1277" s="139"/>
      <c r="Q1277" s="139"/>
    </row>
    <row r="1278" spans="6:17" s="134" customFormat="1" x14ac:dyDescent="0.2">
      <c r="F1278" s="135"/>
      <c r="G1278" s="135"/>
      <c r="H1278" s="136"/>
      <c r="I1278" s="137"/>
      <c r="O1278" s="138"/>
      <c r="P1278" s="139"/>
      <c r="Q1278" s="139"/>
    </row>
    <row r="1279" spans="6:17" s="134" customFormat="1" x14ac:dyDescent="0.2">
      <c r="F1279" s="135"/>
      <c r="G1279" s="135"/>
      <c r="H1279" s="136"/>
      <c r="I1279" s="137"/>
      <c r="O1279" s="138"/>
      <c r="P1279" s="139"/>
      <c r="Q1279" s="139"/>
    </row>
    <row r="1280" spans="6:17" s="134" customFormat="1" x14ac:dyDescent="0.2">
      <c r="F1280" s="135"/>
      <c r="G1280" s="135"/>
      <c r="H1280" s="136"/>
      <c r="I1280" s="137"/>
      <c r="O1280" s="138"/>
      <c r="P1280" s="139"/>
      <c r="Q1280" s="139"/>
    </row>
    <row r="1281" spans="6:17" s="134" customFormat="1" x14ac:dyDescent="0.2">
      <c r="F1281" s="135"/>
      <c r="G1281" s="135"/>
      <c r="H1281" s="136"/>
      <c r="I1281" s="137"/>
      <c r="O1281" s="138"/>
      <c r="P1281" s="139"/>
      <c r="Q1281" s="139"/>
    </row>
    <row r="1282" spans="6:17" s="134" customFormat="1" x14ac:dyDescent="0.2">
      <c r="F1282" s="135"/>
      <c r="G1282" s="135"/>
      <c r="H1282" s="136"/>
      <c r="I1282" s="137"/>
      <c r="O1282" s="138"/>
      <c r="P1282" s="139"/>
      <c r="Q1282" s="139"/>
    </row>
    <row r="1283" spans="6:17" s="134" customFormat="1" x14ac:dyDescent="0.2">
      <c r="F1283" s="135"/>
      <c r="G1283" s="135"/>
      <c r="H1283" s="136"/>
      <c r="I1283" s="137"/>
      <c r="O1283" s="138"/>
      <c r="P1283" s="139"/>
      <c r="Q1283" s="139"/>
    </row>
    <row r="1284" spans="6:17" s="134" customFormat="1" x14ac:dyDescent="0.2">
      <c r="F1284" s="135"/>
      <c r="G1284" s="135"/>
      <c r="H1284" s="136"/>
      <c r="I1284" s="137"/>
      <c r="O1284" s="138"/>
      <c r="P1284" s="139"/>
      <c r="Q1284" s="139"/>
    </row>
    <row r="1285" spans="6:17" s="134" customFormat="1" x14ac:dyDescent="0.2">
      <c r="F1285" s="135"/>
      <c r="G1285" s="135"/>
      <c r="H1285" s="136"/>
      <c r="I1285" s="137"/>
      <c r="O1285" s="138"/>
      <c r="P1285" s="139"/>
      <c r="Q1285" s="139"/>
    </row>
    <row r="1286" spans="6:17" s="134" customFormat="1" x14ac:dyDescent="0.2">
      <c r="F1286" s="135"/>
      <c r="G1286" s="135"/>
      <c r="H1286" s="136"/>
      <c r="I1286" s="137"/>
      <c r="O1286" s="138"/>
      <c r="P1286" s="139"/>
      <c r="Q1286" s="139"/>
    </row>
    <row r="1287" spans="6:17" s="134" customFormat="1" x14ac:dyDescent="0.2">
      <c r="F1287" s="135"/>
      <c r="G1287" s="135"/>
      <c r="H1287" s="136"/>
      <c r="I1287" s="137"/>
      <c r="O1287" s="138"/>
      <c r="P1287" s="139"/>
      <c r="Q1287" s="139"/>
    </row>
    <row r="1288" spans="6:17" s="134" customFormat="1" x14ac:dyDescent="0.2">
      <c r="F1288" s="135"/>
      <c r="G1288" s="135"/>
      <c r="H1288" s="136"/>
      <c r="I1288" s="137"/>
      <c r="O1288" s="138"/>
      <c r="P1288" s="139"/>
      <c r="Q1288" s="139"/>
    </row>
    <row r="1289" spans="6:17" s="134" customFormat="1" x14ac:dyDescent="0.2">
      <c r="F1289" s="135"/>
      <c r="G1289" s="135"/>
      <c r="H1289" s="136"/>
      <c r="I1289" s="137"/>
      <c r="O1289" s="138"/>
      <c r="P1289" s="139"/>
      <c r="Q1289" s="139"/>
    </row>
    <row r="1290" spans="6:17" s="134" customFormat="1" x14ac:dyDescent="0.2">
      <c r="F1290" s="135"/>
      <c r="G1290" s="135"/>
      <c r="H1290" s="136"/>
      <c r="I1290" s="137"/>
      <c r="O1290" s="138"/>
      <c r="P1290" s="139"/>
      <c r="Q1290" s="139"/>
    </row>
    <row r="1291" spans="6:17" s="134" customFormat="1" x14ac:dyDescent="0.2">
      <c r="F1291" s="135"/>
      <c r="G1291" s="135"/>
      <c r="H1291" s="136"/>
      <c r="I1291" s="137"/>
      <c r="O1291" s="138"/>
      <c r="P1291" s="139"/>
      <c r="Q1291" s="139"/>
    </row>
    <row r="1292" spans="6:17" s="134" customFormat="1" x14ac:dyDescent="0.2">
      <c r="F1292" s="135"/>
      <c r="G1292" s="135"/>
      <c r="H1292" s="136"/>
      <c r="I1292" s="137"/>
      <c r="O1292" s="138"/>
      <c r="P1292" s="139"/>
      <c r="Q1292" s="139"/>
    </row>
    <row r="1293" spans="6:17" s="134" customFormat="1" x14ac:dyDescent="0.2">
      <c r="F1293" s="135"/>
      <c r="G1293" s="135"/>
      <c r="H1293" s="136"/>
      <c r="I1293" s="137"/>
      <c r="O1293" s="138"/>
      <c r="P1293" s="139"/>
      <c r="Q1293" s="139"/>
    </row>
    <row r="1294" spans="6:17" s="134" customFormat="1" x14ac:dyDescent="0.2">
      <c r="F1294" s="135"/>
      <c r="G1294" s="135"/>
      <c r="H1294" s="136"/>
      <c r="I1294" s="137"/>
      <c r="O1294" s="138"/>
      <c r="P1294" s="139"/>
      <c r="Q1294" s="139"/>
    </row>
    <row r="1295" spans="6:17" s="134" customFormat="1" x14ac:dyDescent="0.2">
      <c r="F1295" s="135"/>
      <c r="G1295" s="135"/>
      <c r="H1295" s="136"/>
      <c r="I1295" s="137"/>
      <c r="O1295" s="138"/>
      <c r="P1295" s="139"/>
      <c r="Q1295" s="139"/>
    </row>
    <row r="1296" spans="6:17" s="134" customFormat="1" x14ac:dyDescent="0.2">
      <c r="F1296" s="135"/>
      <c r="G1296" s="135"/>
      <c r="H1296" s="136"/>
      <c r="I1296" s="137"/>
      <c r="O1296" s="138"/>
      <c r="P1296" s="139"/>
      <c r="Q1296" s="139"/>
    </row>
    <row r="1297" spans="6:17" s="134" customFormat="1" x14ac:dyDescent="0.2">
      <c r="F1297" s="135"/>
      <c r="G1297" s="135"/>
      <c r="H1297" s="136"/>
      <c r="I1297" s="137"/>
      <c r="O1297" s="138"/>
      <c r="P1297" s="139"/>
      <c r="Q1297" s="139"/>
    </row>
    <row r="1298" spans="6:17" s="134" customFormat="1" x14ac:dyDescent="0.2">
      <c r="F1298" s="135"/>
      <c r="G1298" s="135"/>
      <c r="H1298" s="136"/>
      <c r="I1298" s="137"/>
      <c r="O1298" s="138"/>
      <c r="P1298" s="139"/>
      <c r="Q1298" s="139"/>
    </row>
    <row r="1299" spans="6:17" s="134" customFormat="1" x14ac:dyDescent="0.2">
      <c r="F1299" s="135"/>
      <c r="G1299" s="135"/>
      <c r="H1299" s="136"/>
      <c r="I1299" s="137"/>
      <c r="O1299" s="138"/>
      <c r="P1299" s="139"/>
      <c r="Q1299" s="139"/>
    </row>
    <row r="1300" spans="6:17" s="134" customFormat="1" x14ac:dyDescent="0.2">
      <c r="F1300" s="135"/>
      <c r="G1300" s="135"/>
      <c r="H1300" s="136"/>
      <c r="I1300" s="137"/>
      <c r="O1300" s="138"/>
      <c r="P1300" s="139"/>
      <c r="Q1300" s="139"/>
    </row>
    <row r="1301" spans="6:17" s="134" customFormat="1" x14ac:dyDescent="0.2">
      <c r="F1301" s="135"/>
      <c r="G1301" s="135"/>
      <c r="H1301" s="136"/>
      <c r="I1301" s="137"/>
      <c r="O1301" s="138"/>
      <c r="P1301" s="139"/>
      <c r="Q1301" s="139"/>
    </row>
    <row r="1302" spans="6:17" s="134" customFormat="1" x14ac:dyDescent="0.2">
      <c r="F1302" s="135"/>
      <c r="G1302" s="135"/>
      <c r="H1302" s="136"/>
      <c r="I1302" s="137"/>
      <c r="O1302" s="138"/>
      <c r="P1302" s="139"/>
      <c r="Q1302" s="139"/>
    </row>
    <row r="1303" spans="6:17" s="134" customFormat="1" x14ac:dyDescent="0.2">
      <c r="F1303" s="135"/>
      <c r="G1303" s="135"/>
      <c r="H1303" s="136"/>
      <c r="I1303" s="137"/>
      <c r="O1303" s="138"/>
      <c r="P1303" s="139"/>
      <c r="Q1303" s="139"/>
    </row>
    <row r="1304" spans="6:17" s="134" customFormat="1" x14ac:dyDescent="0.2">
      <c r="F1304" s="135"/>
      <c r="G1304" s="135"/>
      <c r="H1304" s="136"/>
      <c r="I1304" s="137"/>
      <c r="O1304" s="138"/>
      <c r="P1304" s="139"/>
      <c r="Q1304" s="139"/>
    </row>
    <row r="1305" spans="6:17" s="134" customFormat="1" x14ac:dyDescent="0.2">
      <c r="F1305" s="135"/>
      <c r="G1305" s="135"/>
      <c r="H1305" s="136"/>
      <c r="I1305" s="137"/>
      <c r="O1305" s="138"/>
      <c r="P1305" s="139"/>
      <c r="Q1305" s="139"/>
    </row>
    <row r="1306" spans="6:17" s="134" customFormat="1" x14ac:dyDescent="0.2">
      <c r="F1306" s="135"/>
      <c r="G1306" s="135"/>
      <c r="H1306" s="136"/>
      <c r="I1306" s="137"/>
      <c r="O1306" s="138"/>
      <c r="P1306" s="139"/>
      <c r="Q1306" s="139"/>
    </row>
    <row r="1307" spans="6:17" s="134" customFormat="1" x14ac:dyDescent="0.2">
      <c r="F1307" s="135"/>
      <c r="G1307" s="135"/>
      <c r="H1307" s="136"/>
      <c r="I1307" s="137"/>
      <c r="O1307" s="138"/>
      <c r="P1307" s="139"/>
      <c r="Q1307" s="139"/>
    </row>
    <row r="1308" spans="6:17" s="134" customFormat="1" x14ac:dyDescent="0.2">
      <c r="F1308" s="135"/>
      <c r="G1308" s="135"/>
      <c r="H1308" s="136"/>
      <c r="I1308" s="137"/>
      <c r="O1308" s="138"/>
      <c r="P1308" s="139"/>
      <c r="Q1308" s="139"/>
    </row>
    <row r="1309" spans="6:17" s="134" customFormat="1" x14ac:dyDescent="0.2">
      <c r="F1309" s="135"/>
      <c r="G1309" s="135"/>
      <c r="H1309" s="136"/>
      <c r="I1309" s="137"/>
      <c r="O1309" s="138"/>
      <c r="P1309" s="139"/>
      <c r="Q1309" s="139"/>
    </row>
    <row r="1310" spans="6:17" s="134" customFormat="1" x14ac:dyDescent="0.2">
      <c r="F1310" s="135"/>
      <c r="G1310" s="135"/>
      <c r="H1310" s="136"/>
      <c r="I1310" s="137"/>
      <c r="O1310" s="138"/>
      <c r="P1310" s="139"/>
      <c r="Q1310" s="139"/>
    </row>
    <row r="1311" spans="6:17" s="134" customFormat="1" x14ac:dyDescent="0.2">
      <c r="F1311" s="135"/>
      <c r="G1311" s="135"/>
      <c r="H1311" s="136"/>
      <c r="I1311" s="137"/>
      <c r="O1311" s="138"/>
      <c r="P1311" s="139"/>
      <c r="Q1311" s="139"/>
    </row>
    <row r="1312" spans="6:17" s="134" customFormat="1" x14ac:dyDescent="0.2">
      <c r="F1312" s="135"/>
      <c r="G1312" s="135"/>
      <c r="H1312" s="136"/>
      <c r="I1312" s="137"/>
      <c r="O1312" s="138"/>
      <c r="P1312" s="139"/>
      <c r="Q1312" s="139"/>
    </row>
    <row r="1313" spans="6:17" s="134" customFormat="1" x14ac:dyDescent="0.2">
      <c r="F1313" s="135"/>
      <c r="G1313" s="135"/>
      <c r="H1313" s="136"/>
      <c r="I1313" s="137"/>
      <c r="O1313" s="138"/>
      <c r="P1313" s="139"/>
      <c r="Q1313" s="139"/>
    </row>
    <row r="1314" spans="6:17" s="134" customFormat="1" x14ac:dyDescent="0.2">
      <c r="F1314" s="135"/>
      <c r="G1314" s="135"/>
      <c r="H1314" s="136"/>
      <c r="I1314" s="137"/>
      <c r="O1314" s="138"/>
      <c r="P1314" s="139"/>
      <c r="Q1314" s="139"/>
    </row>
    <row r="1315" spans="6:17" s="134" customFormat="1" x14ac:dyDescent="0.2">
      <c r="F1315" s="135"/>
      <c r="G1315" s="135"/>
      <c r="H1315" s="136"/>
      <c r="I1315" s="137"/>
      <c r="O1315" s="138"/>
      <c r="P1315" s="139"/>
      <c r="Q1315" s="139"/>
    </row>
    <row r="1316" spans="6:17" s="134" customFormat="1" x14ac:dyDescent="0.2">
      <c r="F1316" s="135"/>
      <c r="G1316" s="135"/>
      <c r="H1316" s="136"/>
      <c r="I1316" s="137"/>
      <c r="O1316" s="138"/>
      <c r="P1316" s="139"/>
      <c r="Q1316" s="139"/>
    </row>
    <row r="1317" spans="6:17" s="134" customFormat="1" x14ac:dyDescent="0.2">
      <c r="F1317" s="135"/>
      <c r="G1317" s="135"/>
      <c r="H1317" s="136"/>
      <c r="I1317" s="137"/>
      <c r="O1317" s="138"/>
      <c r="P1317" s="139"/>
      <c r="Q1317" s="139"/>
    </row>
    <row r="1318" spans="6:17" s="134" customFormat="1" x14ac:dyDescent="0.2">
      <c r="F1318" s="135"/>
      <c r="G1318" s="135"/>
      <c r="H1318" s="136"/>
      <c r="I1318" s="137"/>
      <c r="O1318" s="138"/>
      <c r="P1318" s="139"/>
      <c r="Q1318" s="139"/>
    </row>
    <row r="1319" spans="6:17" s="134" customFormat="1" x14ac:dyDescent="0.2">
      <c r="F1319" s="135"/>
      <c r="G1319" s="135"/>
      <c r="H1319" s="136"/>
      <c r="I1319" s="137"/>
      <c r="O1319" s="138"/>
      <c r="P1319" s="139"/>
      <c r="Q1319" s="139"/>
    </row>
    <row r="1320" spans="6:17" s="134" customFormat="1" x14ac:dyDescent="0.2">
      <c r="F1320" s="135"/>
      <c r="G1320" s="135"/>
      <c r="H1320" s="136"/>
      <c r="I1320" s="137"/>
      <c r="O1320" s="138"/>
      <c r="P1320" s="139"/>
      <c r="Q1320" s="139"/>
    </row>
    <row r="1321" spans="6:17" s="134" customFormat="1" x14ac:dyDescent="0.2">
      <c r="F1321" s="135"/>
      <c r="G1321" s="135"/>
      <c r="H1321" s="136"/>
      <c r="I1321" s="137"/>
      <c r="O1321" s="138"/>
      <c r="P1321" s="139"/>
      <c r="Q1321" s="139"/>
    </row>
    <row r="1322" spans="6:17" s="134" customFormat="1" x14ac:dyDescent="0.2">
      <c r="F1322" s="135"/>
      <c r="G1322" s="135"/>
      <c r="H1322" s="136"/>
      <c r="I1322" s="137"/>
      <c r="O1322" s="138"/>
      <c r="P1322" s="139"/>
      <c r="Q1322" s="139"/>
    </row>
    <row r="1323" spans="6:17" s="134" customFormat="1" x14ac:dyDescent="0.2">
      <c r="F1323" s="135"/>
      <c r="G1323" s="135"/>
      <c r="H1323" s="136"/>
      <c r="I1323" s="137"/>
      <c r="O1323" s="138"/>
      <c r="P1323" s="139"/>
      <c r="Q1323" s="139"/>
    </row>
    <row r="1324" spans="6:17" s="134" customFormat="1" x14ac:dyDescent="0.2">
      <c r="F1324" s="135"/>
      <c r="G1324" s="135"/>
      <c r="H1324" s="136"/>
      <c r="I1324" s="137"/>
      <c r="O1324" s="138"/>
      <c r="P1324" s="139"/>
      <c r="Q1324" s="139"/>
    </row>
    <row r="1325" spans="6:17" s="134" customFormat="1" x14ac:dyDescent="0.2">
      <c r="F1325" s="135"/>
      <c r="G1325" s="135"/>
      <c r="H1325" s="136"/>
      <c r="I1325" s="137"/>
      <c r="O1325" s="138"/>
      <c r="P1325" s="139"/>
      <c r="Q1325" s="139"/>
    </row>
    <row r="1326" spans="6:17" s="134" customFormat="1" x14ac:dyDescent="0.2">
      <c r="F1326" s="135"/>
      <c r="G1326" s="135"/>
      <c r="H1326" s="136"/>
      <c r="I1326" s="137"/>
      <c r="O1326" s="138"/>
      <c r="P1326" s="139"/>
      <c r="Q1326" s="139"/>
    </row>
    <row r="1327" spans="6:17" s="134" customFormat="1" x14ac:dyDescent="0.2">
      <c r="F1327" s="135"/>
      <c r="G1327" s="135"/>
      <c r="H1327" s="136"/>
      <c r="I1327" s="137"/>
      <c r="O1327" s="138"/>
      <c r="P1327" s="139"/>
      <c r="Q1327" s="139"/>
    </row>
    <row r="1328" spans="6:17" s="134" customFormat="1" x14ac:dyDescent="0.2">
      <c r="F1328" s="135"/>
      <c r="G1328" s="135"/>
      <c r="H1328" s="136"/>
      <c r="I1328" s="137"/>
      <c r="O1328" s="138"/>
      <c r="P1328" s="139"/>
      <c r="Q1328" s="139"/>
    </row>
    <row r="1329" spans="6:17" s="134" customFormat="1" x14ac:dyDescent="0.2">
      <c r="F1329" s="135"/>
      <c r="G1329" s="135"/>
      <c r="H1329" s="136"/>
      <c r="I1329" s="137"/>
      <c r="O1329" s="138"/>
      <c r="P1329" s="139"/>
      <c r="Q1329" s="139"/>
    </row>
    <row r="1330" spans="6:17" s="134" customFormat="1" x14ac:dyDescent="0.2">
      <c r="F1330" s="135"/>
      <c r="G1330" s="135"/>
      <c r="H1330" s="136"/>
      <c r="I1330" s="137"/>
      <c r="O1330" s="138"/>
      <c r="P1330" s="139"/>
      <c r="Q1330" s="139"/>
    </row>
    <row r="1331" spans="6:17" s="134" customFormat="1" x14ac:dyDescent="0.2">
      <c r="F1331" s="135"/>
      <c r="G1331" s="135"/>
      <c r="H1331" s="136"/>
      <c r="I1331" s="137"/>
      <c r="O1331" s="138"/>
      <c r="P1331" s="139"/>
      <c r="Q1331" s="139"/>
    </row>
    <row r="1332" spans="6:17" s="134" customFormat="1" x14ac:dyDescent="0.2">
      <c r="F1332" s="135"/>
      <c r="G1332" s="135"/>
      <c r="H1332" s="136"/>
      <c r="I1332" s="137"/>
      <c r="O1332" s="138"/>
      <c r="P1332" s="139"/>
      <c r="Q1332" s="139"/>
    </row>
    <row r="1333" spans="6:17" s="134" customFormat="1" x14ac:dyDescent="0.2">
      <c r="F1333" s="135"/>
      <c r="G1333" s="135"/>
      <c r="H1333" s="136"/>
      <c r="I1333" s="137"/>
      <c r="O1333" s="138"/>
      <c r="P1333" s="139"/>
      <c r="Q1333" s="139"/>
    </row>
    <row r="1334" spans="6:17" s="134" customFormat="1" x14ac:dyDescent="0.2">
      <c r="F1334" s="135"/>
      <c r="G1334" s="135"/>
      <c r="H1334" s="136"/>
      <c r="I1334" s="137"/>
      <c r="O1334" s="138"/>
      <c r="P1334" s="139"/>
      <c r="Q1334" s="139"/>
    </row>
    <row r="1335" spans="6:17" s="134" customFormat="1" x14ac:dyDescent="0.2">
      <c r="F1335" s="135"/>
      <c r="G1335" s="135"/>
      <c r="H1335" s="136"/>
      <c r="I1335" s="137"/>
      <c r="O1335" s="138"/>
      <c r="P1335" s="139"/>
      <c r="Q1335" s="139"/>
    </row>
    <row r="1336" spans="6:17" s="134" customFormat="1" x14ac:dyDescent="0.2">
      <c r="F1336" s="135"/>
      <c r="G1336" s="135"/>
      <c r="H1336" s="136"/>
      <c r="I1336" s="137"/>
      <c r="O1336" s="138"/>
      <c r="P1336" s="139"/>
      <c r="Q1336" s="139"/>
    </row>
    <row r="1337" spans="6:17" s="134" customFormat="1" x14ac:dyDescent="0.2">
      <c r="F1337" s="135"/>
      <c r="G1337" s="135"/>
      <c r="H1337" s="136"/>
      <c r="I1337" s="137"/>
      <c r="O1337" s="138"/>
      <c r="P1337" s="139"/>
      <c r="Q1337" s="139"/>
    </row>
    <row r="1338" spans="6:17" s="134" customFormat="1" x14ac:dyDescent="0.2">
      <c r="F1338" s="135"/>
      <c r="G1338" s="135"/>
      <c r="H1338" s="136"/>
      <c r="I1338" s="137"/>
      <c r="O1338" s="138"/>
      <c r="P1338" s="139"/>
      <c r="Q1338" s="139"/>
    </row>
    <row r="1339" spans="6:17" s="134" customFormat="1" x14ac:dyDescent="0.2">
      <c r="F1339" s="135"/>
      <c r="G1339" s="135"/>
      <c r="H1339" s="136"/>
      <c r="I1339" s="137"/>
      <c r="O1339" s="138"/>
      <c r="P1339" s="139"/>
      <c r="Q1339" s="139"/>
    </row>
    <row r="1340" spans="6:17" s="134" customFormat="1" x14ac:dyDescent="0.2">
      <c r="F1340" s="135"/>
      <c r="G1340" s="135"/>
      <c r="H1340" s="136"/>
      <c r="I1340" s="137"/>
      <c r="O1340" s="138"/>
      <c r="P1340" s="139"/>
      <c r="Q1340" s="139"/>
    </row>
    <row r="1341" spans="6:17" s="134" customFormat="1" x14ac:dyDescent="0.2">
      <c r="F1341" s="135"/>
      <c r="G1341" s="135"/>
      <c r="H1341" s="136"/>
      <c r="I1341" s="137"/>
      <c r="O1341" s="138"/>
      <c r="P1341" s="139"/>
      <c r="Q1341" s="139"/>
    </row>
    <row r="1342" spans="6:17" s="134" customFormat="1" x14ac:dyDescent="0.2">
      <c r="F1342" s="135"/>
      <c r="G1342" s="135"/>
      <c r="H1342" s="136"/>
      <c r="I1342" s="137"/>
      <c r="O1342" s="138"/>
      <c r="P1342" s="139"/>
      <c r="Q1342" s="139"/>
    </row>
    <row r="1343" spans="6:17" s="134" customFormat="1" x14ac:dyDescent="0.2">
      <c r="F1343" s="135"/>
      <c r="G1343" s="135"/>
      <c r="H1343" s="136"/>
      <c r="I1343" s="137"/>
      <c r="O1343" s="138"/>
      <c r="P1343" s="139"/>
      <c r="Q1343" s="139"/>
    </row>
    <row r="1344" spans="6:17" s="134" customFormat="1" x14ac:dyDescent="0.2">
      <c r="F1344" s="135"/>
      <c r="G1344" s="135"/>
      <c r="H1344" s="136"/>
      <c r="I1344" s="137"/>
      <c r="O1344" s="138"/>
      <c r="P1344" s="139"/>
      <c r="Q1344" s="139"/>
    </row>
    <row r="1345" spans="6:17" s="134" customFormat="1" x14ac:dyDescent="0.2">
      <c r="F1345" s="135"/>
      <c r="G1345" s="135"/>
      <c r="H1345" s="136"/>
      <c r="I1345" s="137"/>
      <c r="O1345" s="138"/>
      <c r="P1345" s="139"/>
      <c r="Q1345" s="139"/>
    </row>
    <row r="1346" spans="6:17" s="134" customFormat="1" x14ac:dyDescent="0.2">
      <c r="F1346" s="135"/>
      <c r="G1346" s="135"/>
      <c r="H1346" s="136"/>
      <c r="I1346" s="137"/>
      <c r="O1346" s="138"/>
      <c r="P1346" s="139"/>
      <c r="Q1346" s="139"/>
    </row>
    <row r="1347" spans="6:17" s="134" customFormat="1" x14ac:dyDescent="0.2">
      <c r="F1347" s="135"/>
      <c r="G1347" s="135"/>
      <c r="H1347" s="136"/>
      <c r="I1347" s="137"/>
      <c r="O1347" s="138"/>
      <c r="P1347" s="139"/>
      <c r="Q1347" s="139"/>
    </row>
    <row r="1348" spans="6:17" s="134" customFormat="1" x14ac:dyDescent="0.2">
      <c r="F1348" s="135"/>
      <c r="G1348" s="135"/>
      <c r="H1348" s="136"/>
      <c r="I1348" s="137"/>
      <c r="O1348" s="138"/>
      <c r="P1348" s="139"/>
      <c r="Q1348" s="139"/>
    </row>
    <row r="1349" spans="6:17" s="134" customFormat="1" x14ac:dyDescent="0.2">
      <c r="F1349" s="135"/>
      <c r="G1349" s="135"/>
      <c r="H1349" s="136"/>
      <c r="I1349" s="137"/>
      <c r="O1349" s="138"/>
      <c r="P1349" s="139"/>
      <c r="Q1349" s="139"/>
    </row>
    <row r="1350" spans="6:17" s="134" customFormat="1" x14ac:dyDescent="0.2">
      <c r="F1350" s="135"/>
      <c r="G1350" s="135"/>
      <c r="H1350" s="136"/>
      <c r="I1350" s="137"/>
      <c r="O1350" s="138"/>
      <c r="P1350" s="139"/>
      <c r="Q1350" s="139"/>
    </row>
    <row r="1351" spans="6:17" s="134" customFormat="1" x14ac:dyDescent="0.2">
      <c r="F1351" s="135"/>
      <c r="G1351" s="135"/>
      <c r="H1351" s="136"/>
      <c r="I1351" s="137"/>
      <c r="O1351" s="138"/>
      <c r="P1351" s="139"/>
      <c r="Q1351" s="139"/>
    </row>
    <row r="1352" spans="6:17" s="134" customFormat="1" x14ac:dyDescent="0.2">
      <c r="F1352" s="135"/>
      <c r="G1352" s="135"/>
      <c r="H1352" s="136"/>
      <c r="I1352" s="137"/>
      <c r="O1352" s="138"/>
      <c r="P1352" s="139"/>
      <c r="Q1352" s="139"/>
    </row>
    <row r="1353" spans="6:17" s="134" customFormat="1" x14ac:dyDescent="0.2">
      <c r="F1353" s="135"/>
      <c r="G1353" s="135"/>
      <c r="H1353" s="136"/>
      <c r="I1353" s="137"/>
      <c r="O1353" s="138"/>
      <c r="P1353" s="139"/>
      <c r="Q1353" s="139"/>
    </row>
    <row r="1354" spans="6:17" s="134" customFormat="1" x14ac:dyDescent="0.2">
      <c r="F1354" s="135"/>
      <c r="G1354" s="135"/>
      <c r="H1354" s="136"/>
      <c r="I1354" s="137"/>
      <c r="O1354" s="138"/>
      <c r="P1354" s="139"/>
      <c r="Q1354" s="139"/>
    </row>
    <row r="1355" spans="6:17" s="134" customFormat="1" x14ac:dyDescent="0.2">
      <c r="F1355" s="135"/>
      <c r="G1355" s="135"/>
      <c r="H1355" s="136"/>
      <c r="I1355" s="137"/>
      <c r="O1355" s="138"/>
      <c r="P1355" s="139"/>
      <c r="Q1355" s="139"/>
    </row>
    <row r="1356" spans="6:17" s="134" customFormat="1" x14ac:dyDescent="0.2">
      <c r="F1356" s="135"/>
      <c r="G1356" s="135"/>
      <c r="H1356" s="136"/>
      <c r="I1356" s="137"/>
      <c r="O1356" s="138"/>
      <c r="P1356" s="139"/>
      <c r="Q1356" s="139"/>
    </row>
    <row r="1357" spans="6:17" s="134" customFormat="1" x14ac:dyDescent="0.2">
      <c r="F1357" s="135"/>
      <c r="G1357" s="135"/>
      <c r="H1357" s="136"/>
      <c r="I1357" s="137"/>
      <c r="O1357" s="138"/>
      <c r="P1357" s="139"/>
      <c r="Q1357" s="139"/>
    </row>
    <row r="1358" spans="6:17" s="134" customFormat="1" x14ac:dyDescent="0.2">
      <c r="F1358" s="135"/>
      <c r="G1358" s="135"/>
      <c r="H1358" s="136"/>
      <c r="I1358" s="137"/>
      <c r="O1358" s="138"/>
      <c r="P1358" s="139"/>
      <c r="Q1358" s="139"/>
    </row>
    <row r="1359" spans="6:17" s="134" customFormat="1" x14ac:dyDescent="0.2">
      <c r="F1359" s="135"/>
      <c r="G1359" s="135"/>
      <c r="H1359" s="136"/>
      <c r="I1359" s="137"/>
      <c r="O1359" s="138"/>
      <c r="P1359" s="139"/>
      <c r="Q1359" s="139"/>
    </row>
    <row r="1360" spans="6:17" s="134" customFormat="1" x14ac:dyDescent="0.2">
      <c r="F1360" s="135"/>
      <c r="G1360" s="135"/>
      <c r="H1360" s="136"/>
      <c r="I1360" s="137"/>
      <c r="O1360" s="138"/>
      <c r="P1360" s="139"/>
      <c r="Q1360" s="139"/>
    </row>
    <row r="1361" spans="6:17" s="134" customFormat="1" x14ac:dyDescent="0.2">
      <c r="F1361" s="135"/>
      <c r="G1361" s="135"/>
      <c r="H1361" s="136"/>
      <c r="I1361" s="137"/>
      <c r="O1361" s="138"/>
      <c r="P1361" s="139"/>
      <c r="Q1361" s="139"/>
    </row>
    <row r="1362" spans="6:17" s="134" customFormat="1" x14ac:dyDescent="0.2">
      <c r="F1362" s="135"/>
      <c r="G1362" s="135"/>
      <c r="H1362" s="136"/>
      <c r="I1362" s="137"/>
      <c r="O1362" s="138"/>
      <c r="P1362" s="139"/>
      <c r="Q1362" s="139"/>
    </row>
    <row r="1363" spans="6:17" s="134" customFormat="1" x14ac:dyDescent="0.2">
      <c r="F1363" s="135"/>
      <c r="G1363" s="135"/>
      <c r="H1363" s="136"/>
      <c r="I1363" s="137"/>
      <c r="O1363" s="138"/>
      <c r="P1363" s="139"/>
      <c r="Q1363" s="139"/>
    </row>
    <row r="1364" spans="6:17" s="134" customFormat="1" x14ac:dyDescent="0.2">
      <c r="F1364" s="135"/>
      <c r="G1364" s="135"/>
      <c r="H1364" s="136"/>
      <c r="I1364" s="137"/>
      <c r="O1364" s="138"/>
      <c r="P1364" s="139"/>
      <c r="Q1364" s="139"/>
    </row>
    <row r="1365" spans="6:17" s="134" customFormat="1" x14ac:dyDescent="0.2">
      <c r="F1365" s="135"/>
      <c r="G1365" s="135"/>
      <c r="H1365" s="136"/>
      <c r="I1365" s="137"/>
      <c r="O1365" s="138"/>
      <c r="P1365" s="139"/>
      <c r="Q1365" s="139"/>
    </row>
    <row r="1366" spans="6:17" s="134" customFormat="1" x14ac:dyDescent="0.2">
      <c r="F1366" s="135"/>
      <c r="G1366" s="135"/>
      <c r="H1366" s="136"/>
      <c r="I1366" s="137"/>
      <c r="O1366" s="138"/>
      <c r="P1366" s="139"/>
      <c r="Q1366" s="139"/>
    </row>
    <row r="1367" spans="6:17" s="134" customFormat="1" x14ac:dyDescent="0.2">
      <c r="F1367" s="135"/>
      <c r="G1367" s="135"/>
      <c r="H1367" s="136"/>
      <c r="I1367" s="137"/>
      <c r="O1367" s="138"/>
      <c r="P1367" s="139"/>
      <c r="Q1367" s="139"/>
    </row>
    <row r="1368" spans="6:17" s="134" customFormat="1" x14ac:dyDescent="0.2">
      <c r="F1368" s="135"/>
      <c r="G1368" s="135"/>
      <c r="H1368" s="136"/>
      <c r="I1368" s="137"/>
      <c r="O1368" s="138"/>
      <c r="P1368" s="139"/>
      <c r="Q1368" s="139"/>
    </row>
    <row r="1369" spans="6:17" s="134" customFormat="1" x14ac:dyDescent="0.2">
      <c r="F1369" s="135"/>
      <c r="G1369" s="135"/>
      <c r="H1369" s="136"/>
      <c r="I1369" s="137"/>
      <c r="O1369" s="138"/>
      <c r="P1369" s="139"/>
      <c r="Q1369" s="139"/>
    </row>
    <row r="1370" spans="6:17" s="134" customFormat="1" x14ac:dyDescent="0.2">
      <c r="F1370" s="135"/>
      <c r="G1370" s="135"/>
      <c r="H1370" s="136"/>
      <c r="I1370" s="137"/>
      <c r="O1370" s="138"/>
      <c r="P1370" s="139"/>
      <c r="Q1370" s="139"/>
    </row>
    <row r="1371" spans="6:17" s="134" customFormat="1" x14ac:dyDescent="0.2">
      <c r="F1371" s="135"/>
      <c r="G1371" s="135"/>
      <c r="H1371" s="136"/>
      <c r="I1371" s="137"/>
      <c r="O1371" s="138"/>
      <c r="P1371" s="139"/>
      <c r="Q1371" s="139"/>
    </row>
    <row r="1372" spans="6:17" s="134" customFormat="1" x14ac:dyDescent="0.2">
      <c r="F1372" s="135"/>
      <c r="G1372" s="135"/>
      <c r="H1372" s="136"/>
      <c r="I1372" s="137"/>
      <c r="O1372" s="138"/>
      <c r="P1372" s="139"/>
      <c r="Q1372" s="139"/>
    </row>
    <row r="1373" spans="6:17" s="134" customFormat="1" x14ac:dyDescent="0.2">
      <c r="F1373" s="135"/>
      <c r="G1373" s="135"/>
      <c r="H1373" s="136"/>
      <c r="I1373" s="137"/>
      <c r="O1373" s="138"/>
      <c r="P1373" s="139"/>
      <c r="Q1373" s="139"/>
    </row>
    <row r="1374" spans="6:17" s="134" customFormat="1" x14ac:dyDescent="0.2">
      <c r="F1374" s="135"/>
      <c r="G1374" s="135"/>
      <c r="H1374" s="136"/>
      <c r="I1374" s="137"/>
      <c r="O1374" s="138"/>
      <c r="P1374" s="139"/>
      <c r="Q1374" s="139"/>
    </row>
    <row r="1375" spans="6:17" s="134" customFormat="1" x14ac:dyDescent="0.2">
      <c r="F1375" s="135"/>
      <c r="G1375" s="135"/>
      <c r="H1375" s="136"/>
      <c r="I1375" s="137"/>
      <c r="O1375" s="138"/>
      <c r="P1375" s="139"/>
      <c r="Q1375" s="139"/>
    </row>
    <row r="1376" spans="6:17" s="134" customFormat="1" x14ac:dyDescent="0.2">
      <c r="F1376" s="135"/>
      <c r="G1376" s="135"/>
      <c r="H1376" s="136"/>
      <c r="I1376" s="137"/>
      <c r="O1376" s="138"/>
      <c r="P1376" s="139"/>
      <c r="Q1376" s="139"/>
    </row>
    <row r="1377" spans="6:17" s="134" customFormat="1" x14ac:dyDescent="0.2">
      <c r="F1377" s="135"/>
      <c r="G1377" s="135"/>
      <c r="H1377" s="136"/>
      <c r="I1377" s="137"/>
      <c r="O1377" s="138"/>
      <c r="P1377" s="139"/>
      <c r="Q1377" s="139"/>
    </row>
    <row r="1378" spans="6:17" s="134" customFormat="1" x14ac:dyDescent="0.2">
      <c r="F1378" s="135"/>
      <c r="G1378" s="135"/>
      <c r="H1378" s="136"/>
      <c r="I1378" s="137"/>
      <c r="O1378" s="138"/>
      <c r="P1378" s="139"/>
      <c r="Q1378" s="139"/>
    </row>
    <row r="1379" spans="6:17" s="134" customFormat="1" x14ac:dyDescent="0.2">
      <c r="F1379" s="135"/>
      <c r="G1379" s="135"/>
      <c r="H1379" s="136"/>
      <c r="I1379" s="137"/>
      <c r="O1379" s="138"/>
      <c r="P1379" s="139"/>
      <c r="Q1379" s="139"/>
    </row>
    <row r="1380" spans="6:17" s="134" customFormat="1" x14ac:dyDescent="0.2">
      <c r="F1380" s="135"/>
      <c r="G1380" s="135"/>
      <c r="H1380" s="136"/>
      <c r="I1380" s="137"/>
      <c r="O1380" s="138"/>
      <c r="P1380" s="139"/>
      <c r="Q1380" s="139"/>
    </row>
    <row r="1381" spans="6:17" s="134" customFormat="1" x14ac:dyDescent="0.2">
      <c r="F1381" s="135"/>
      <c r="G1381" s="135"/>
      <c r="H1381" s="136"/>
      <c r="I1381" s="137"/>
      <c r="O1381" s="138"/>
      <c r="P1381" s="139"/>
      <c r="Q1381" s="139"/>
    </row>
    <row r="1382" spans="6:17" s="134" customFormat="1" x14ac:dyDescent="0.2">
      <c r="F1382" s="135"/>
      <c r="G1382" s="135"/>
      <c r="H1382" s="136"/>
      <c r="I1382" s="137"/>
      <c r="O1382" s="138"/>
      <c r="P1382" s="139"/>
      <c r="Q1382" s="139"/>
    </row>
    <row r="1383" spans="6:17" s="134" customFormat="1" x14ac:dyDescent="0.2">
      <c r="F1383" s="135"/>
      <c r="G1383" s="135"/>
      <c r="H1383" s="136"/>
      <c r="I1383" s="137"/>
      <c r="O1383" s="138"/>
      <c r="P1383" s="139"/>
      <c r="Q1383" s="139"/>
    </row>
    <row r="1384" spans="6:17" s="134" customFormat="1" x14ac:dyDescent="0.2">
      <c r="F1384" s="135"/>
      <c r="G1384" s="135"/>
      <c r="H1384" s="136"/>
      <c r="I1384" s="137"/>
      <c r="O1384" s="138"/>
      <c r="P1384" s="139"/>
      <c r="Q1384" s="139"/>
    </row>
    <row r="1385" spans="6:17" s="134" customFormat="1" x14ac:dyDescent="0.2">
      <c r="F1385" s="135"/>
      <c r="G1385" s="135"/>
      <c r="H1385" s="136"/>
      <c r="I1385" s="137"/>
      <c r="O1385" s="138"/>
      <c r="P1385" s="139"/>
      <c r="Q1385" s="139"/>
    </row>
    <row r="1386" spans="6:17" s="134" customFormat="1" x14ac:dyDescent="0.2">
      <c r="F1386" s="135"/>
      <c r="G1386" s="135"/>
      <c r="H1386" s="136"/>
      <c r="I1386" s="137"/>
      <c r="O1386" s="138"/>
      <c r="P1386" s="139"/>
      <c r="Q1386" s="139"/>
    </row>
    <row r="1387" spans="6:17" s="134" customFormat="1" x14ac:dyDescent="0.2">
      <c r="F1387" s="135"/>
      <c r="G1387" s="135"/>
      <c r="H1387" s="136"/>
      <c r="I1387" s="137"/>
      <c r="O1387" s="138"/>
      <c r="P1387" s="139"/>
      <c r="Q1387" s="139"/>
    </row>
    <row r="1388" spans="6:17" s="134" customFormat="1" x14ac:dyDescent="0.2">
      <c r="F1388" s="135"/>
      <c r="G1388" s="135"/>
      <c r="H1388" s="136"/>
      <c r="I1388" s="137"/>
      <c r="O1388" s="138"/>
      <c r="P1388" s="139"/>
      <c r="Q1388" s="139"/>
    </row>
    <row r="1389" spans="6:17" s="134" customFormat="1" x14ac:dyDescent="0.2">
      <c r="F1389" s="135"/>
      <c r="G1389" s="135"/>
      <c r="H1389" s="136"/>
      <c r="I1389" s="137"/>
      <c r="O1389" s="138"/>
      <c r="P1389" s="139"/>
      <c r="Q1389" s="139"/>
    </row>
    <row r="1390" spans="6:17" s="134" customFormat="1" x14ac:dyDescent="0.2">
      <c r="F1390" s="135"/>
      <c r="G1390" s="135"/>
      <c r="H1390" s="136"/>
      <c r="I1390" s="137"/>
      <c r="O1390" s="138"/>
      <c r="P1390" s="139"/>
      <c r="Q1390" s="139"/>
    </row>
    <row r="1391" spans="6:17" s="134" customFormat="1" x14ac:dyDescent="0.2">
      <c r="F1391" s="135"/>
      <c r="G1391" s="135"/>
      <c r="H1391" s="136"/>
      <c r="I1391" s="137"/>
      <c r="O1391" s="138"/>
      <c r="P1391" s="139"/>
      <c r="Q1391" s="139"/>
    </row>
    <row r="1392" spans="6:17" s="134" customFormat="1" x14ac:dyDescent="0.2">
      <c r="F1392" s="135"/>
      <c r="G1392" s="135"/>
      <c r="H1392" s="136"/>
      <c r="I1392" s="137"/>
      <c r="O1392" s="138"/>
      <c r="P1392" s="139"/>
      <c r="Q1392" s="139"/>
    </row>
    <row r="1393" spans="6:17" s="134" customFormat="1" x14ac:dyDescent="0.2">
      <c r="F1393" s="135"/>
      <c r="G1393" s="135"/>
      <c r="H1393" s="136"/>
      <c r="I1393" s="137"/>
      <c r="O1393" s="138"/>
      <c r="P1393" s="139"/>
      <c r="Q1393" s="139"/>
    </row>
    <row r="1394" spans="6:17" s="134" customFormat="1" x14ac:dyDescent="0.2">
      <c r="F1394" s="135"/>
      <c r="G1394" s="135"/>
      <c r="H1394" s="136"/>
      <c r="I1394" s="137"/>
      <c r="O1394" s="138"/>
      <c r="P1394" s="139"/>
      <c r="Q1394" s="139"/>
    </row>
    <row r="1395" spans="6:17" s="134" customFormat="1" x14ac:dyDescent="0.2">
      <c r="F1395" s="135"/>
      <c r="G1395" s="135"/>
      <c r="H1395" s="136"/>
      <c r="I1395" s="137"/>
      <c r="O1395" s="138"/>
      <c r="P1395" s="139"/>
      <c r="Q1395" s="139"/>
    </row>
    <row r="1396" spans="6:17" s="134" customFormat="1" x14ac:dyDescent="0.2">
      <c r="F1396" s="135"/>
      <c r="G1396" s="135"/>
      <c r="H1396" s="136"/>
      <c r="I1396" s="137"/>
      <c r="O1396" s="138"/>
      <c r="P1396" s="139"/>
      <c r="Q1396" s="139"/>
    </row>
    <row r="1397" spans="6:17" s="134" customFormat="1" x14ac:dyDescent="0.2">
      <c r="F1397" s="135"/>
      <c r="G1397" s="135"/>
      <c r="H1397" s="136"/>
      <c r="I1397" s="137"/>
      <c r="O1397" s="138"/>
      <c r="P1397" s="139"/>
      <c r="Q1397" s="139"/>
    </row>
    <row r="1398" spans="6:17" s="134" customFormat="1" x14ac:dyDescent="0.2">
      <c r="F1398" s="135"/>
      <c r="G1398" s="135"/>
      <c r="H1398" s="136"/>
      <c r="I1398" s="137"/>
      <c r="O1398" s="138"/>
      <c r="P1398" s="139"/>
      <c r="Q1398" s="139"/>
    </row>
    <row r="1399" spans="6:17" s="134" customFormat="1" x14ac:dyDescent="0.2">
      <c r="F1399" s="135"/>
      <c r="G1399" s="135"/>
      <c r="H1399" s="136"/>
      <c r="I1399" s="137"/>
      <c r="O1399" s="138"/>
      <c r="P1399" s="139"/>
      <c r="Q1399" s="139"/>
    </row>
    <row r="1400" spans="6:17" s="134" customFormat="1" x14ac:dyDescent="0.2">
      <c r="F1400" s="135"/>
      <c r="G1400" s="135"/>
      <c r="H1400" s="136"/>
      <c r="I1400" s="137"/>
      <c r="O1400" s="138"/>
      <c r="P1400" s="139"/>
      <c r="Q1400" s="139"/>
    </row>
    <row r="1401" spans="6:17" s="134" customFormat="1" x14ac:dyDescent="0.2">
      <c r="F1401" s="135"/>
      <c r="G1401" s="135"/>
      <c r="H1401" s="136"/>
      <c r="I1401" s="137"/>
      <c r="O1401" s="138"/>
      <c r="P1401" s="139"/>
      <c r="Q1401" s="139"/>
    </row>
    <row r="1402" spans="6:17" s="134" customFormat="1" x14ac:dyDescent="0.2">
      <c r="F1402" s="135"/>
      <c r="G1402" s="135"/>
      <c r="H1402" s="136"/>
      <c r="I1402" s="137"/>
      <c r="O1402" s="138"/>
      <c r="P1402" s="139"/>
      <c r="Q1402" s="139"/>
    </row>
    <row r="1403" spans="6:17" s="134" customFormat="1" x14ac:dyDescent="0.2">
      <c r="F1403" s="135"/>
      <c r="G1403" s="135"/>
      <c r="H1403" s="136"/>
      <c r="I1403" s="137"/>
      <c r="O1403" s="138"/>
      <c r="P1403" s="139"/>
      <c r="Q1403" s="139"/>
    </row>
    <row r="1404" spans="6:17" s="134" customFormat="1" x14ac:dyDescent="0.2">
      <c r="F1404" s="135"/>
      <c r="G1404" s="135"/>
      <c r="H1404" s="136"/>
      <c r="I1404" s="137"/>
      <c r="O1404" s="138"/>
      <c r="P1404" s="139"/>
      <c r="Q1404" s="139"/>
    </row>
    <row r="1405" spans="6:17" s="134" customFormat="1" x14ac:dyDescent="0.2">
      <c r="F1405" s="135"/>
      <c r="G1405" s="135"/>
      <c r="H1405" s="136"/>
      <c r="I1405" s="137"/>
      <c r="O1405" s="138"/>
      <c r="P1405" s="139"/>
      <c r="Q1405" s="139"/>
    </row>
    <row r="1406" spans="6:17" s="134" customFormat="1" x14ac:dyDescent="0.2">
      <c r="F1406" s="135"/>
      <c r="G1406" s="135"/>
      <c r="H1406" s="136"/>
      <c r="I1406" s="137"/>
      <c r="O1406" s="138"/>
      <c r="P1406" s="139"/>
      <c r="Q1406" s="139"/>
    </row>
    <row r="1407" spans="6:17" s="134" customFormat="1" x14ac:dyDescent="0.2">
      <c r="F1407" s="135"/>
      <c r="G1407" s="135"/>
      <c r="H1407" s="136"/>
      <c r="I1407" s="137"/>
      <c r="O1407" s="138"/>
      <c r="P1407" s="139"/>
      <c r="Q1407" s="139"/>
    </row>
    <row r="1408" spans="6:17" s="134" customFormat="1" x14ac:dyDescent="0.2">
      <c r="F1408" s="135"/>
      <c r="G1408" s="135"/>
      <c r="H1408" s="136"/>
      <c r="I1408" s="137"/>
      <c r="O1408" s="138"/>
      <c r="P1408" s="139"/>
      <c r="Q1408" s="139"/>
    </row>
    <row r="1409" spans="6:17" s="134" customFormat="1" x14ac:dyDescent="0.2">
      <c r="F1409" s="135"/>
      <c r="G1409" s="135"/>
      <c r="H1409" s="136"/>
      <c r="I1409" s="137"/>
      <c r="O1409" s="138"/>
      <c r="P1409" s="139"/>
      <c r="Q1409" s="139"/>
    </row>
    <row r="1410" spans="6:17" s="134" customFormat="1" x14ac:dyDescent="0.2">
      <c r="F1410" s="135"/>
      <c r="G1410" s="135"/>
      <c r="H1410" s="136"/>
      <c r="I1410" s="137"/>
      <c r="O1410" s="138"/>
      <c r="P1410" s="139"/>
      <c r="Q1410" s="139"/>
    </row>
    <row r="1411" spans="6:17" s="134" customFormat="1" x14ac:dyDescent="0.2">
      <c r="F1411" s="135"/>
      <c r="G1411" s="135"/>
      <c r="H1411" s="136"/>
      <c r="I1411" s="137"/>
      <c r="O1411" s="138"/>
      <c r="P1411" s="139"/>
      <c r="Q1411" s="139"/>
    </row>
    <row r="1412" spans="6:17" s="134" customFormat="1" x14ac:dyDescent="0.2">
      <c r="F1412" s="135"/>
      <c r="G1412" s="135"/>
      <c r="H1412" s="136"/>
      <c r="I1412" s="137"/>
      <c r="O1412" s="138"/>
      <c r="P1412" s="139"/>
      <c r="Q1412" s="139"/>
    </row>
    <row r="1413" spans="6:17" s="134" customFormat="1" x14ac:dyDescent="0.2">
      <c r="F1413" s="135"/>
      <c r="G1413" s="135"/>
      <c r="H1413" s="136"/>
      <c r="I1413" s="137"/>
      <c r="O1413" s="138"/>
      <c r="P1413" s="139"/>
      <c r="Q1413" s="139"/>
    </row>
    <row r="1414" spans="6:17" s="134" customFormat="1" x14ac:dyDescent="0.2">
      <c r="F1414" s="135"/>
      <c r="G1414" s="135"/>
      <c r="H1414" s="136"/>
      <c r="I1414" s="137"/>
      <c r="O1414" s="138"/>
      <c r="P1414" s="139"/>
      <c r="Q1414" s="139"/>
    </row>
    <row r="1415" spans="6:17" s="134" customFormat="1" x14ac:dyDescent="0.2">
      <c r="F1415" s="135"/>
      <c r="G1415" s="135"/>
      <c r="H1415" s="136"/>
      <c r="I1415" s="137"/>
      <c r="O1415" s="138"/>
      <c r="P1415" s="139"/>
      <c r="Q1415" s="139"/>
    </row>
    <row r="1416" spans="6:17" s="134" customFormat="1" x14ac:dyDescent="0.2">
      <c r="F1416" s="135"/>
      <c r="G1416" s="135"/>
      <c r="H1416" s="136"/>
      <c r="I1416" s="137"/>
      <c r="O1416" s="138"/>
      <c r="P1416" s="139"/>
      <c r="Q1416" s="139"/>
    </row>
    <row r="1417" spans="6:17" s="134" customFormat="1" x14ac:dyDescent="0.2">
      <c r="F1417" s="135"/>
      <c r="G1417" s="135"/>
      <c r="H1417" s="136"/>
      <c r="I1417" s="137"/>
      <c r="O1417" s="138"/>
      <c r="P1417" s="139"/>
      <c r="Q1417" s="139"/>
    </row>
    <row r="1418" spans="6:17" s="134" customFormat="1" x14ac:dyDescent="0.2">
      <c r="F1418" s="135"/>
      <c r="G1418" s="135"/>
      <c r="H1418" s="136"/>
      <c r="I1418" s="137"/>
      <c r="O1418" s="138"/>
      <c r="P1418" s="139"/>
      <c r="Q1418" s="139"/>
    </row>
    <row r="1419" spans="6:17" s="134" customFormat="1" x14ac:dyDescent="0.2">
      <c r="F1419" s="135"/>
      <c r="G1419" s="135"/>
      <c r="H1419" s="136"/>
      <c r="I1419" s="137"/>
      <c r="O1419" s="138"/>
      <c r="P1419" s="139"/>
      <c r="Q1419" s="139"/>
    </row>
    <row r="1420" spans="6:17" s="134" customFormat="1" x14ac:dyDescent="0.2">
      <c r="F1420" s="135"/>
      <c r="G1420" s="135"/>
      <c r="H1420" s="136"/>
      <c r="I1420" s="137"/>
      <c r="O1420" s="138"/>
      <c r="P1420" s="139"/>
      <c r="Q1420" s="139"/>
    </row>
    <row r="1421" spans="6:17" s="134" customFormat="1" x14ac:dyDescent="0.2">
      <c r="F1421" s="135"/>
      <c r="G1421" s="135"/>
      <c r="H1421" s="136"/>
      <c r="I1421" s="137"/>
      <c r="O1421" s="138"/>
      <c r="P1421" s="139"/>
      <c r="Q1421" s="139"/>
    </row>
    <row r="1422" spans="6:17" s="134" customFormat="1" x14ac:dyDescent="0.2">
      <c r="F1422" s="135"/>
      <c r="G1422" s="135"/>
      <c r="H1422" s="136"/>
      <c r="I1422" s="137"/>
      <c r="O1422" s="138"/>
      <c r="P1422" s="139"/>
      <c r="Q1422" s="139"/>
    </row>
    <row r="1423" spans="6:17" s="134" customFormat="1" x14ac:dyDescent="0.2">
      <c r="F1423" s="135"/>
      <c r="G1423" s="135"/>
      <c r="H1423" s="136"/>
      <c r="I1423" s="137"/>
      <c r="O1423" s="138"/>
      <c r="P1423" s="139"/>
      <c r="Q1423" s="139"/>
    </row>
    <row r="1424" spans="6:17" s="134" customFormat="1" x14ac:dyDescent="0.2">
      <c r="F1424" s="135"/>
      <c r="G1424" s="135"/>
      <c r="H1424" s="136"/>
      <c r="I1424" s="137"/>
      <c r="O1424" s="138"/>
      <c r="P1424" s="139"/>
      <c r="Q1424" s="139"/>
    </row>
    <row r="1425" spans="6:17" s="134" customFormat="1" x14ac:dyDescent="0.2">
      <c r="F1425" s="135"/>
      <c r="G1425" s="135"/>
      <c r="H1425" s="136"/>
      <c r="I1425" s="137"/>
      <c r="O1425" s="138"/>
      <c r="P1425" s="139"/>
      <c r="Q1425" s="139"/>
    </row>
    <row r="1426" spans="6:17" s="134" customFormat="1" x14ac:dyDescent="0.2">
      <c r="F1426" s="135"/>
      <c r="G1426" s="135"/>
      <c r="H1426" s="136"/>
      <c r="I1426" s="137"/>
      <c r="O1426" s="138"/>
      <c r="P1426" s="139"/>
      <c r="Q1426" s="139"/>
    </row>
    <row r="1427" spans="6:17" s="134" customFormat="1" x14ac:dyDescent="0.2">
      <c r="F1427" s="135"/>
      <c r="G1427" s="135"/>
      <c r="H1427" s="136"/>
      <c r="I1427" s="137"/>
      <c r="O1427" s="138"/>
      <c r="P1427" s="139"/>
      <c r="Q1427" s="139"/>
    </row>
    <row r="1428" spans="6:17" s="134" customFormat="1" x14ac:dyDescent="0.2">
      <c r="F1428" s="135"/>
      <c r="G1428" s="135"/>
      <c r="H1428" s="136"/>
      <c r="I1428" s="137"/>
      <c r="O1428" s="138"/>
      <c r="P1428" s="139"/>
      <c r="Q1428" s="139"/>
    </row>
    <row r="1429" spans="6:17" s="134" customFormat="1" x14ac:dyDescent="0.2">
      <c r="F1429" s="135"/>
      <c r="G1429" s="135"/>
      <c r="H1429" s="136"/>
      <c r="I1429" s="137"/>
      <c r="O1429" s="138"/>
      <c r="P1429" s="139"/>
      <c r="Q1429" s="139"/>
    </row>
    <row r="1430" spans="6:17" s="134" customFormat="1" x14ac:dyDescent="0.2">
      <c r="F1430" s="135"/>
      <c r="G1430" s="135"/>
      <c r="H1430" s="136"/>
      <c r="I1430" s="137"/>
      <c r="O1430" s="138"/>
      <c r="P1430" s="139"/>
      <c r="Q1430" s="139"/>
    </row>
    <row r="1431" spans="6:17" s="134" customFormat="1" x14ac:dyDescent="0.2">
      <c r="F1431" s="135"/>
      <c r="G1431" s="135"/>
      <c r="H1431" s="136"/>
      <c r="I1431" s="137"/>
      <c r="O1431" s="138"/>
      <c r="P1431" s="139"/>
      <c r="Q1431" s="139"/>
    </row>
    <row r="1432" spans="6:17" s="134" customFormat="1" x14ac:dyDescent="0.2">
      <c r="F1432" s="135"/>
      <c r="G1432" s="135"/>
      <c r="H1432" s="136"/>
      <c r="I1432" s="137"/>
      <c r="O1432" s="138"/>
      <c r="P1432" s="139"/>
      <c r="Q1432" s="139"/>
    </row>
    <row r="1433" spans="6:17" s="134" customFormat="1" x14ac:dyDescent="0.2">
      <c r="F1433" s="135"/>
      <c r="G1433" s="135"/>
      <c r="H1433" s="136"/>
      <c r="I1433" s="137"/>
      <c r="O1433" s="138"/>
      <c r="P1433" s="139"/>
      <c r="Q1433" s="139"/>
    </row>
    <row r="1434" spans="6:17" s="134" customFormat="1" x14ac:dyDescent="0.2">
      <c r="F1434" s="135"/>
      <c r="G1434" s="135"/>
      <c r="H1434" s="136"/>
      <c r="I1434" s="137"/>
      <c r="O1434" s="138"/>
      <c r="P1434" s="139"/>
      <c r="Q1434" s="139"/>
    </row>
    <row r="1435" spans="6:17" s="134" customFormat="1" x14ac:dyDescent="0.2">
      <c r="F1435" s="135"/>
      <c r="G1435" s="135"/>
      <c r="H1435" s="136"/>
      <c r="I1435" s="137"/>
      <c r="O1435" s="138"/>
      <c r="P1435" s="139"/>
      <c r="Q1435" s="139"/>
    </row>
    <row r="1436" spans="6:17" s="134" customFormat="1" x14ac:dyDescent="0.2">
      <c r="F1436" s="135"/>
      <c r="G1436" s="135"/>
      <c r="H1436" s="136"/>
      <c r="I1436" s="137"/>
      <c r="O1436" s="138"/>
      <c r="P1436" s="139"/>
      <c r="Q1436" s="139"/>
    </row>
    <row r="1437" spans="6:17" s="134" customFormat="1" x14ac:dyDescent="0.2">
      <c r="F1437" s="135"/>
      <c r="G1437" s="135"/>
      <c r="H1437" s="136"/>
      <c r="I1437" s="137"/>
      <c r="O1437" s="138"/>
      <c r="P1437" s="139"/>
      <c r="Q1437" s="139"/>
    </row>
    <row r="1438" spans="6:17" s="134" customFormat="1" x14ac:dyDescent="0.2">
      <c r="F1438" s="135"/>
      <c r="G1438" s="135"/>
      <c r="H1438" s="136"/>
      <c r="I1438" s="137"/>
      <c r="O1438" s="138"/>
      <c r="P1438" s="139"/>
      <c r="Q1438" s="139"/>
    </row>
    <row r="1439" spans="6:17" s="134" customFormat="1" x14ac:dyDescent="0.2">
      <c r="F1439" s="135"/>
      <c r="G1439" s="135"/>
      <c r="H1439" s="136"/>
      <c r="I1439" s="137"/>
      <c r="O1439" s="138"/>
      <c r="P1439" s="139"/>
      <c r="Q1439" s="139"/>
    </row>
    <row r="1440" spans="6:17" s="134" customFormat="1" x14ac:dyDescent="0.2">
      <c r="F1440" s="135"/>
      <c r="G1440" s="135"/>
      <c r="H1440" s="136"/>
      <c r="I1440" s="137"/>
      <c r="O1440" s="138"/>
      <c r="P1440" s="139"/>
      <c r="Q1440" s="139"/>
    </row>
    <row r="1441" spans="6:17" s="134" customFormat="1" x14ac:dyDescent="0.2">
      <c r="F1441" s="135"/>
      <c r="G1441" s="135"/>
      <c r="H1441" s="136"/>
      <c r="I1441" s="137"/>
      <c r="O1441" s="138"/>
      <c r="P1441" s="139"/>
      <c r="Q1441" s="139"/>
    </row>
    <row r="1442" spans="6:17" s="134" customFormat="1" x14ac:dyDescent="0.2">
      <c r="F1442" s="135"/>
      <c r="G1442" s="135"/>
      <c r="H1442" s="136"/>
      <c r="I1442" s="137"/>
      <c r="O1442" s="138"/>
      <c r="P1442" s="139"/>
      <c r="Q1442" s="139"/>
    </row>
    <row r="1443" spans="6:17" s="134" customFormat="1" x14ac:dyDescent="0.2">
      <c r="F1443" s="135"/>
      <c r="G1443" s="135"/>
      <c r="H1443" s="136"/>
      <c r="I1443" s="137"/>
      <c r="O1443" s="138"/>
      <c r="P1443" s="139"/>
      <c r="Q1443" s="139"/>
    </row>
    <row r="1444" spans="6:17" s="134" customFormat="1" x14ac:dyDescent="0.2">
      <c r="F1444" s="135"/>
      <c r="G1444" s="135"/>
      <c r="H1444" s="136"/>
      <c r="I1444" s="137"/>
      <c r="O1444" s="138"/>
      <c r="P1444" s="139"/>
      <c r="Q1444" s="139"/>
    </row>
    <row r="1445" spans="6:17" s="134" customFormat="1" x14ac:dyDescent="0.2">
      <c r="F1445" s="135"/>
      <c r="G1445" s="135"/>
      <c r="H1445" s="136"/>
      <c r="I1445" s="137"/>
      <c r="O1445" s="138"/>
      <c r="P1445" s="139"/>
      <c r="Q1445" s="139"/>
    </row>
    <row r="1446" spans="6:17" s="134" customFormat="1" x14ac:dyDescent="0.2">
      <c r="F1446" s="135"/>
      <c r="G1446" s="135"/>
      <c r="H1446" s="136"/>
      <c r="I1446" s="137"/>
      <c r="O1446" s="138"/>
      <c r="P1446" s="139"/>
      <c r="Q1446" s="139"/>
    </row>
    <row r="1447" spans="6:17" s="134" customFormat="1" x14ac:dyDescent="0.2">
      <c r="F1447" s="135"/>
      <c r="G1447" s="135"/>
      <c r="H1447" s="136"/>
      <c r="I1447" s="137"/>
      <c r="O1447" s="138"/>
      <c r="P1447" s="139"/>
      <c r="Q1447" s="139"/>
    </row>
    <row r="1448" spans="6:17" s="134" customFormat="1" x14ac:dyDescent="0.2">
      <c r="F1448" s="135"/>
      <c r="G1448" s="135"/>
      <c r="H1448" s="136"/>
      <c r="I1448" s="137"/>
      <c r="O1448" s="138"/>
      <c r="P1448" s="139"/>
      <c r="Q1448" s="139"/>
    </row>
    <row r="1449" spans="6:17" s="134" customFormat="1" x14ac:dyDescent="0.2">
      <c r="F1449" s="135"/>
      <c r="G1449" s="135"/>
      <c r="H1449" s="136"/>
      <c r="I1449" s="137"/>
      <c r="O1449" s="138"/>
      <c r="P1449" s="139"/>
      <c r="Q1449" s="139"/>
    </row>
    <row r="1450" spans="6:17" s="134" customFormat="1" x14ac:dyDescent="0.2">
      <c r="F1450" s="135"/>
      <c r="G1450" s="135"/>
      <c r="H1450" s="136"/>
      <c r="I1450" s="137"/>
      <c r="O1450" s="138"/>
      <c r="P1450" s="139"/>
      <c r="Q1450" s="139"/>
    </row>
    <row r="1451" spans="6:17" s="134" customFormat="1" x14ac:dyDescent="0.2">
      <c r="F1451" s="135"/>
      <c r="G1451" s="135"/>
      <c r="H1451" s="136"/>
      <c r="I1451" s="137"/>
      <c r="O1451" s="138"/>
      <c r="P1451" s="139"/>
      <c r="Q1451" s="139"/>
    </row>
    <row r="1452" spans="6:17" s="134" customFormat="1" x14ac:dyDescent="0.2">
      <c r="F1452" s="135"/>
      <c r="G1452" s="135"/>
      <c r="H1452" s="136"/>
      <c r="I1452" s="137"/>
      <c r="O1452" s="138"/>
      <c r="P1452" s="139"/>
      <c r="Q1452" s="139"/>
    </row>
    <row r="1453" spans="6:17" s="134" customFormat="1" x14ac:dyDescent="0.2">
      <c r="F1453" s="135"/>
      <c r="G1453" s="135"/>
      <c r="H1453" s="136"/>
      <c r="I1453" s="137"/>
      <c r="O1453" s="138"/>
      <c r="P1453" s="139"/>
      <c r="Q1453" s="139"/>
    </row>
    <row r="1454" spans="6:17" s="134" customFormat="1" x14ac:dyDescent="0.2">
      <c r="F1454" s="135"/>
      <c r="G1454" s="135"/>
      <c r="H1454" s="136"/>
      <c r="I1454" s="137"/>
      <c r="O1454" s="138"/>
      <c r="P1454" s="139"/>
      <c r="Q1454" s="139"/>
    </row>
    <row r="1455" spans="6:17" s="134" customFormat="1" x14ac:dyDescent="0.2">
      <c r="F1455" s="135"/>
      <c r="G1455" s="135"/>
      <c r="H1455" s="136"/>
      <c r="I1455" s="137"/>
      <c r="O1455" s="138"/>
      <c r="P1455" s="139"/>
      <c r="Q1455" s="139"/>
    </row>
    <row r="1456" spans="6:17" s="134" customFormat="1" x14ac:dyDescent="0.2">
      <c r="F1456" s="135"/>
      <c r="G1456" s="135"/>
      <c r="H1456" s="136"/>
      <c r="I1456" s="137"/>
      <c r="O1456" s="138"/>
      <c r="P1456" s="139"/>
      <c r="Q1456" s="139"/>
    </row>
    <row r="1457" spans="6:17" s="134" customFormat="1" x14ac:dyDescent="0.2">
      <c r="F1457" s="135"/>
      <c r="G1457" s="135"/>
      <c r="H1457" s="136"/>
      <c r="I1457" s="137"/>
      <c r="O1457" s="138"/>
      <c r="P1457" s="139"/>
      <c r="Q1457" s="139"/>
    </row>
    <row r="1458" spans="6:17" s="134" customFormat="1" x14ac:dyDescent="0.2">
      <c r="F1458" s="135"/>
      <c r="G1458" s="135"/>
      <c r="H1458" s="136"/>
      <c r="I1458" s="137"/>
      <c r="O1458" s="138"/>
      <c r="P1458" s="139"/>
      <c r="Q1458" s="139"/>
    </row>
    <row r="1459" spans="6:17" s="134" customFormat="1" x14ac:dyDescent="0.2">
      <c r="F1459" s="135"/>
      <c r="G1459" s="135"/>
      <c r="H1459" s="136"/>
      <c r="I1459" s="137"/>
      <c r="O1459" s="138"/>
      <c r="P1459" s="139"/>
      <c r="Q1459" s="139"/>
    </row>
    <row r="1460" spans="6:17" s="134" customFormat="1" x14ac:dyDescent="0.2">
      <c r="F1460" s="135"/>
      <c r="G1460" s="135"/>
      <c r="H1460" s="136"/>
      <c r="I1460" s="137"/>
      <c r="O1460" s="138"/>
      <c r="P1460" s="139"/>
      <c r="Q1460" s="139"/>
    </row>
    <row r="1461" spans="6:17" s="134" customFormat="1" x14ac:dyDescent="0.2">
      <c r="F1461" s="135"/>
      <c r="G1461" s="135"/>
      <c r="H1461" s="136"/>
      <c r="I1461" s="137"/>
      <c r="O1461" s="138"/>
      <c r="P1461" s="139"/>
      <c r="Q1461" s="139"/>
    </row>
    <row r="1462" spans="6:17" s="134" customFormat="1" x14ac:dyDescent="0.2">
      <c r="F1462" s="135"/>
      <c r="G1462" s="135"/>
      <c r="H1462" s="136"/>
      <c r="I1462" s="137"/>
      <c r="O1462" s="138"/>
      <c r="P1462" s="139"/>
      <c r="Q1462" s="139"/>
    </row>
    <row r="1463" spans="6:17" s="134" customFormat="1" x14ac:dyDescent="0.2">
      <c r="F1463" s="135"/>
      <c r="G1463" s="135"/>
      <c r="H1463" s="136"/>
      <c r="I1463" s="137"/>
      <c r="O1463" s="138"/>
      <c r="P1463" s="139"/>
      <c r="Q1463" s="139"/>
    </row>
    <row r="1464" spans="6:17" s="134" customFormat="1" x14ac:dyDescent="0.2">
      <c r="F1464" s="135"/>
      <c r="G1464" s="135"/>
      <c r="H1464" s="136"/>
      <c r="I1464" s="137"/>
      <c r="O1464" s="138"/>
      <c r="P1464" s="139"/>
      <c r="Q1464" s="139"/>
    </row>
    <row r="1465" spans="6:17" s="134" customFormat="1" x14ac:dyDescent="0.2">
      <c r="F1465" s="135"/>
      <c r="G1465" s="135"/>
      <c r="H1465" s="136"/>
      <c r="I1465" s="137"/>
      <c r="O1465" s="138"/>
      <c r="P1465" s="139"/>
      <c r="Q1465" s="139"/>
    </row>
    <row r="1466" spans="6:17" s="134" customFormat="1" x14ac:dyDescent="0.2">
      <c r="F1466" s="135"/>
      <c r="G1466" s="135"/>
      <c r="H1466" s="136"/>
      <c r="I1466" s="137"/>
      <c r="O1466" s="138"/>
      <c r="P1466" s="139"/>
      <c r="Q1466" s="139"/>
    </row>
    <row r="1467" spans="6:17" s="134" customFormat="1" x14ac:dyDescent="0.2">
      <c r="F1467" s="135"/>
      <c r="G1467" s="135"/>
      <c r="H1467" s="136"/>
      <c r="I1467" s="137"/>
      <c r="O1467" s="138"/>
      <c r="P1467" s="139"/>
      <c r="Q1467" s="139"/>
    </row>
    <row r="1468" spans="6:17" s="134" customFormat="1" x14ac:dyDescent="0.2">
      <c r="F1468" s="135"/>
      <c r="G1468" s="135"/>
      <c r="H1468" s="136"/>
      <c r="I1468" s="137"/>
      <c r="O1468" s="138"/>
      <c r="P1468" s="139"/>
      <c r="Q1468" s="139"/>
    </row>
    <row r="1469" spans="6:17" s="134" customFormat="1" x14ac:dyDescent="0.2">
      <c r="F1469" s="135"/>
      <c r="G1469" s="135"/>
      <c r="H1469" s="136"/>
      <c r="I1469" s="137"/>
      <c r="O1469" s="138"/>
      <c r="P1469" s="139"/>
      <c r="Q1469" s="139"/>
    </row>
    <row r="1470" spans="6:17" s="134" customFormat="1" x14ac:dyDescent="0.2">
      <c r="F1470" s="135"/>
      <c r="G1470" s="135"/>
      <c r="H1470" s="136"/>
      <c r="I1470" s="137"/>
      <c r="O1470" s="138"/>
      <c r="P1470" s="139"/>
      <c r="Q1470" s="139"/>
    </row>
    <row r="1471" spans="6:17" s="134" customFormat="1" x14ac:dyDescent="0.2">
      <c r="F1471" s="135"/>
      <c r="G1471" s="135"/>
      <c r="H1471" s="136"/>
      <c r="I1471" s="137"/>
      <c r="O1471" s="138"/>
      <c r="P1471" s="139"/>
      <c r="Q1471" s="139"/>
    </row>
    <row r="1472" spans="6:17" s="134" customFormat="1" x14ac:dyDescent="0.2">
      <c r="F1472" s="135"/>
      <c r="G1472" s="135"/>
      <c r="H1472" s="136"/>
      <c r="I1472" s="137"/>
      <c r="O1472" s="138"/>
      <c r="P1472" s="139"/>
      <c r="Q1472" s="139"/>
    </row>
    <row r="1473" spans="6:17" s="134" customFormat="1" x14ac:dyDescent="0.2">
      <c r="F1473" s="135"/>
      <c r="G1473" s="135"/>
      <c r="H1473" s="136"/>
      <c r="I1473" s="137"/>
      <c r="O1473" s="138"/>
      <c r="P1473" s="139"/>
      <c r="Q1473" s="139"/>
    </row>
    <row r="1474" spans="6:17" s="134" customFormat="1" x14ac:dyDescent="0.2">
      <c r="F1474" s="135"/>
      <c r="G1474" s="135"/>
      <c r="H1474" s="136"/>
      <c r="I1474" s="137"/>
      <c r="O1474" s="138"/>
      <c r="P1474" s="139"/>
      <c r="Q1474" s="139"/>
    </row>
    <row r="1475" spans="6:17" s="134" customFormat="1" x14ac:dyDescent="0.2">
      <c r="F1475" s="135"/>
      <c r="G1475" s="135"/>
      <c r="H1475" s="136"/>
      <c r="I1475" s="137"/>
      <c r="O1475" s="138"/>
      <c r="P1475" s="139"/>
      <c r="Q1475" s="139"/>
    </row>
    <row r="1476" spans="6:17" s="134" customFormat="1" x14ac:dyDescent="0.2">
      <c r="F1476" s="135"/>
      <c r="G1476" s="135"/>
      <c r="H1476" s="136"/>
      <c r="I1476" s="137"/>
      <c r="O1476" s="138"/>
      <c r="P1476" s="139"/>
      <c r="Q1476" s="139"/>
    </row>
    <row r="1477" spans="6:17" s="134" customFormat="1" x14ac:dyDescent="0.2">
      <c r="F1477" s="135"/>
      <c r="G1477" s="135"/>
      <c r="H1477" s="136"/>
      <c r="I1477" s="137"/>
      <c r="O1477" s="138"/>
      <c r="P1477" s="139"/>
      <c r="Q1477" s="139"/>
    </row>
    <row r="1478" spans="6:17" s="134" customFormat="1" x14ac:dyDescent="0.2">
      <c r="F1478" s="135"/>
      <c r="G1478" s="135"/>
      <c r="H1478" s="136"/>
      <c r="I1478" s="137"/>
      <c r="O1478" s="138"/>
      <c r="P1478" s="139"/>
      <c r="Q1478" s="139"/>
    </row>
    <row r="1479" spans="6:17" s="134" customFormat="1" x14ac:dyDescent="0.2">
      <c r="F1479" s="135"/>
      <c r="G1479" s="135"/>
      <c r="H1479" s="136"/>
      <c r="I1479" s="137"/>
      <c r="O1479" s="138"/>
      <c r="P1479" s="139"/>
      <c r="Q1479" s="139"/>
    </row>
    <row r="1480" spans="6:17" s="134" customFormat="1" x14ac:dyDescent="0.2">
      <c r="F1480" s="135"/>
      <c r="G1480" s="135"/>
      <c r="H1480" s="136"/>
      <c r="I1480" s="137"/>
      <c r="O1480" s="138"/>
      <c r="P1480" s="139"/>
      <c r="Q1480" s="139"/>
    </row>
    <row r="1481" spans="6:17" s="134" customFormat="1" x14ac:dyDescent="0.2">
      <c r="F1481" s="135"/>
      <c r="G1481" s="135"/>
      <c r="H1481" s="136"/>
      <c r="I1481" s="137"/>
      <c r="O1481" s="138"/>
      <c r="P1481" s="139"/>
      <c r="Q1481" s="139"/>
    </row>
    <row r="1482" spans="6:17" s="134" customFormat="1" x14ac:dyDescent="0.2">
      <c r="F1482" s="135"/>
      <c r="G1482" s="135"/>
      <c r="H1482" s="136"/>
      <c r="I1482" s="137"/>
      <c r="O1482" s="138"/>
      <c r="P1482" s="139"/>
      <c r="Q1482" s="139"/>
    </row>
    <row r="1483" spans="6:17" s="134" customFormat="1" x14ac:dyDescent="0.2">
      <c r="F1483" s="135"/>
      <c r="G1483" s="135"/>
      <c r="H1483" s="136"/>
      <c r="I1483" s="137"/>
      <c r="O1483" s="138"/>
      <c r="P1483" s="139"/>
      <c r="Q1483" s="139"/>
    </row>
    <row r="1484" spans="6:17" s="134" customFormat="1" x14ac:dyDescent="0.2">
      <c r="F1484" s="135"/>
      <c r="G1484" s="135"/>
      <c r="H1484" s="136"/>
      <c r="I1484" s="137"/>
      <c r="O1484" s="138"/>
      <c r="P1484" s="139"/>
      <c r="Q1484" s="139"/>
    </row>
    <row r="1485" spans="6:17" s="134" customFormat="1" x14ac:dyDescent="0.2">
      <c r="F1485" s="135"/>
      <c r="G1485" s="135"/>
      <c r="H1485" s="136"/>
      <c r="I1485" s="137"/>
      <c r="O1485" s="138"/>
      <c r="P1485" s="139"/>
      <c r="Q1485" s="139"/>
    </row>
    <row r="1486" spans="6:17" s="134" customFormat="1" x14ac:dyDescent="0.2">
      <c r="F1486" s="135"/>
      <c r="G1486" s="135"/>
      <c r="H1486" s="136"/>
      <c r="I1486" s="137"/>
      <c r="O1486" s="138"/>
      <c r="P1486" s="139"/>
      <c r="Q1486" s="139"/>
    </row>
    <row r="1487" spans="6:17" s="134" customFormat="1" x14ac:dyDescent="0.2">
      <c r="F1487" s="135"/>
      <c r="G1487" s="135"/>
      <c r="H1487" s="136"/>
      <c r="I1487" s="137"/>
      <c r="O1487" s="138"/>
      <c r="P1487" s="139"/>
      <c r="Q1487" s="139"/>
    </row>
    <row r="1488" spans="6:17" s="134" customFormat="1" x14ac:dyDescent="0.2">
      <c r="F1488" s="135"/>
      <c r="G1488" s="135"/>
      <c r="H1488" s="136"/>
      <c r="I1488" s="137"/>
      <c r="O1488" s="138"/>
      <c r="P1488" s="139"/>
      <c r="Q1488" s="139"/>
    </row>
    <row r="1489" spans="6:17" s="134" customFormat="1" x14ac:dyDescent="0.2">
      <c r="F1489" s="135"/>
      <c r="G1489" s="135"/>
      <c r="H1489" s="136"/>
      <c r="I1489" s="137"/>
      <c r="O1489" s="138"/>
      <c r="P1489" s="139"/>
      <c r="Q1489" s="139"/>
    </row>
    <row r="1490" spans="6:17" s="134" customFormat="1" x14ac:dyDescent="0.2">
      <c r="F1490" s="135"/>
      <c r="G1490" s="135"/>
      <c r="H1490" s="136"/>
      <c r="I1490" s="137"/>
      <c r="O1490" s="138"/>
      <c r="P1490" s="139"/>
      <c r="Q1490" s="139"/>
    </row>
    <row r="1491" spans="6:17" s="134" customFormat="1" x14ac:dyDescent="0.2">
      <c r="F1491" s="135"/>
      <c r="G1491" s="135"/>
      <c r="H1491" s="136"/>
      <c r="I1491" s="137"/>
      <c r="O1491" s="138"/>
      <c r="P1491" s="139"/>
      <c r="Q1491" s="139"/>
    </row>
    <row r="1492" spans="6:17" s="134" customFormat="1" x14ac:dyDescent="0.2">
      <c r="F1492" s="135"/>
      <c r="G1492" s="135"/>
      <c r="H1492" s="136"/>
      <c r="I1492" s="137"/>
      <c r="O1492" s="138"/>
      <c r="P1492" s="139"/>
      <c r="Q1492" s="139"/>
    </row>
    <row r="1493" spans="6:17" s="134" customFormat="1" x14ac:dyDescent="0.2">
      <c r="F1493" s="135"/>
      <c r="G1493" s="135"/>
      <c r="H1493" s="136"/>
      <c r="I1493" s="137"/>
      <c r="O1493" s="138"/>
      <c r="P1493" s="139"/>
      <c r="Q1493" s="139"/>
    </row>
    <row r="1494" spans="6:17" s="134" customFormat="1" x14ac:dyDescent="0.2">
      <c r="F1494" s="135"/>
      <c r="G1494" s="135"/>
      <c r="H1494" s="136"/>
      <c r="I1494" s="137"/>
      <c r="O1494" s="138"/>
      <c r="P1494" s="139"/>
      <c r="Q1494" s="139"/>
    </row>
    <row r="1495" spans="6:17" s="134" customFormat="1" x14ac:dyDescent="0.2">
      <c r="F1495" s="135"/>
      <c r="G1495" s="135"/>
      <c r="H1495" s="136"/>
      <c r="I1495" s="137"/>
      <c r="O1495" s="138"/>
      <c r="P1495" s="139"/>
      <c r="Q1495" s="139"/>
    </row>
    <row r="1496" spans="6:17" s="134" customFormat="1" x14ac:dyDescent="0.2">
      <c r="F1496" s="135"/>
      <c r="G1496" s="135"/>
      <c r="H1496" s="136"/>
      <c r="I1496" s="137"/>
      <c r="O1496" s="138"/>
      <c r="P1496" s="139"/>
      <c r="Q1496" s="139"/>
    </row>
    <row r="1497" spans="6:17" s="134" customFormat="1" x14ac:dyDescent="0.2">
      <c r="F1497" s="135"/>
      <c r="G1497" s="135"/>
      <c r="H1497" s="136"/>
      <c r="I1497" s="137"/>
      <c r="O1497" s="138"/>
      <c r="P1497" s="139"/>
      <c r="Q1497" s="139"/>
    </row>
    <row r="1498" spans="6:17" s="134" customFormat="1" x14ac:dyDescent="0.2">
      <c r="F1498" s="135"/>
      <c r="G1498" s="135"/>
      <c r="H1498" s="136"/>
      <c r="I1498" s="137"/>
      <c r="O1498" s="138"/>
      <c r="P1498" s="139"/>
      <c r="Q1498" s="139"/>
    </row>
    <row r="1499" spans="6:17" s="134" customFormat="1" x14ac:dyDescent="0.2">
      <c r="F1499" s="135"/>
      <c r="G1499" s="135"/>
      <c r="H1499" s="136"/>
      <c r="I1499" s="137"/>
      <c r="O1499" s="138"/>
      <c r="P1499" s="139"/>
      <c r="Q1499" s="139"/>
    </row>
    <row r="1500" spans="6:17" s="134" customFormat="1" x14ac:dyDescent="0.2">
      <c r="F1500" s="135"/>
      <c r="G1500" s="135"/>
      <c r="H1500" s="136"/>
      <c r="I1500" s="137"/>
      <c r="O1500" s="138"/>
      <c r="P1500" s="139"/>
      <c r="Q1500" s="139"/>
    </row>
    <row r="1501" spans="6:17" s="134" customFormat="1" x14ac:dyDescent="0.2">
      <c r="F1501" s="135"/>
      <c r="G1501" s="135"/>
      <c r="H1501" s="136"/>
      <c r="I1501" s="137"/>
      <c r="O1501" s="138"/>
      <c r="P1501" s="139"/>
      <c r="Q1501" s="139"/>
    </row>
    <row r="1502" spans="6:17" s="134" customFormat="1" x14ac:dyDescent="0.2">
      <c r="F1502" s="135"/>
      <c r="G1502" s="135"/>
      <c r="H1502" s="136"/>
      <c r="I1502" s="137"/>
      <c r="O1502" s="138"/>
      <c r="P1502" s="139"/>
      <c r="Q1502" s="139"/>
    </row>
    <row r="1503" spans="6:17" s="134" customFormat="1" x14ac:dyDescent="0.2">
      <c r="F1503" s="135"/>
      <c r="G1503" s="135"/>
      <c r="H1503" s="136"/>
      <c r="I1503" s="137"/>
      <c r="O1503" s="138"/>
      <c r="P1503" s="139"/>
      <c r="Q1503" s="139"/>
    </row>
    <row r="1504" spans="6:17" s="134" customFormat="1" x14ac:dyDescent="0.2">
      <c r="F1504" s="135"/>
      <c r="G1504" s="135"/>
      <c r="H1504" s="136"/>
      <c r="I1504" s="137"/>
      <c r="O1504" s="138"/>
      <c r="P1504" s="139"/>
      <c r="Q1504" s="139"/>
    </row>
    <row r="1505" spans="6:17" s="134" customFormat="1" x14ac:dyDescent="0.2">
      <c r="F1505" s="135"/>
      <c r="G1505" s="135"/>
      <c r="H1505" s="136"/>
      <c r="I1505" s="137"/>
      <c r="O1505" s="138"/>
      <c r="P1505" s="139"/>
      <c r="Q1505" s="139"/>
    </row>
    <row r="1506" spans="6:17" s="134" customFormat="1" x14ac:dyDescent="0.2">
      <c r="F1506" s="135"/>
      <c r="G1506" s="135"/>
      <c r="H1506" s="136"/>
      <c r="I1506" s="137"/>
      <c r="O1506" s="138"/>
      <c r="P1506" s="139"/>
      <c r="Q1506" s="139"/>
    </row>
    <row r="1507" spans="6:17" s="134" customFormat="1" x14ac:dyDescent="0.2">
      <c r="F1507" s="135"/>
      <c r="G1507" s="135"/>
      <c r="H1507" s="136"/>
      <c r="I1507" s="137"/>
      <c r="O1507" s="138"/>
      <c r="P1507" s="139"/>
      <c r="Q1507" s="139"/>
    </row>
    <row r="1508" spans="6:17" s="134" customFormat="1" x14ac:dyDescent="0.2">
      <c r="F1508" s="135"/>
      <c r="G1508" s="135"/>
      <c r="H1508" s="136"/>
      <c r="I1508" s="137"/>
      <c r="O1508" s="138"/>
      <c r="P1508" s="139"/>
      <c r="Q1508" s="139"/>
    </row>
    <row r="1509" spans="6:17" s="134" customFormat="1" x14ac:dyDescent="0.2">
      <c r="F1509" s="135"/>
      <c r="G1509" s="135"/>
      <c r="H1509" s="136"/>
      <c r="I1509" s="137"/>
      <c r="O1509" s="138"/>
      <c r="P1509" s="139"/>
      <c r="Q1509" s="139"/>
    </row>
    <row r="1510" spans="6:17" s="134" customFormat="1" x14ac:dyDescent="0.2">
      <c r="F1510" s="135"/>
      <c r="G1510" s="135"/>
      <c r="H1510" s="136"/>
      <c r="I1510" s="137"/>
      <c r="O1510" s="138"/>
      <c r="P1510" s="139"/>
      <c r="Q1510" s="139"/>
    </row>
    <row r="1511" spans="6:17" s="134" customFormat="1" x14ac:dyDescent="0.2">
      <c r="F1511" s="135"/>
      <c r="G1511" s="135"/>
      <c r="H1511" s="136"/>
      <c r="I1511" s="137"/>
      <c r="O1511" s="138"/>
      <c r="P1511" s="139"/>
      <c r="Q1511" s="139"/>
    </row>
    <row r="1512" spans="6:17" s="134" customFormat="1" x14ac:dyDescent="0.2">
      <c r="F1512" s="135"/>
      <c r="G1512" s="135"/>
      <c r="H1512" s="136"/>
      <c r="I1512" s="137"/>
      <c r="O1512" s="138"/>
      <c r="P1512" s="139"/>
      <c r="Q1512" s="139"/>
    </row>
    <row r="1513" spans="6:17" s="134" customFormat="1" x14ac:dyDescent="0.2">
      <c r="F1513" s="135"/>
      <c r="G1513" s="135"/>
      <c r="H1513" s="136"/>
      <c r="I1513" s="137"/>
      <c r="O1513" s="138"/>
      <c r="P1513" s="139"/>
      <c r="Q1513" s="139"/>
    </row>
    <row r="1514" spans="6:17" s="134" customFormat="1" x14ac:dyDescent="0.2">
      <c r="F1514" s="135"/>
      <c r="G1514" s="135"/>
      <c r="H1514" s="136"/>
      <c r="I1514" s="137"/>
      <c r="O1514" s="138"/>
      <c r="P1514" s="139"/>
      <c r="Q1514" s="139"/>
    </row>
    <row r="1515" spans="6:17" s="134" customFormat="1" x14ac:dyDescent="0.2">
      <c r="F1515" s="135"/>
      <c r="G1515" s="135"/>
      <c r="H1515" s="136"/>
      <c r="I1515" s="137"/>
      <c r="O1515" s="138"/>
      <c r="P1515" s="139"/>
      <c r="Q1515" s="139"/>
    </row>
    <row r="1516" spans="6:17" s="134" customFormat="1" x14ac:dyDescent="0.2">
      <c r="F1516" s="135"/>
      <c r="G1516" s="135"/>
      <c r="H1516" s="136"/>
      <c r="I1516" s="137"/>
      <c r="O1516" s="138"/>
      <c r="P1516" s="139"/>
      <c r="Q1516" s="139"/>
    </row>
    <row r="1517" spans="6:17" s="134" customFormat="1" x14ac:dyDescent="0.2">
      <c r="F1517" s="135"/>
      <c r="G1517" s="135"/>
      <c r="H1517" s="136"/>
      <c r="I1517" s="137"/>
      <c r="O1517" s="138"/>
      <c r="P1517" s="139"/>
      <c r="Q1517" s="139"/>
    </row>
    <row r="1518" spans="6:17" s="134" customFormat="1" x14ac:dyDescent="0.2">
      <c r="F1518" s="135"/>
      <c r="G1518" s="135"/>
      <c r="H1518" s="136"/>
      <c r="I1518" s="137"/>
      <c r="O1518" s="138"/>
      <c r="P1518" s="139"/>
      <c r="Q1518" s="139"/>
    </row>
    <row r="1519" spans="6:17" s="134" customFormat="1" x14ac:dyDescent="0.2">
      <c r="F1519" s="135"/>
      <c r="G1519" s="135"/>
      <c r="H1519" s="136"/>
      <c r="I1519" s="137"/>
      <c r="O1519" s="138"/>
      <c r="P1519" s="139"/>
      <c r="Q1519" s="139"/>
    </row>
    <row r="1520" spans="6:17" s="134" customFormat="1" x14ac:dyDescent="0.2">
      <c r="F1520" s="135"/>
      <c r="G1520" s="135"/>
      <c r="H1520" s="136"/>
      <c r="I1520" s="137"/>
      <c r="O1520" s="138"/>
      <c r="P1520" s="139"/>
      <c r="Q1520" s="139"/>
    </row>
    <row r="1521" spans="6:17" s="134" customFormat="1" x14ac:dyDescent="0.2">
      <c r="F1521" s="135"/>
      <c r="G1521" s="135"/>
      <c r="H1521" s="136"/>
      <c r="I1521" s="137"/>
      <c r="O1521" s="138"/>
      <c r="P1521" s="139"/>
      <c r="Q1521" s="139"/>
    </row>
    <row r="1522" spans="6:17" s="134" customFormat="1" x14ac:dyDescent="0.2">
      <c r="F1522" s="135"/>
      <c r="G1522" s="135"/>
      <c r="H1522" s="136"/>
      <c r="I1522" s="137"/>
      <c r="O1522" s="138"/>
      <c r="P1522" s="139"/>
      <c r="Q1522" s="139"/>
    </row>
    <row r="1523" spans="6:17" s="134" customFormat="1" x14ac:dyDescent="0.2">
      <c r="F1523" s="135"/>
      <c r="G1523" s="135"/>
      <c r="H1523" s="136"/>
      <c r="I1523" s="137"/>
      <c r="O1523" s="138"/>
      <c r="P1523" s="139"/>
      <c r="Q1523" s="139"/>
    </row>
    <row r="1524" spans="6:17" s="134" customFormat="1" x14ac:dyDescent="0.2">
      <c r="F1524" s="135"/>
      <c r="G1524" s="135"/>
      <c r="H1524" s="136"/>
      <c r="I1524" s="137"/>
      <c r="O1524" s="138"/>
      <c r="P1524" s="139"/>
      <c r="Q1524" s="139"/>
    </row>
    <row r="1525" spans="6:17" s="134" customFormat="1" x14ac:dyDescent="0.2">
      <c r="F1525" s="135"/>
      <c r="G1525" s="135"/>
      <c r="H1525" s="136"/>
      <c r="I1525" s="137"/>
      <c r="O1525" s="138"/>
      <c r="P1525" s="139"/>
      <c r="Q1525" s="139"/>
    </row>
    <row r="1526" spans="6:17" s="134" customFormat="1" x14ac:dyDescent="0.2">
      <c r="F1526" s="135"/>
      <c r="G1526" s="135"/>
      <c r="H1526" s="136"/>
      <c r="I1526" s="137"/>
      <c r="O1526" s="138"/>
      <c r="P1526" s="139"/>
      <c r="Q1526" s="139"/>
    </row>
    <row r="1527" spans="6:17" s="134" customFormat="1" x14ac:dyDescent="0.2">
      <c r="F1527" s="135"/>
      <c r="G1527" s="135"/>
      <c r="H1527" s="136"/>
      <c r="I1527" s="137"/>
      <c r="O1527" s="138"/>
      <c r="P1527" s="139"/>
      <c r="Q1527" s="139"/>
    </row>
    <row r="1528" spans="6:17" s="134" customFormat="1" x14ac:dyDescent="0.2">
      <c r="F1528" s="135"/>
      <c r="G1528" s="135"/>
      <c r="H1528" s="136"/>
      <c r="I1528" s="137"/>
      <c r="O1528" s="138"/>
      <c r="P1528" s="139"/>
      <c r="Q1528" s="139"/>
    </row>
    <row r="1529" spans="6:17" s="134" customFormat="1" x14ac:dyDescent="0.2">
      <c r="F1529" s="135"/>
      <c r="G1529" s="135"/>
      <c r="H1529" s="136"/>
      <c r="I1529" s="137"/>
      <c r="O1529" s="138"/>
      <c r="P1529" s="139"/>
      <c r="Q1529" s="139"/>
    </row>
    <row r="1530" spans="6:17" s="134" customFormat="1" x14ac:dyDescent="0.2">
      <c r="F1530" s="135"/>
      <c r="G1530" s="135"/>
      <c r="H1530" s="136"/>
      <c r="I1530" s="137"/>
      <c r="O1530" s="138"/>
      <c r="P1530" s="139"/>
      <c r="Q1530" s="139"/>
    </row>
    <row r="1531" spans="6:17" s="134" customFormat="1" x14ac:dyDescent="0.2">
      <c r="F1531" s="135"/>
      <c r="G1531" s="135"/>
      <c r="H1531" s="136"/>
      <c r="I1531" s="137"/>
      <c r="O1531" s="138"/>
      <c r="P1531" s="139"/>
      <c r="Q1531" s="139"/>
    </row>
    <row r="1532" spans="6:17" s="134" customFormat="1" x14ac:dyDescent="0.2">
      <c r="F1532" s="135"/>
      <c r="G1532" s="135"/>
      <c r="H1532" s="136"/>
      <c r="I1532" s="137"/>
      <c r="O1532" s="138"/>
      <c r="P1532" s="139"/>
      <c r="Q1532" s="139"/>
    </row>
    <row r="1533" spans="6:17" s="134" customFormat="1" x14ac:dyDescent="0.2">
      <c r="F1533" s="135"/>
      <c r="G1533" s="135"/>
      <c r="H1533" s="136"/>
      <c r="I1533" s="137"/>
      <c r="O1533" s="138"/>
      <c r="P1533" s="139"/>
      <c r="Q1533" s="139"/>
    </row>
    <row r="1534" spans="6:17" s="134" customFormat="1" x14ac:dyDescent="0.2">
      <c r="F1534" s="135"/>
      <c r="G1534" s="135"/>
      <c r="H1534" s="136"/>
      <c r="I1534" s="137"/>
      <c r="O1534" s="138"/>
      <c r="P1534" s="139"/>
      <c r="Q1534" s="139"/>
    </row>
    <row r="1535" spans="6:17" s="134" customFormat="1" x14ac:dyDescent="0.2">
      <c r="F1535" s="135"/>
      <c r="G1535" s="135"/>
      <c r="H1535" s="136"/>
      <c r="I1535" s="137"/>
      <c r="O1535" s="138"/>
      <c r="P1535" s="139"/>
      <c r="Q1535" s="139"/>
    </row>
    <row r="1536" spans="6:17" s="134" customFormat="1" x14ac:dyDescent="0.2">
      <c r="F1536" s="135"/>
      <c r="G1536" s="135"/>
      <c r="H1536" s="136"/>
      <c r="I1536" s="137"/>
      <c r="O1536" s="138"/>
      <c r="P1536" s="139"/>
      <c r="Q1536" s="139"/>
    </row>
    <row r="1537" spans="6:17" s="134" customFormat="1" x14ac:dyDescent="0.2">
      <c r="F1537" s="135"/>
      <c r="G1537" s="135"/>
      <c r="H1537" s="136"/>
      <c r="I1537" s="137"/>
      <c r="O1537" s="138"/>
      <c r="P1537" s="139"/>
      <c r="Q1537" s="139"/>
    </row>
    <row r="1538" spans="6:17" s="134" customFormat="1" x14ac:dyDescent="0.2">
      <c r="F1538" s="135"/>
      <c r="G1538" s="135"/>
      <c r="H1538" s="136"/>
      <c r="I1538" s="137"/>
      <c r="O1538" s="138"/>
      <c r="P1538" s="139"/>
      <c r="Q1538" s="139"/>
    </row>
    <row r="1539" spans="6:17" s="134" customFormat="1" x14ac:dyDescent="0.2">
      <c r="F1539" s="135"/>
      <c r="G1539" s="135"/>
      <c r="H1539" s="136"/>
      <c r="I1539" s="137"/>
      <c r="O1539" s="138"/>
      <c r="P1539" s="139"/>
      <c r="Q1539" s="139"/>
    </row>
    <row r="1540" spans="6:17" s="134" customFormat="1" x14ac:dyDescent="0.2">
      <c r="F1540" s="135"/>
      <c r="G1540" s="135"/>
      <c r="H1540" s="136"/>
      <c r="I1540" s="137"/>
      <c r="O1540" s="138"/>
      <c r="P1540" s="139"/>
      <c r="Q1540" s="139"/>
    </row>
    <row r="1541" spans="6:17" s="134" customFormat="1" x14ac:dyDescent="0.2">
      <c r="F1541" s="135"/>
      <c r="G1541" s="135"/>
      <c r="H1541" s="136"/>
      <c r="I1541" s="137"/>
      <c r="O1541" s="138"/>
      <c r="P1541" s="139"/>
      <c r="Q1541" s="139"/>
    </row>
    <row r="1542" spans="6:17" s="134" customFormat="1" x14ac:dyDescent="0.2">
      <c r="F1542" s="135"/>
      <c r="G1542" s="135"/>
      <c r="H1542" s="136"/>
      <c r="I1542" s="137"/>
      <c r="O1542" s="138"/>
      <c r="P1542" s="139"/>
      <c r="Q1542" s="139"/>
    </row>
    <row r="1543" spans="6:17" s="134" customFormat="1" x14ac:dyDescent="0.2">
      <c r="F1543" s="135"/>
      <c r="G1543" s="135"/>
      <c r="H1543" s="136"/>
      <c r="I1543" s="137"/>
      <c r="O1543" s="138"/>
      <c r="P1543" s="139"/>
      <c r="Q1543" s="139"/>
    </row>
    <row r="1544" spans="6:17" s="134" customFormat="1" x14ac:dyDescent="0.2">
      <c r="F1544" s="135"/>
      <c r="G1544" s="135"/>
      <c r="H1544" s="136"/>
      <c r="I1544" s="137"/>
      <c r="O1544" s="138"/>
      <c r="P1544" s="139"/>
      <c r="Q1544" s="139"/>
    </row>
    <row r="1545" spans="6:17" s="134" customFormat="1" x14ac:dyDescent="0.2">
      <c r="F1545" s="135"/>
      <c r="G1545" s="135"/>
      <c r="H1545" s="136"/>
      <c r="I1545" s="137"/>
      <c r="O1545" s="138"/>
      <c r="P1545" s="139"/>
      <c r="Q1545" s="139"/>
    </row>
    <row r="1546" spans="6:17" s="134" customFormat="1" x14ac:dyDescent="0.2">
      <c r="F1546" s="135"/>
      <c r="G1546" s="135"/>
      <c r="H1546" s="136"/>
      <c r="I1546" s="137"/>
      <c r="O1546" s="138"/>
      <c r="P1546" s="139"/>
      <c r="Q1546" s="139"/>
    </row>
    <row r="1547" spans="6:17" s="134" customFormat="1" x14ac:dyDescent="0.2">
      <c r="F1547" s="135"/>
      <c r="G1547" s="135"/>
      <c r="H1547" s="136"/>
      <c r="I1547" s="137"/>
      <c r="O1547" s="138"/>
      <c r="P1547" s="139"/>
      <c r="Q1547" s="139"/>
    </row>
    <row r="1548" spans="6:17" s="134" customFormat="1" x14ac:dyDescent="0.2">
      <c r="F1548" s="135"/>
      <c r="G1548" s="135"/>
      <c r="H1548" s="136"/>
      <c r="I1548" s="137"/>
      <c r="O1548" s="138"/>
      <c r="P1548" s="139"/>
      <c r="Q1548" s="139"/>
    </row>
    <row r="1549" spans="6:17" s="134" customFormat="1" x14ac:dyDescent="0.2">
      <c r="F1549" s="135"/>
      <c r="G1549" s="135"/>
      <c r="H1549" s="136"/>
      <c r="I1549" s="137"/>
      <c r="O1549" s="138"/>
      <c r="P1549" s="139"/>
      <c r="Q1549" s="139"/>
    </row>
    <row r="1550" spans="6:17" s="134" customFormat="1" x14ac:dyDescent="0.2">
      <c r="F1550" s="135"/>
      <c r="G1550" s="135"/>
      <c r="H1550" s="136"/>
      <c r="I1550" s="137"/>
      <c r="O1550" s="138"/>
      <c r="P1550" s="139"/>
      <c r="Q1550" s="139"/>
    </row>
    <row r="1551" spans="6:17" s="134" customFormat="1" x14ac:dyDescent="0.2">
      <c r="F1551" s="135"/>
      <c r="G1551" s="135"/>
      <c r="H1551" s="136"/>
      <c r="I1551" s="137"/>
      <c r="O1551" s="138"/>
      <c r="P1551" s="139"/>
      <c r="Q1551" s="139"/>
    </row>
    <row r="1552" spans="6:17" s="134" customFormat="1" x14ac:dyDescent="0.2">
      <c r="F1552" s="135"/>
      <c r="G1552" s="135"/>
      <c r="H1552" s="136"/>
      <c r="I1552" s="137"/>
      <c r="O1552" s="138"/>
      <c r="P1552" s="139"/>
      <c r="Q1552" s="139"/>
    </row>
    <row r="1553" spans="6:17" s="134" customFormat="1" x14ac:dyDescent="0.2">
      <c r="F1553" s="135"/>
      <c r="G1553" s="135"/>
      <c r="H1553" s="136"/>
      <c r="I1553" s="137"/>
      <c r="O1553" s="138"/>
      <c r="P1553" s="139"/>
      <c r="Q1553" s="139"/>
    </row>
    <row r="1554" spans="6:17" s="134" customFormat="1" x14ac:dyDescent="0.2">
      <c r="F1554" s="135"/>
      <c r="G1554" s="135"/>
      <c r="H1554" s="136"/>
      <c r="I1554" s="137"/>
      <c r="O1554" s="138"/>
      <c r="P1554" s="139"/>
      <c r="Q1554" s="139"/>
    </row>
    <row r="1555" spans="6:17" s="134" customFormat="1" x14ac:dyDescent="0.2">
      <c r="F1555" s="135"/>
      <c r="G1555" s="135"/>
      <c r="H1555" s="136"/>
      <c r="I1555" s="137"/>
      <c r="O1555" s="138"/>
      <c r="P1555" s="139"/>
      <c r="Q1555" s="139"/>
    </row>
    <row r="1556" spans="6:17" s="134" customFormat="1" x14ac:dyDescent="0.2">
      <c r="F1556" s="135"/>
      <c r="G1556" s="135"/>
      <c r="H1556" s="136"/>
      <c r="I1556" s="137"/>
      <c r="O1556" s="138"/>
      <c r="P1556" s="139"/>
      <c r="Q1556" s="139"/>
    </row>
    <row r="1557" spans="6:17" s="134" customFormat="1" x14ac:dyDescent="0.2">
      <c r="F1557" s="135"/>
      <c r="G1557" s="135"/>
      <c r="H1557" s="136"/>
      <c r="I1557" s="137"/>
      <c r="O1557" s="138"/>
      <c r="P1557" s="139"/>
      <c r="Q1557" s="139"/>
    </row>
    <row r="1558" spans="6:17" s="134" customFormat="1" x14ac:dyDescent="0.2">
      <c r="F1558" s="135"/>
      <c r="G1558" s="135"/>
      <c r="H1558" s="136"/>
      <c r="I1558" s="137"/>
      <c r="O1558" s="138"/>
      <c r="P1558" s="139"/>
      <c r="Q1558" s="139"/>
    </row>
    <row r="1559" spans="6:17" s="134" customFormat="1" x14ac:dyDescent="0.2">
      <c r="F1559" s="135"/>
      <c r="G1559" s="135"/>
      <c r="H1559" s="136"/>
      <c r="I1559" s="137"/>
      <c r="O1559" s="138"/>
      <c r="P1559" s="139"/>
      <c r="Q1559" s="139"/>
    </row>
    <row r="1560" spans="6:17" s="134" customFormat="1" x14ac:dyDescent="0.2">
      <c r="F1560" s="135"/>
      <c r="G1560" s="135"/>
      <c r="H1560" s="136"/>
      <c r="I1560" s="137"/>
      <c r="O1560" s="138"/>
      <c r="P1560" s="139"/>
      <c r="Q1560" s="139"/>
    </row>
    <row r="1561" spans="6:17" s="134" customFormat="1" x14ac:dyDescent="0.2">
      <c r="F1561" s="135"/>
      <c r="G1561" s="135"/>
      <c r="H1561" s="136"/>
      <c r="I1561" s="137"/>
      <c r="O1561" s="138"/>
      <c r="P1561" s="139"/>
      <c r="Q1561" s="139"/>
    </row>
    <row r="1562" spans="6:17" s="134" customFormat="1" x14ac:dyDescent="0.2">
      <c r="F1562" s="135"/>
      <c r="G1562" s="135"/>
      <c r="H1562" s="136"/>
      <c r="I1562" s="137"/>
      <c r="O1562" s="138"/>
      <c r="P1562" s="139"/>
      <c r="Q1562" s="139"/>
    </row>
    <row r="1563" spans="6:17" s="134" customFormat="1" x14ac:dyDescent="0.2">
      <c r="F1563" s="135"/>
      <c r="G1563" s="135"/>
      <c r="H1563" s="136"/>
      <c r="I1563" s="137"/>
      <c r="O1563" s="138"/>
      <c r="P1563" s="139"/>
      <c r="Q1563" s="139"/>
    </row>
    <row r="1564" spans="6:17" s="134" customFormat="1" x14ac:dyDescent="0.2">
      <c r="F1564" s="135"/>
      <c r="G1564" s="135"/>
      <c r="H1564" s="136"/>
      <c r="I1564" s="137"/>
      <c r="O1564" s="138"/>
      <c r="P1564" s="139"/>
      <c r="Q1564" s="139"/>
    </row>
    <row r="1565" spans="6:17" s="134" customFormat="1" x14ac:dyDescent="0.2">
      <c r="F1565" s="135"/>
      <c r="G1565" s="135"/>
      <c r="H1565" s="136"/>
      <c r="I1565" s="137"/>
      <c r="O1565" s="138"/>
      <c r="P1565" s="139"/>
      <c r="Q1565" s="139"/>
    </row>
    <row r="1566" spans="6:17" s="134" customFormat="1" x14ac:dyDescent="0.2">
      <c r="F1566" s="135"/>
      <c r="G1566" s="135"/>
      <c r="H1566" s="136"/>
      <c r="I1566" s="137"/>
      <c r="O1566" s="138"/>
      <c r="P1566" s="139"/>
      <c r="Q1566" s="139"/>
    </row>
    <row r="1567" spans="6:17" s="134" customFormat="1" x14ac:dyDescent="0.2">
      <c r="F1567" s="135"/>
      <c r="G1567" s="135"/>
      <c r="H1567" s="136"/>
      <c r="I1567" s="137"/>
      <c r="O1567" s="138"/>
      <c r="P1567" s="139"/>
      <c r="Q1567" s="139"/>
    </row>
    <row r="1568" spans="6:17" s="134" customFormat="1" x14ac:dyDescent="0.2">
      <c r="F1568" s="135"/>
      <c r="G1568" s="135"/>
      <c r="H1568" s="136"/>
      <c r="I1568" s="137"/>
      <c r="O1568" s="138"/>
      <c r="P1568" s="139"/>
      <c r="Q1568" s="139"/>
    </row>
    <row r="1569" spans="6:17" s="134" customFormat="1" x14ac:dyDescent="0.2">
      <c r="F1569" s="135"/>
      <c r="G1569" s="135"/>
      <c r="H1569" s="136"/>
      <c r="I1569" s="137"/>
      <c r="O1569" s="138"/>
      <c r="P1569" s="139"/>
      <c r="Q1569" s="139"/>
    </row>
    <row r="1570" spans="6:17" s="134" customFormat="1" x14ac:dyDescent="0.2">
      <c r="F1570" s="135"/>
      <c r="G1570" s="135"/>
      <c r="H1570" s="136"/>
      <c r="I1570" s="137"/>
      <c r="O1570" s="138"/>
      <c r="P1570" s="139"/>
      <c r="Q1570" s="139"/>
    </row>
    <row r="1571" spans="6:17" s="134" customFormat="1" x14ac:dyDescent="0.2">
      <c r="F1571" s="135"/>
      <c r="G1571" s="135"/>
      <c r="H1571" s="136"/>
      <c r="I1571" s="137"/>
      <c r="O1571" s="138"/>
      <c r="P1571" s="139"/>
      <c r="Q1571" s="139"/>
    </row>
    <row r="1572" spans="6:17" s="134" customFormat="1" x14ac:dyDescent="0.2">
      <c r="F1572" s="135"/>
      <c r="G1572" s="135"/>
      <c r="H1572" s="136"/>
      <c r="I1572" s="137"/>
      <c r="O1572" s="138"/>
      <c r="P1572" s="139"/>
      <c r="Q1572" s="139"/>
    </row>
    <row r="1573" spans="6:17" s="134" customFormat="1" x14ac:dyDescent="0.2">
      <c r="F1573" s="135"/>
      <c r="G1573" s="135"/>
      <c r="H1573" s="136"/>
      <c r="I1573" s="137"/>
      <c r="O1573" s="138"/>
      <c r="P1573" s="139"/>
      <c r="Q1573" s="139"/>
    </row>
    <row r="1574" spans="6:17" s="134" customFormat="1" x14ac:dyDescent="0.2">
      <c r="F1574" s="135"/>
      <c r="G1574" s="135"/>
      <c r="H1574" s="136"/>
      <c r="I1574" s="137"/>
      <c r="O1574" s="138"/>
      <c r="P1574" s="139"/>
      <c r="Q1574" s="139"/>
    </row>
    <row r="1575" spans="6:17" s="134" customFormat="1" x14ac:dyDescent="0.2">
      <c r="F1575" s="135"/>
      <c r="G1575" s="135"/>
      <c r="H1575" s="136"/>
      <c r="I1575" s="137"/>
      <c r="O1575" s="138"/>
      <c r="P1575" s="139"/>
      <c r="Q1575" s="139"/>
    </row>
    <row r="1576" spans="6:17" s="134" customFormat="1" x14ac:dyDescent="0.2">
      <c r="F1576" s="135"/>
      <c r="G1576" s="135"/>
      <c r="H1576" s="136"/>
      <c r="I1576" s="137"/>
      <c r="O1576" s="138"/>
      <c r="P1576" s="139"/>
      <c r="Q1576" s="139"/>
    </row>
    <row r="1577" spans="6:17" s="134" customFormat="1" x14ac:dyDescent="0.2">
      <c r="F1577" s="135"/>
      <c r="G1577" s="135"/>
      <c r="H1577" s="136"/>
      <c r="I1577" s="137"/>
      <c r="O1577" s="138"/>
      <c r="P1577" s="139"/>
      <c r="Q1577" s="139"/>
    </row>
    <row r="1578" spans="6:17" s="134" customFormat="1" x14ac:dyDescent="0.2">
      <c r="F1578" s="135"/>
      <c r="G1578" s="135"/>
      <c r="H1578" s="136"/>
      <c r="I1578" s="137"/>
      <c r="O1578" s="138"/>
      <c r="P1578" s="139"/>
      <c r="Q1578" s="139"/>
    </row>
    <row r="1579" spans="6:17" s="134" customFormat="1" x14ac:dyDescent="0.2">
      <c r="F1579" s="135"/>
      <c r="G1579" s="135"/>
      <c r="H1579" s="136"/>
      <c r="I1579" s="137"/>
      <c r="O1579" s="138"/>
      <c r="P1579" s="139"/>
      <c r="Q1579" s="139"/>
    </row>
    <row r="1580" spans="6:17" s="134" customFormat="1" x14ac:dyDescent="0.2">
      <c r="F1580" s="135"/>
      <c r="G1580" s="135"/>
      <c r="H1580" s="136"/>
      <c r="I1580" s="137"/>
      <c r="O1580" s="138"/>
      <c r="P1580" s="139"/>
      <c r="Q1580" s="139"/>
    </row>
    <row r="1581" spans="6:17" s="134" customFormat="1" x14ac:dyDescent="0.2">
      <c r="F1581" s="135"/>
      <c r="G1581" s="135"/>
      <c r="H1581" s="136"/>
      <c r="I1581" s="137"/>
      <c r="O1581" s="138"/>
      <c r="P1581" s="139"/>
      <c r="Q1581" s="139"/>
    </row>
    <row r="1582" spans="6:17" s="134" customFormat="1" x14ac:dyDescent="0.2">
      <c r="F1582" s="135"/>
      <c r="G1582" s="135"/>
      <c r="H1582" s="136"/>
      <c r="I1582" s="137"/>
      <c r="O1582" s="138"/>
      <c r="P1582" s="139"/>
      <c r="Q1582" s="139"/>
    </row>
    <row r="1583" spans="6:17" s="134" customFormat="1" x14ac:dyDescent="0.2">
      <c r="F1583" s="135"/>
      <c r="G1583" s="135"/>
      <c r="H1583" s="136"/>
      <c r="I1583" s="137"/>
      <c r="O1583" s="138"/>
      <c r="P1583" s="139"/>
      <c r="Q1583" s="139"/>
    </row>
    <row r="1584" spans="6:17" s="134" customFormat="1" x14ac:dyDescent="0.2">
      <c r="F1584" s="135"/>
      <c r="G1584" s="135"/>
      <c r="H1584" s="136"/>
      <c r="I1584" s="137"/>
      <c r="O1584" s="138"/>
      <c r="P1584" s="139"/>
      <c r="Q1584" s="139"/>
    </row>
    <row r="1585" spans="6:17" s="134" customFormat="1" x14ac:dyDescent="0.2">
      <c r="F1585" s="135"/>
      <c r="G1585" s="135"/>
      <c r="H1585" s="136"/>
      <c r="I1585" s="137"/>
      <c r="O1585" s="138"/>
      <c r="P1585" s="139"/>
      <c r="Q1585" s="139"/>
    </row>
    <row r="1586" spans="6:17" s="134" customFormat="1" x14ac:dyDescent="0.2">
      <c r="F1586" s="135"/>
      <c r="G1586" s="135"/>
      <c r="H1586" s="136"/>
      <c r="I1586" s="137"/>
      <c r="O1586" s="138"/>
      <c r="P1586" s="139"/>
      <c r="Q1586" s="139"/>
    </row>
    <row r="1587" spans="6:17" s="134" customFormat="1" x14ac:dyDescent="0.2">
      <c r="F1587" s="135"/>
      <c r="G1587" s="135"/>
      <c r="H1587" s="136"/>
      <c r="I1587" s="137"/>
      <c r="O1587" s="138"/>
      <c r="P1587" s="139"/>
      <c r="Q1587" s="139"/>
    </row>
    <row r="1588" spans="6:17" s="134" customFormat="1" x14ac:dyDescent="0.2">
      <c r="F1588" s="135"/>
      <c r="G1588" s="135"/>
      <c r="H1588" s="136"/>
      <c r="I1588" s="137"/>
      <c r="O1588" s="138"/>
      <c r="P1588" s="139"/>
      <c r="Q1588" s="139"/>
    </row>
    <row r="1589" spans="6:17" s="134" customFormat="1" x14ac:dyDescent="0.2">
      <c r="F1589" s="135"/>
      <c r="G1589" s="135"/>
      <c r="H1589" s="136"/>
      <c r="I1589" s="137"/>
      <c r="O1589" s="138"/>
      <c r="P1589" s="139"/>
      <c r="Q1589" s="139"/>
    </row>
    <row r="1590" spans="6:17" s="134" customFormat="1" x14ac:dyDescent="0.2">
      <c r="F1590" s="135"/>
      <c r="G1590" s="135"/>
      <c r="H1590" s="136"/>
      <c r="I1590" s="137"/>
      <c r="O1590" s="138"/>
      <c r="P1590" s="139"/>
      <c r="Q1590" s="139"/>
    </row>
    <row r="1591" spans="6:17" s="134" customFormat="1" x14ac:dyDescent="0.2">
      <c r="F1591" s="135"/>
      <c r="G1591" s="135"/>
      <c r="H1591" s="136"/>
      <c r="I1591" s="137"/>
      <c r="O1591" s="138"/>
      <c r="P1591" s="139"/>
      <c r="Q1591" s="139"/>
    </row>
    <row r="1592" spans="6:17" s="134" customFormat="1" x14ac:dyDescent="0.2">
      <c r="F1592" s="135"/>
      <c r="G1592" s="135"/>
      <c r="H1592" s="136"/>
      <c r="I1592" s="137"/>
      <c r="O1592" s="138"/>
      <c r="P1592" s="139"/>
      <c r="Q1592" s="139"/>
    </row>
    <row r="1593" spans="6:17" s="134" customFormat="1" x14ac:dyDescent="0.2">
      <c r="F1593" s="135"/>
      <c r="G1593" s="135"/>
      <c r="H1593" s="136"/>
      <c r="I1593" s="137"/>
      <c r="O1593" s="138"/>
      <c r="P1593" s="139"/>
      <c r="Q1593" s="139"/>
    </row>
    <row r="1594" spans="6:17" s="134" customFormat="1" x14ac:dyDescent="0.2">
      <c r="F1594" s="135"/>
      <c r="G1594" s="135"/>
      <c r="H1594" s="136"/>
      <c r="I1594" s="137"/>
      <c r="O1594" s="138"/>
      <c r="P1594" s="139"/>
      <c r="Q1594" s="139"/>
    </row>
    <row r="1595" spans="6:17" s="134" customFormat="1" x14ac:dyDescent="0.2">
      <c r="F1595" s="135"/>
      <c r="G1595" s="135"/>
      <c r="H1595" s="136"/>
      <c r="I1595" s="137"/>
      <c r="O1595" s="138"/>
      <c r="P1595" s="139"/>
      <c r="Q1595" s="139"/>
    </row>
    <row r="1596" spans="6:17" s="134" customFormat="1" x14ac:dyDescent="0.2">
      <c r="F1596" s="135"/>
      <c r="G1596" s="135"/>
      <c r="H1596" s="136"/>
      <c r="I1596" s="137"/>
      <c r="O1596" s="138"/>
      <c r="P1596" s="139"/>
      <c r="Q1596" s="139"/>
    </row>
    <row r="1597" spans="6:17" s="134" customFormat="1" x14ac:dyDescent="0.2">
      <c r="F1597" s="135"/>
      <c r="G1597" s="135"/>
      <c r="H1597" s="136"/>
      <c r="I1597" s="137"/>
      <c r="O1597" s="138"/>
      <c r="P1597" s="139"/>
      <c r="Q1597" s="139"/>
    </row>
    <row r="1598" spans="6:17" s="134" customFormat="1" x14ac:dyDescent="0.2">
      <c r="F1598" s="135"/>
      <c r="G1598" s="135"/>
      <c r="H1598" s="136"/>
      <c r="I1598" s="137"/>
      <c r="O1598" s="138"/>
      <c r="P1598" s="139"/>
      <c r="Q1598" s="139"/>
    </row>
    <row r="1599" spans="6:17" s="134" customFormat="1" x14ac:dyDescent="0.2">
      <c r="F1599" s="135"/>
      <c r="G1599" s="135"/>
      <c r="H1599" s="136"/>
      <c r="I1599" s="137"/>
      <c r="O1599" s="138"/>
      <c r="P1599" s="139"/>
      <c r="Q1599" s="139"/>
    </row>
    <row r="1600" spans="6:17" s="134" customFormat="1" x14ac:dyDescent="0.2">
      <c r="F1600" s="135"/>
      <c r="G1600" s="135"/>
      <c r="H1600" s="136"/>
      <c r="I1600" s="137"/>
      <c r="O1600" s="138"/>
      <c r="P1600" s="139"/>
      <c r="Q1600" s="139"/>
    </row>
    <row r="1601" spans="6:17" s="134" customFormat="1" x14ac:dyDescent="0.2">
      <c r="F1601" s="135"/>
      <c r="G1601" s="135"/>
      <c r="H1601" s="136"/>
      <c r="I1601" s="137"/>
      <c r="O1601" s="138"/>
      <c r="P1601" s="139"/>
      <c r="Q1601" s="139"/>
    </row>
    <row r="1602" spans="6:17" s="134" customFormat="1" x14ac:dyDescent="0.2">
      <c r="F1602" s="135"/>
      <c r="G1602" s="135"/>
      <c r="H1602" s="136"/>
      <c r="I1602" s="137"/>
      <c r="O1602" s="138"/>
      <c r="P1602" s="139"/>
      <c r="Q1602" s="139"/>
    </row>
    <row r="1603" spans="6:17" s="134" customFormat="1" x14ac:dyDescent="0.2">
      <c r="F1603" s="135"/>
      <c r="G1603" s="135"/>
      <c r="H1603" s="136"/>
      <c r="I1603" s="137"/>
      <c r="O1603" s="138"/>
      <c r="P1603" s="139"/>
      <c r="Q1603" s="139"/>
    </row>
    <row r="1604" spans="6:17" s="134" customFormat="1" x14ac:dyDescent="0.2">
      <c r="F1604" s="135"/>
      <c r="G1604" s="135"/>
      <c r="H1604" s="136"/>
      <c r="I1604" s="137"/>
      <c r="O1604" s="138"/>
      <c r="P1604" s="139"/>
      <c r="Q1604" s="139"/>
    </row>
    <row r="1605" spans="6:17" s="134" customFormat="1" x14ac:dyDescent="0.2">
      <c r="F1605" s="135"/>
      <c r="G1605" s="135"/>
      <c r="H1605" s="136"/>
      <c r="I1605" s="137"/>
      <c r="O1605" s="138"/>
      <c r="P1605" s="139"/>
      <c r="Q1605" s="139"/>
    </row>
    <row r="1606" spans="6:17" s="134" customFormat="1" x14ac:dyDescent="0.2">
      <c r="F1606" s="135"/>
      <c r="G1606" s="135"/>
      <c r="H1606" s="136"/>
      <c r="I1606" s="137"/>
      <c r="O1606" s="138"/>
      <c r="P1606" s="139"/>
      <c r="Q1606" s="139"/>
    </row>
    <row r="1607" spans="6:17" s="134" customFormat="1" x14ac:dyDescent="0.2">
      <c r="F1607" s="135"/>
      <c r="G1607" s="135"/>
      <c r="H1607" s="136"/>
      <c r="I1607" s="137"/>
      <c r="O1607" s="138"/>
      <c r="P1607" s="139"/>
      <c r="Q1607" s="139"/>
    </row>
    <row r="1608" spans="6:17" s="134" customFormat="1" x14ac:dyDescent="0.2">
      <c r="F1608" s="135"/>
      <c r="G1608" s="135"/>
      <c r="H1608" s="136"/>
      <c r="I1608" s="137"/>
      <c r="O1608" s="138"/>
      <c r="P1608" s="139"/>
      <c r="Q1608" s="139"/>
    </row>
    <row r="1609" spans="6:17" s="134" customFormat="1" x14ac:dyDescent="0.2">
      <c r="F1609" s="135"/>
      <c r="G1609" s="135"/>
      <c r="H1609" s="136"/>
      <c r="I1609" s="137"/>
      <c r="O1609" s="138"/>
      <c r="P1609" s="139"/>
      <c r="Q1609" s="139"/>
    </row>
    <row r="1610" spans="6:17" s="134" customFormat="1" x14ac:dyDescent="0.2">
      <c r="F1610" s="135"/>
      <c r="G1610" s="135"/>
      <c r="H1610" s="136"/>
      <c r="I1610" s="137"/>
      <c r="O1610" s="138"/>
      <c r="P1610" s="139"/>
      <c r="Q1610" s="139"/>
    </row>
    <row r="1611" spans="6:17" s="134" customFormat="1" x14ac:dyDescent="0.2">
      <c r="F1611" s="135"/>
      <c r="G1611" s="135"/>
      <c r="H1611" s="136"/>
      <c r="I1611" s="137"/>
      <c r="O1611" s="138"/>
      <c r="P1611" s="139"/>
      <c r="Q1611" s="139"/>
    </row>
    <row r="1612" spans="6:17" s="134" customFormat="1" x14ac:dyDescent="0.2">
      <c r="F1612" s="135"/>
      <c r="G1612" s="135"/>
      <c r="H1612" s="136"/>
      <c r="I1612" s="137"/>
      <c r="O1612" s="138"/>
      <c r="P1612" s="139"/>
      <c r="Q1612" s="139"/>
    </row>
    <row r="1613" spans="6:17" s="134" customFormat="1" x14ac:dyDescent="0.2">
      <c r="F1613" s="135"/>
      <c r="G1613" s="135"/>
      <c r="H1613" s="136"/>
      <c r="I1613" s="137"/>
      <c r="O1613" s="138"/>
      <c r="P1613" s="139"/>
      <c r="Q1613" s="139"/>
    </row>
    <row r="1614" spans="6:17" s="134" customFormat="1" x14ac:dyDescent="0.2">
      <c r="F1614" s="135"/>
      <c r="G1614" s="135"/>
      <c r="H1614" s="136"/>
      <c r="I1614" s="137"/>
      <c r="O1614" s="138"/>
      <c r="P1614" s="139"/>
      <c r="Q1614" s="139"/>
    </row>
    <row r="1615" spans="6:17" s="134" customFormat="1" x14ac:dyDescent="0.2">
      <c r="F1615" s="135"/>
      <c r="G1615" s="135"/>
      <c r="H1615" s="136"/>
      <c r="I1615" s="137"/>
      <c r="O1615" s="138"/>
      <c r="P1615" s="139"/>
      <c r="Q1615" s="139"/>
    </row>
    <row r="1616" spans="6:17" s="134" customFormat="1" x14ac:dyDescent="0.2">
      <c r="F1616" s="135"/>
      <c r="G1616" s="135"/>
      <c r="H1616" s="136"/>
      <c r="I1616" s="137"/>
      <c r="O1616" s="138"/>
      <c r="P1616" s="139"/>
      <c r="Q1616" s="139"/>
    </row>
    <row r="1617" spans="6:17" s="134" customFormat="1" x14ac:dyDescent="0.2">
      <c r="F1617" s="135"/>
      <c r="G1617" s="135"/>
      <c r="H1617" s="136"/>
      <c r="I1617" s="137"/>
      <c r="O1617" s="138"/>
      <c r="P1617" s="139"/>
      <c r="Q1617" s="139"/>
    </row>
    <row r="1618" spans="6:17" s="134" customFormat="1" x14ac:dyDescent="0.2">
      <c r="F1618" s="135"/>
      <c r="G1618" s="135"/>
      <c r="H1618" s="136"/>
      <c r="I1618" s="137"/>
      <c r="O1618" s="138"/>
      <c r="P1618" s="139"/>
      <c r="Q1618" s="139"/>
    </row>
    <row r="1619" spans="6:17" s="134" customFormat="1" x14ac:dyDescent="0.2">
      <c r="F1619" s="135"/>
      <c r="G1619" s="135"/>
      <c r="H1619" s="136"/>
      <c r="I1619" s="137"/>
      <c r="O1619" s="138"/>
      <c r="P1619" s="139"/>
      <c r="Q1619" s="139"/>
    </row>
    <row r="1620" spans="6:17" s="134" customFormat="1" x14ac:dyDescent="0.2">
      <c r="F1620" s="135"/>
      <c r="G1620" s="135"/>
      <c r="H1620" s="136"/>
      <c r="I1620" s="137"/>
      <c r="O1620" s="138"/>
      <c r="P1620" s="139"/>
      <c r="Q1620" s="139"/>
    </row>
    <row r="1621" spans="6:17" s="134" customFormat="1" x14ac:dyDescent="0.2">
      <c r="F1621" s="135"/>
      <c r="G1621" s="135"/>
      <c r="H1621" s="136"/>
      <c r="I1621" s="137"/>
      <c r="O1621" s="138"/>
      <c r="P1621" s="139"/>
      <c r="Q1621" s="139"/>
    </row>
    <row r="1622" spans="6:17" s="134" customFormat="1" x14ac:dyDescent="0.2">
      <c r="F1622" s="135"/>
      <c r="G1622" s="135"/>
      <c r="H1622" s="136"/>
      <c r="I1622" s="137"/>
      <c r="O1622" s="138"/>
      <c r="P1622" s="139"/>
      <c r="Q1622" s="139"/>
    </row>
    <row r="1623" spans="6:17" s="134" customFormat="1" x14ac:dyDescent="0.2">
      <c r="F1623" s="135"/>
      <c r="G1623" s="135"/>
      <c r="H1623" s="136"/>
      <c r="I1623" s="137"/>
      <c r="O1623" s="138"/>
      <c r="P1623" s="139"/>
      <c r="Q1623" s="139"/>
    </row>
    <row r="1624" spans="6:17" s="134" customFormat="1" x14ac:dyDescent="0.2">
      <c r="F1624" s="135"/>
      <c r="G1624" s="135"/>
      <c r="H1624" s="136"/>
      <c r="I1624" s="137"/>
      <c r="O1624" s="138"/>
      <c r="P1624" s="139"/>
      <c r="Q1624" s="139"/>
    </row>
    <row r="1625" spans="6:17" s="134" customFormat="1" x14ac:dyDescent="0.2">
      <c r="F1625" s="135"/>
      <c r="G1625" s="135"/>
      <c r="H1625" s="136"/>
      <c r="I1625" s="137"/>
      <c r="O1625" s="138"/>
      <c r="P1625" s="139"/>
      <c r="Q1625" s="139"/>
    </row>
    <row r="1626" spans="6:17" s="134" customFormat="1" x14ac:dyDescent="0.2">
      <c r="F1626" s="135"/>
      <c r="G1626" s="135"/>
      <c r="H1626" s="136"/>
      <c r="I1626" s="137"/>
      <c r="O1626" s="138"/>
      <c r="P1626" s="139"/>
      <c r="Q1626" s="139"/>
    </row>
    <row r="1627" spans="6:17" s="134" customFormat="1" x14ac:dyDescent="0.2">
      <c r="F1627" s="135"/>
      <c r="G1627" s="135"/>
      <c r="H1627" s="136"/>
      <c r="I1627" s="137"/>
      <c r="O1627" s="138"/>
      <c r="P1627" s="139"/>
      <c r="Q1627" s="139"/>
    </row>
    <row r="1628" spans="6:17" s="134" customFormat="1" x14ac:dyDescent="0.2">
      <c r="F1628" s="135"/>
      <c r="G1628" s="135"/>
      <c r="H1628" s="136"/>
      <c r="I1628" s="137"/>
      <c r="O1628" s="138"/>
      <c r="P1628" s="139"/>
      <c r="Q1628" s="139"/>
    </row>
    <row r="1629" spans="6:17" s="134" customFormat="1" x14ac:dyDescent="0.2">
      <c r="F1629" s="135"/>
      <c r="G1629" s="135"/>
      <c r="H1629" s="136"/>
      <c r="I1629" s="137"/>
      <c r="O1629" s="138"/>
      <c r="P1629" s="139"/>
      <c r="Q1629" s="139"/>
    </row>
    <row r="1630" spans="6:17" s="134" customFormat="1" x14ac:dyDescent="0.2">
      <c r="F1630" s="135"/>
      <c r="G1630" s="135"/>
      <c r="H1630" s="136"/>
      <c r="I1630" s="137"/>
      <c r="O1630" s="138"/>
      <c r="P1630" s="139"/>
      <c r="Q1630" s="139"/>
    </row>
    <row r="1631" spans="6:17" s="134" customFormat="1" x14ac:dyDescent="0.2">
      <c r="F1631" s="135"/>
      <c r="G1631" s="135"/>
      <c r="H1631" s="136"/>
      <c r="I1631" s="137"/>
      <c r="O1631" s="138"/>
      <c r="P1631" s="139"/>
      <c r="Q1631" s="139"/>
    </row>
    <row r="1632" spans="6:17" s="134" customFormat="1" x14ac:dyDescent="0.2">
      <c r="F1632" s="135"/>
      <c r="G1632" s="135"/>
      <c r="H1632" s="136"/>
      <c r="I1632" s="137"/>
      <c r="O1632" s="138"/>
      <c r="P1632" s="139"/>
      <c r="Q1632" s="139"/>
    </row>
    <row r="1633" spans="6:17" s="134" customFormat="1" x14ac:dyDescent="0.2">
      <c r="F1633" s="135"/>
      <c r="G1633" s="135"/>
      <c r="H1633" s="136"/>
      <c r="I1633" s="137"/>
      <c r="O1633" s="138"/>
      <c r="P1633" s="139"/>
      <c r="Q1633" s="139"/>
    </row>
    <row r="1634" spans="6:17" s="134" customFormat="1" x14ac:dyDescent="0.2">
      <c r="F1634" s="135"/>
      <c r="G1634" s="135"/>
      <c r="H1634" s="136"/>
      <c r="I1634" s="137"/>
      <c r="O1634" s="138"/>
      <c r="P1634" s="139"/>
      <c r="Q1634" s="139"/>
    </row>
    <row r="1635" spans="6:17" s="134" customFormat="1" x14ac:dyDescent="0.2">
      <c r="F1635" s="135"/>
      <c r="G1635" s="135"/>
      <c r="H1635" s="136"/>
      <c r="I1635" s="137"/>
      <c r="O1635" s="138"/>
      <c r="P1635" s="139"/>
      <c r="Q1635" s="139"/>
    </row>
    <row r="1636" spans="6:17" s="134" customFormat="1" x14ac:dyDescent="0.2">
      <c r="F1636" s="135"/>
      <c r="G1636" s="135"/>
      <c r="H1636" s="136"/>
      <c r="I1636" s="137"/>
      <c r="O1636" s="138"/>
      <c r="P1636" s="139"/>
      <c r="Q1636" s="139"/>
    </row>
    <row r="1637" spans="6:17" s="134" customFormat="1" x14ac:dyDescent="0.2">
      <c r="F1637" s="135"/>
      <c r="G1637" s="135"/>
      <c r="H1637" s="136"/>
      <c r="I1637" s="137"/>
      <c r="O1637" s="138"/>
      <c r="P1637" s="139"/>
      <c r="Q1637" s="139"/>
    </row>
    <row r="1638" spans="6:17" s="134" customFormat="1" x14ac:dyDescent="0.2">
      <c r="F1638" s="135"/>
      <c r="G1638" s="135"/>
      <c r="H1638" s="136"/>
      <c r="I1638" s="137"/>
      <c r="O1638" s="138"/>
      <c r="P1638" s="139"/>
      <c r="Q1638" s="139"/>
    </row>
    <row r="1639" spans="6:17" s="134" customFormat="1" x14ac:dyDescent="0.2">
      <c r="F1639" s="135"/>
      <c r="G1639" s="135"/>
      <c r="H1639" s="136"/>
      <c r="I1639" s="137"/>
      <c r="O1639" s="138"/>
      <c r="P1639" s="139"/>
      <c r="Q1639" s="139"/>
    </row>
    <row r="1640" spans="6:17" s="134" customFormat="1" x14ac:dyDescent="0.2">
      <c r="F1640" s="135"/>
      <c r="G1640" s="135"/>
      <c r="H1640" s="136"/>
      <c r="I1640" s="137"/>
      <c r="O1640" s="138"/>
      <c r="P1640" s="139"/>
      <c r="Q1640" s="139"/>
    </row>
    <row r="1641" spans="6:17" s="134" customFormat="1" x14ac:dyDescent="0.2">
      <c r="F1641" s="135"/>
      <c r="G1641" s="135"/>
      <c r="H1641" s="136"/>
      <c r="I1641" s="137"/>
      <c r="O1641" s="138"/>
      <c r="P1641" s="139"/>
      <c r="Q1641" s="139"/>
    </row>
    <row r="1642" spans="6:17" s="134" customFormat="1" x14ac:dyDescent="0.2">
      <c r="F1642" s="135"/>
      <c r="G1642" s="135"/>
      <c r="H1642" s="136"/>
      <c r="I1642" s="137"/>
      <c r="O1642" s="138"/>
      <c r="P1642" s="139"/>
      <c r="Q1642" s="139"/>
    </row>
    <row r="1643" spans="6:17" s="134" customFormat="1" x14ac:dyDescent="0.2">
      <c r="F1643" s="135"/>
      <c r="G1643" s="135"/>
      <c r="H1643" s="136"/>
      <c r="I1643" s="137"/>
      <c r="O1643" s="138"/>
      <c r="P1643" s="139"/>
      <c r="Q1643" s="139"/>
    </row>
    <row r="1644" spans="6:17" s="134" customFormat="1" x14ac:dyDescent="0.2">
      <c r="F1644" s="135"/>
      <c r="G1644" s="135"/>
      <c r="H1644" s="136"/>
      <c r="I1644" s="137"/>
      <c r="O1644" s="138"/>
      <c r="P1644" s="139"/>
      <c r="Q1644" s="139"/>
    </row>
    <row r="1645" spans="6:17" s="134" customFormat="1" x14ac:dyDescent="0.2">
      <c r="F1645" s="135"/>
      <c r="G1645" s="135"/>
      <c r="H1645" s="136"/>
      <c r="I1645" s="137"/>
      <c r="O1645" s="138"/>
      <c r="P1645" s="139"/>
      <c r="Q1645" s="139"/>
    </row>
    <row r="1646" spans="6:17" s="134" customFormat="1" x14ac:dyDescent="0.2">
      <c r="F1646" s="135"/>
      <c r="G1646" s="135"/>
      <c r="H1646" s="136"/>
      <c r="I1646" s="137"/>
      <c r="O1646" s="138"/>
      <c r="P1646" s="139"/>
      <c r="Q1646" s="139"/>
    </row>
    <row r="1647" spans="6:17" s="134" customFormat="1" x14ac:dyDescent="0.2">
      <c r="F1647" s="135"/>
      <c r="G1647" s="135"/>
      <c r="H1647" s="136"/>
      <c r="I1647" s="137"/>
      <c r="O1647" s="138"/>
      <c r="P1647" s="139"/>
      <c r="Q1647" s="139"/>
    </row>
    <row r="1648" spans="6:17" s="134" customFormat="1" x14ac:dyDescent="0.2">
      <c r="F1648" s="135"/>
      <c r="G1648" s="135"/>
      <c r="H1648" s="136"/>
      <c r="I1648" s="137"/>
      <c r="O1648" s="138"/>
      <c r="P1648" s="139"/>
      <c r="Q1648" s="139"/>
    </row>
    <row r="1649" spans="6:17" s="134" customFormat="1" x14ac:dyDescent="0.2">
      <c r="F1649" s="135"/>
      <c r="G1649" s="135"/>
      <c r="H1649" s="136"/>
      <c r="I1649" s="137"/>
      <c r="O1649" s="138"/>
      <c r="P1649" s="139"/>
      <c r="Q1649" s="139"/>
    </row>
    <row r="1650" spans="6:17" s="134" customFormat="1" x14ac:dyDescent="0.2">
      <c r="F1650" s="135"/>
      <c r="G1650" s="135"/>
      <c r="H1650" s="136"/>
      <c r="I1650" s="137"/>
      <c r="O1650" s="138"/>
      <c r="P1650" s="139"/>
      <c r="Q1650" s="139"/>
    </row>
    <row r="1651" spans="6:17" s="134" customFormat="1" x14ac:dyDescent="0.2">
      <c r="F1651" s="135"/>
      <c r="G1651" s="135"/>
      <c r="H1651" s="136"/>
      <c r="I1651" s="137"/>
      <c r="O1651" s="138"/>
      <c r="P1651" s="139"/>
      <c r="Q1651" s="139"/>
    </row>
    <row r="1652" spans="6:17" s="134" customFormat="1" x14ac:dyDescent="0.2">
      <c r="F1652" s="135"/>
      <c r="G1652" s="135"/>
      <c r="H1652" s="136"/>
      <c r="I1652" s="137"/>
      <c r="O1652" s="138"/>
      <c r="P1652" s="139"/>
      <c r="Q1652" s="139"/>
    </row>
    <row r="1653" spans="6:17" s="134" customFormat="1" x14ac:dyDescent="0.2">
      <c r="F1653" s="135"/>
      <c r="G1653" s="135"/>
      <c r="H1653" s="136"/>
      <c r="I1653" s="137"/>
      <c r="O1653" s="138"/>
      <c r="P1653" s="139"/>
      <c r="Q1653" s="139"/>
    </row>
    <row r="1654" spans="6:17" s="134" customFormat="1" x14ac:dyDescent="0.2">
      <c r="F1654" s="135"/>
      <c r="G1654" s="135"/>
      <c r="H1654" s="136"/>
      <c r="I1654" s="137"/>
      <c r="O1654" s="138"/>
      <c r="P1654" s="139"/>
      <c r="Q1654" s="139"/>
    </row>
    <row r="1655" spans="6:17" s="134" customFormat="1" x14ac:dyDescent="0.2">
      <c r="F1655" s="135"/>
      <c r="G1655" s="135"/>
      <c r="H1655" s="136"/>
      <c r="I1655" s="137"/>
      <c r="O1655" s="138"/>
      <c r="P1655" s="139"/>
      <c r="Q1655" s="139"/>
    </row>
    <row r="1656" spans="6:17" s="134" customFormat="1" x14ac:dyDescent="0.2">
      <c r="F1656" s="135"/>
      <c r="G1656" s="135"/>
      <c r="H1656" s="136"/>
      <c r="I1656" s="137"/>
      <c r="O1656" s="138"/>
      <c r="P1656" s="139"/>
      <c r="Q1656" s="139"/>
    </row>
    <row r="1657" spans="6:17" s="134" customFormat="1" x14ac:dyDescent="0.2">
      <c r="F1657" s="135"/>
      <c r="G1657" s="135"/>
      <c r="H1657" s="136"/>
      <c r="I1657" s="137"/>
      <c r="O1657" s="138"/>
      <c r="P1657" s="139"/>
      <c r="Q1657" s="139"/>
    </row>
    <row r="1658" spans="6:17" s="134" customFormat="1" x14ac:dyDescent="0.2">
      <c r="F1658" s="135"/>
      <c r="G1658" s="135"/>
      <c r="H1658" s="136"/>
      <c r="I1658" s="137"/>
      <c r="O1658" s="138"/>
      <c r="P1658" s="139"/>
      <c r="Q1658" s="139"/>
    </row>
    <row r="1659" spans="6:17" s="134" customFormat="1" x14ac:dyDescent="0.2">
      <c r="F1659" s="135"/>
      <c r="G1659" s="135"/>
      <c r="H1659" s="136"/>
      <c r="I1659" s="137"/>
      <c r="O1659" s="138"/>
      <c r="P1659" s="139"/>
      <c r="Q1659" s="139"/>
    </row>
    <row r="1660" spans="6:17" s="134" customFormat="1" x14ac:dyDescent="0.2">
      <c r="F1660" s="135"/>
      <c r="G1660" s="135"/>
      <c r="H1660" s="136"/>
      <c r="I1660" s="137"/>
      <c r="O1660" s="138"/>
      <c r="P1660" s="139"/>
      <c r="Q1660" s="139"/>
    </row>
    <row r="1661" spans="6:17" s="134" customFormat="1" x14ac:dyDescent="0.2">
      <c r="F1661" s="135"/>
      <c r="G1661" s="135"/>
      <c r="H1661" s="136"/>
      <c r="I1661" s="137"/>
      <c r="O1661" s="138"/>
      <c r="P1661" s="139"/>
      <c r="Q1661" s="139"/>
    </row>
    <row r="1662" spans="6:17" s="134" customFormat="1" x14ac:dyDescent="0.2">
      <c r="F1662" s="135"/>
      <c r="G1662" s="135"/>
      <c r="H1662" s="136"/>
      <c r="I1662" s="137"/>
      <c r="O1662" s="138"/>
      <c r="P1662" s="139"/>
      <c r="Q1662" s="139"/>
    </row>
    <row r="1663" spans="6:17" s="134" customFormat="1" x14ac:dyDescent="0.2">
      <c r="F1663" s="135"/>
      <c r="G1663" s="135"/>
      <c r="H1663" s="136"/>
      <c r="I1663" s="137"/>
      <c r="O1663" s="138"/>
      <c r="P1663" s="139"/>
      <c r="Q1663" s="139"/>
    </row>
    <row r="1664" spans="6:17" s="134" customFormat="1" x14ac:dyDescent="0.2">
      <c r="F1664" s="135"/>
      <c r="G1664" s="135"/>
      <c r="H1664" s="136"/>
      <c r="I1664" s="137"/>
      <c r="O1664" s="138"/>
      <c r="P1664" s="139"/>
      <c r="Q1664" s="139"/>
    </row>
    <row r="1665" spans="6:17" s="134" customFormat="1" x14ac:dyDescent="0.2">
      <c r="F1665" s="135"/>
      <c r="G1665" s="135"/>
      <c r="H1665" s="136"/>
      <c r="I1665" s="137"/>
      <c r="O1665" s="138"/>
      <c r="P1665" s="139"/>
      <c r="Q1665" s="139"/>
    </row>
    <row r="1666" spans="6:17" s="134" customFormat="1" x14ac:dyDescent="0.2">
      <c r="F1666" s="135"/>
      <c r="G1666" s="135"/>
      <c r="H1666" s="136"/>
      <c r="I1666" s="137"/>
      <c r="O1666" s="138"/>
      <c r="P1666" s="139"/>
      <c r="Q1666" s="139"/>
    </row>
    <row r="1667" spans="6:17" s="134" customFormat="1" x14ac:dyDescent="0.2">
      <c r="F1667" s="135"/>
      <c r="G1667" s="135"/>
      <c r="H1667" s="136"/>
      <c r="I1667" s="137"/>
      <c r="O1667" s="138"/>
      <c r="P1667" s="139"/>
      <c r="Q1667" s="139"/>
    </row>
    <row r="1668" spans="6:17" s="134" customFormat="1" x14ac:dyDescent="0.2">
      <c r="F1668" s="135"/>
      <c r="G1668" s="135"/>
      <c r="H1668" s="136"/>
      <c r="I1668" s="137"/>
      <c r="O1668" s="138"/>
      <c r="P1668" s="139"/>
      <c r="Q1668" s="139"/>
    </row>
    <row r="1669" spans="6:17" s="134" customFormat="1" x14ac:dyDescent="0.2">
      <c r="F1669" s="135"/>
      <c r="G1669" s="135"/>
      <c r="H1669" s="136"/>
      <c r="I1669" s="137"/>
      <c r="O1669" s="138"/>
      <c r="P1669" s="139"/>
      <c r="Q1669" s="139"/>
    </row>
  </sheetData>
  <mergeCells count="43">
    <mergeCell ref="A4:Q4"/>
    <mergeCell ref="A5:Q5"/>
    <mergeCell ref="F8:F10"/>
    <mergeCell ref="A11:Q11"/>
    <mergeCell ref="A43:Q43"/>
    <mergeCell ref="A20:E20"/>
    <mergeCell ref="N9:N10"/>
    <mergeCell ref="K9:K10"/>
    <mergeCell ref="A21:Q21"/>
    <mergeCell ref="A34:Q34"/>
    <mergeCell ref="A33:E33"/>
    <mergeCell ref="A42:E42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75:F275"/>
    <mergeCell ref="B274:F274"/>
    <mergeCell ref="A48:E48"/>
    <mergeCell ref="A64:E64"/>
    <mergeCell ref="A84:E84"/>
    <mergeCell ref="A49:Q49"/>
    <mergeCell ref="A65:Q65"/>
    <mergeCell ref="A85:Q85"/>
    <mergeCell ref="A91:E91"/>
    <mergeCell ref="A195:Q195"/>
    <mergeCell ref="A194:E194"/>
    <mergeCell ref="A236:Q236"/>
    <mergeCell ref="A235:E235"/>
    <mergeCell ref="A130:Q130"/>
    <mergeCell ref="A93:Q93"/>
    <mergeCell ref="A129:E129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53" max="16" man="1"/>
    <brk id="28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3" workbookViewId="0">
      <selection activeCell="B19" sqref="B19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8" t="s">
        <v>15</v>
      </c>
      <c r="B1" s="210" t="s">
        <v>10</v>
      </c>
      <c r="C1" s="213" t="s">
        <v>8</v>
      </c>
      <c r="D1" s="213"/>
      <c r="E1" s="214"/>
      <c r="F1" s="214"/>
      <c r="G1" s="214"/>
      <c r="H1" s="214"/>
      <c r="I1" s="215" t="s">
        <v>1</v>
      </c>
      <c r="J1" s="216"/>
      <c r="K1" s="217" t="s">
        <v>16</v>
      </c>
    </row>
    <row r="2" spans="1:13" ht="15.75" customHeight="1" x14ac:dyDescent="0.2">
      <c r="A2" s="209"/>
      <c r="B2" s="211"/>
      <c r="C2" s="219" t="s">
        <v>12</v>
      </c>
      <c r="D2" s="219"/>
      <c r="E2" s="220" t="s">
        <v>9</v>
      </c>
      <c r="F2" s="222" t="s">
        <v>13</v>
      </c>
      <c r="G2" s="223"/>
      <c r="H2" s="217" t="s">
        <v>11</v>
      </c>
      <c r="I2" s="225" t="s">
        <v>3</v>
      </c>
      <c r="J2" s="217" t="s">
        <v>0</v>
      </c>
      <c r="K2" s="218"/>
    </row>
    <row r="3" spans="1:13" ht="66" customHeight="1" thickBot="1" x14ac:dyDescent="0.25">
      <c r="A3" s="209"/>
      <c r="B3" s="212"/>
      <c r="C3" s="6" t="s">
        <v>4</v>
      </c>
      <c r="D3" s="7" t="s">
        <v>5</v>
      </c>
      <c r="E3" s="221"/>
      <c r="F3" s="8" t="s">
        <v>6</v>
      </c>
      <c r="G3" s="9" t="s">
        <v>7</v>
      </c>
      <c r="H3" s="224"/>
      <c r="I3" s="225"/>
      <c r="J3" s="224"/>
      <c r="K3" s="218"/>
    </row>
    <row r="4" spans="1:13" ht="38.25" customHeight="1" x14ac:dyDescent="0.2">
      <c r="A4" s="14">
        <v>21130000</v>
      </c>
      <c r="B4" s="14">
        <v>2282050.71</v>
      </c>
      <c r="C4" s="14">
        <v>605685.94999999995</v>
      </c>
      <c r="D4" s="14">
        <v>1498386.84</v>
      </c>
      <c r="E4" s="14">
        <v>169288.59</v>
      </c>
      <c r="F4" s="14">
        <v>627099.74</v>
      </c>
      <c r="G4" s="14">
        <v>1462545.08</v>
      </c>
      <c r="H4" s="14">
        <f>154919.21+3194.62</f>
        <v>158113.82999999999</v>
      </c>
      <c r="I4" s="14">
        <f t="shared" ref="I4" si="0">+B4+C4+F4+H4</f>
        <v>3672950.2300000004</v>
      </c>
      <c r="J4" s="14">
        <f>+D4+E4+G4</f>
        <v>3130220.5100000002</v>
      </c>
      <c r="K4" s="14">
        <f>+A4-B4-C4-F4-H4</f>
        <v>17457049.770000003</v>
      </c>
      <c r="L4" s="14"/>
    </row>
    <row r="5" spans="1:13" x14ac:dyDescent="0.2">
      <c r="A5" s="14"/>
      <c r="C5" s="14"/>
      <c r="D5" s="14"/>
      <c r="E5" s="14"/>
      <c r="F5" s="14"/>
      <c r="G5" s="14"/>
      <c r="H5" s="14"/>
      <c r="I5" s="14"/>
      <c r="J5" s="14"/>
      <c r="K5" s="14"/>
    </row>
    <row r="6" spans="1:13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6" customForma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 s="144" customFormat="1" x14ac:dyDescent="0.2">
      <c r="A9" s="14">
        <v>20030000</v>
      </c>
      <c r="B9" s="14">
        <v>2173425.7799999993</v>
      </c>
      <c r="C9" s="14">
        <v>574115.94799999986</v>
      </c>
      <c r="D9" s="14">
        <v>1420286.84</v>
      </c>
      <c r="E9" s="14">
        <v>159568.11199999999</v>
      </c>
      <c r="F9" s="14">
        <v>593659.71199999994</v>
      </c>
      <c r="G9" s="14">
        <v>1384555.0519999997</v>
      </c>
      <c r="H9" s="14">
        <v>145335.34999999998</v>
      </c>
      <c r="I9" s="143">
        <f t="shared" ref="I9:I12" si="1">+B9+C9+F9+H9</f>
        <v>3486536.7899999991</v>
      </c>
      <c r="J9" s="143">
        <f t="shared" ref="J9:J12" si="2">+D9+E9+G9</f>
        <v>2964410.0039999997</v>
      </c>
      <c r="K9" s="143">
        <f t="shared" ref="K9:K12" si="3">+A9-B9-C9-F9-H9</f>
        <v>16543463.210000001</v>
      </c>
    </row>
    <row r="10" spans="1:13" x14ac:dyDescent="0.2">
      <c r="A10" s="14">
        <v>400000</v>
      </c>
      <c r="B10" s="14">
        <v>43708.630000000005</v>
      </c>
      <c r="C10" s="14">
        <v>11480</v>
      </c>
      <c r="D10" s="14">
        <v>28400</v>
      </c>
      <c r="E10" s="14">
        <v>3348.6640000000002</v>
      </c>
      <c r="F10" s="14">
        <v>12160</v>
      </c>
      <c r="G10" s="14">
        <v>28360</v>
      </c>
      <c r="H10" s="14">
        <v>3194.62</v>
      </c>
      <c r="I10" s="14">
        <f t="shared" si="1"/>
        <v>70543.25</v>
      </c>
      <c r="J10" s="14">
        <f t="shared" si="2"/>
        <v>60108.664000000004</v>
      </c>
      <c r="K10" s="14">
        <f t="shared" si="3"/>
        <v>329456.75</v>
      </c>
    </row>
    <row r="11" spans="1:13" x14ac:dyDescent="0.2">
      <c r="A11" s="14">
        <v>370000</v>
      </c>
      <c r="B11" s="14">
        <v>36803.25</v>
      </c>
      <c r="C11" s="14">
        <v>10619</v>
      </c>
      <c r="D11" s="14">
        <v>26270</v>
      </c>
      <c r="E11" s="14">
        <v>3185.7760000000003</v>
      </c>
      <c r="F11" s="14">
        <v>11248</v>
      </c>
      <c r="G11" s="14">
        <v>26233</v>
      </c>
      <c r="H11" s="14">
        <v>6389.24</v>
      </c>
      <c r="I11" s="143">
        <f t="shared" ref="I11" si="4">+B11+C11+F11+H11</f>
        <v>65059.49</v>
      </c>
      <c r="J11" s="143">
        <f t="shared" ref="J11" si="5">+D11+E11+G11</f>
        <v>55688.775999999998</v>
      </c>
      <c r="K11" s="143">
        <f t="shared" ref="K11" si="6">+A11-B11-C11-F11-H11</f>
        <v>304940.51</v>
      </c>
    </row>
    <row r="12" spans="1:13" x14ac:dyDescent="0.2">
      <c r="A12" s="14">
        <v>20000</v>
      </c>
      <c r="B12" s="14">
        <v>0</v>
      </c>
      <c r="C12" s="14">
        <v>574</v>
      </c>
      <c r="D12" s="14">
        <v>1420</v>
      </c>
      <c r="E12" s="14">
        <v>220.00000000000003</v>
      </c>
      <c r="F12" s="14">
        <v>608</v>
      </c>
      <c r="G12" s="14">
        <v>1418</v>
      </c>
      <c r="H12" s="14">
        <v>0</v>
      </c>
      <c r="I12" s="14">
        <f t="shared" si="1"/>
        <v>1182</v>
      </c>
      <c r="J12" s="14">
        <f t="shared" si="2"/>
        <v>3058</v>
      </c>
      <c r="K12" s="14">
        <f t="shared" si="3"/>
        <v>18818</v>
      </c>
    </row>
    <row r="13" spans="1:13" x14ac:dyDescent="0.2">
      <c r="A13" s="14">
        <v>310000</v>
      </c>
      <c r="B13" s="14">
        <v>28113.050000000003</v>
      </c>
      <c r="C13" s="14">
        <v>8897</v>
      </c>
      <c r="D13" s="14">
        <v>22010</v>
      </c>
      <c r="E13" s="14">
        <v>2965.7760000000003</v>
      </c>
      <c r="F13" s="14">
        <v>9424</v>
      </c>
      <c r="G13" s="14">
        <v>21979</v>
      </c>
      <c r="H13" s="14">
        <v>3194.62</v>
      </c>
      <c r="I13" s="14">
        <f t="shared" ref="I13" si="7">+B13+C13+F13+H13</f>
        <v>49628.670000000006</v>
      </c>
      <c r="J13" s="14">
        <f t="shared" ref="J13" si="8">+D13+E13+G13</f>
        <v>46954.775999999998</v>
      </c>
      <c r="K13" s="14">
        <f t="shared" ref="K13" si="9">+A13-B13-C13-F13-H13</f>
        <v>260371.33000000002</v>
      </c>
    </row>
    <row r="14" spans="1:13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14"/>
    </row>
    <row r="15" spans="1:13" x14ac:dyDescent="0.2">
      <c r="A15" s="14">
        <f>+A9+A10+A11+A12+A13</f>
        <v>21130000</v>
      </c>
      <c r="B15" s="14">
        <f t="shared" ref="B15:K15" si="10">+B9+B10+B11+B12+B13</f>
        <v>2282050.709999999</v>
      </c>
      <c r="C15" s="14">
        <f t="shared" si="10"/>
        <v>605685.94799999986</v>
      </c>
      <c r="D15" s="14">
        <f t="shared" si="10"/>
        <v>1498386.84</v>
      </c>
      <c r="E15" s="14">
        <f t="shared" si="10"/>
        <v>169288.32800000001</v>
      </c>
      <c r="F15" s="14">
        <f t="shared" si="10"/>
        <v>627099.71199999994</v>
      </c>
      <c r="G15" s="14">
        <f t="shared" si="10"/>
        <v>1462545.0519999997</v>
      </c>
      <c r="H15" s="14">
        <f t="shared" si="10"/>
        <v>158113.82999999996</v>
      </c>
      <c r="I15" s="14">
        <f t="shared" si="10"/>
        <v>3672950.1999999993</v>
      </c>
      <c r="J15" s="14">
        <f t="shared" si="10"/>
        <v>3130220.2199999997</v>
      </c>
      <c r="K15" s="14">
        <f t="shared" si="10"/>
        <v>17457049.800000001</v>
      </c>
    </row>
    <row r="16" spans="1:13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14">
        <f>+A4-A15</f>
        <v>0</v>
      </c>
      <c r="B17" s="14">
        <f t="shared" ref="B17:H17" si="11">+B4-B15</f>
        <v>0</v>
      </c>
      <c r="C17" s="14">
        <f t="shared" si="11"/>
        <v>2.0000000949949026E-3</v>
      </c>
      <c r="D17" s="14">
        <f t="shared" si="11"/>
        <v>0</v>
      </c>
      <c r="E17" s="14">
        <f t="shared" si="11"/>
        <v>0.26199999998789281</v>
      </c>
      <c r="F17" s="14">
        <f t="shared" si="11"/>
        <v>2.8000000049360096E-2</v>
      </c>
      <c r="G17" s="14">
        <f t="shared" si="11"/>
        <v>2.8000000398606062E-2</v>
      </c>
      <c r="H17" s="14">
        <f t="shared" si="11"/>
        <v>0</v>
      </c>
      <c r="I17" s="14">
        <f t="shared" ref="I17" si="12">+B17+C17+F17+H17</f>
        <v>3.0000000144354999E-2</v>
      </c>
      <c r="J17" s="14">
        <f t="shared" ref="J17" si="13">+D17+E17+G17</f>
        <v>0.29000000038649887</v>
      </c>
      <c r="K17" s="14">
        <f t="shared" ref="K17" si="14">+A17-B17-C17-F17-H17</f>
        <v>-3.0000000144354999E-2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4" spans="1:11" ht="13.5" thickBot="1" x14ac:dyDescent="0.25">
      <c r="A24" s="133" t="s">
        <v>279</v>
      </c>
    </row>
    <row r="25" spans="1:11" ht="16.5" thickBot="1" x14ac:dyDescent="0.25">
      <c r="A25" s="208" t="s">
        <v>15</v>
      </c>
      <c r="B25" s="210" t="s">
        <v>10</v>
      </c>
      <c r="C25" s="213" t="s">
        <v>8</v>
      </c>
      <c r="D25" s="213"/>
      <c r="E25" s="214"/>
      <c r="F25" s="214"/>
      <c r="G25" s="214"/>
      <c r="H25" s="214"/>
      <c r="I25" s="215" t="s">
        <v>1</v>
      </c>
      <c r="J25" s="216"/>
      <c r="K25" s="217" t="s">
        <v>16</v>
      </c>
    </row>
    <row r="26" spans="1:11" ht="15.75" x14ac:dyDescent="0.2">
      <c r="A26" s="209"/>
      <c r="B26" s="211"/>
      <c r="C26" s="219" t="s">
        <v>12</v>
      </c>
      <c r="D26" s="219"/>
      <c r="E26" s="220" t="s">
        <v>9</v>
      </c>
      <c r="F26" s="222" t="s">
        <v>13</v>
      </c>
      <c r="G26" s="223"/>
      <c r="H26" s="217" t="s">
        <v>11</v>
      </c>
      <c r="I26" s="225" t="s">
        <v>3</v>
      </c>
      <c r="J26" s="217" t="s">
        <v>0</v>
      </c>
      <c r="K26" s="218"/>
    </row>
    <row r="27" spans="1:11" ht="32.25" thickBot="1" x14ac:dyDescent="0.25">
      <c r="A27" s="209"/>
      <c r="B27" s="212"/>
      <c r="C27" s="6" t="s">
        <v>4</v>
      </c>
      <c r="D27" s="7" t="s">
        <v>5</v>
      </c>
      <c r="E27" s="221"/>
      <c r="F27" s="8" t="s">
        <v>6</v>
      </c>
      <c r="G27" s="9" t="s">
        <v>7</v>
      </c>
      <c r="H27" s="224"/>
      <c r="I27" s="225"/>
      <c r="J27" s="224"/>
      <c r="K27" s="218"/>
    </row>
    <row r="29" spans="1:11" x14ac:dyDescent="0.2">
      <c r="A29" s="14">
        <v>3956000</v>
      </c>
      <c r="B29" s="14">
        <v>371228.59</v>
      </c>
      <c r="C29" s="14">
        <v>113537.2</v>
      </c>
      <c r="D29" s="14">
        <v>280876</v>
      </c>
      <c r="E29" s="14">
        <v>35809.81</v>
      </c>
      <c r="F29" s="14">
        <v>120262.39999999999</v>
      </c>
      <c r="G29" s="14">
        <v>280480.40000000002</v>
      </c>
      <c r="H29" s="14">
        <v>7986.55</v>
      </c>
      <c r="I29" s="14">
        <f t="shared" ref="I29" si="15">+B29+C29+F29+H29</f>
        <v>613014.74000000011</v>
      </c>
      <c r="J29" s="14">
        <f t="shared" ref="J29" si="16">+D29+E29+G29</f>
        <v>597166.21</v>
      </c>
      <c r="K29" s="14">
        <f t="shared" ref="K29" si="17">+A29-B29-C29-F29-H29</f>
        <v>3342985.2600000002</v>
      </c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46" customFormat="1" x14ac:dyDescent="0.2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1:11" x14ac:dyDescent="0.2">
      <c r="A33" s="14">
        <v>3771000</v>
      </c>
      <c r="B33" s="14">
        <v>362651.59999999992</v>
      </c>
      <c r="C33" s="14">
        <v>108227.7</v>
      </c>
      <c r="D33" s="14">
        <v>267741</v>
      </c>
      <c r="E33" s="14">
        <v>33886.863999999994</v>
      </c>
      <c r="F33" s="14">
        <v>114638.39999999999</v>
      </c>
      <c r="G33" s="14">
        <v>267363.90000000002</v>
      </c>
      <c r="H33" s="14">
        <v>7986.5499999999993</v>
      </c>
      <c r="I33" s="14">
        <f t="shared" ref="I33:I34" si="18">+B33+C33+F33+H33</f>
        <v>593504.25</v>
      </c>
      <c r="J33" s="14">
        <f t="shared" ref="J33:J34" si="19">+D33+E33+G33</f>
        <v>568991.76399999997</v>
      </c>
      <c r="K33" s="14">
        <f t="shared" ref="K33:K34" si="20">+A33-B33-C33-F33-H33</f>
        <v>3177495.75</v>
      </c>
    </row>
    <row r="34" spans="1:11" x14ac:dyDescent="0.2">
      <c r="A34" s="14">
        <v>185000</v>
      </c>
      <c r="B34" s="14">
        <v>8576.99</v>
      </c>
      <c r="C34" s="14">
        <v>5309.5</v>
      </c>
      <c r="D34" s="14">
        <v>13135</v>
      </c>
      <c r="E34" s="14">
        <v>1922.8880000000004</v>
      </c>
      <c r="F34" s="14">
        <v>5624</v>
      </c>
      <c r="G34" s="14">
        <v>13116.5</v>
      </c>
      <c r="H34" s="14">
        <v>0</v>
      </c>
      <c r="I34" s="14">
        <f t="shared" si="18"/>
        <v>19510.489999999998</v>
      </c>
      <c r="J34" s="14">
        <f t="shared" si="19"/>
        <v>28174.387999999999</v>
      </c>
      <c r="K34" s="14">
        <f t="shared" si="20"/>
        <v>165489.51</v>
      </c>
    </row>
    <row r="36" spans="1:11" x14ac:dyDescent="0.2">
      <c r="A36" s="14">
        <f t="shared" ref="A36:H36" si="21">+A33+A34</f>
        <v>3956000</v>
      </c>
      <c r="B36" s="14">
        <f t="shared" si="21"/>
        <v>371228.58999999991</v>
      </c>
      <c r="C36" s="14">
        <f t="shared" si="21"/>
        <v>113537.2</v>
      </c>
      <c r="D36" s="14">
        <f t="shared" si="21"/>
        <v>280876</v>
      </c>
      <c r="E36" s="14">
        <f t="shared" si="21"/>
        <v>35809.751999999993</v>
      </c>
      <c r="F36" s="14">
        <f t="shared" si="21"/>
        <v>120262.39999999999</v>
      </c>
      <c r="G36" s="14">
        <f t="shared" si="21"/>
        <v>280480.40000000002</v>
      </c>
      <c r="H36" s="14">
        <f t="shared" si="21"/>
        <v>7986.5499999999993</v>
      </c>
      <c r="I36" s="14">
        <f t="shared" ref="I36" si="22">+B36+C36+F36+H36</f>
        <v>613014.74</v>
      </c>
      <c r="J36" s="14">
        <f t="shared" ref="J36" si="23">+D36+E36+G36</f>
        <v>597166.152</v>
      </c>
      <c r="K36" s="14">
        <f t="shared" ref="K36" si="24">+A36-B36-C36-F36-H36</f>
        <v>3342985.2600000002</v>
      </c>
    </row>
    <row r="39" spans="1:11" x14ac:dyDescent="0.2">
      <c r="A39" s="14">
        <f t="shared" ref="A39:K39" si="25">+A29-A36</f>
        <v>0</v>
      </c>
      <c r="B39" s="14">
        <f t="shared" si="25"/>
        <v>0</v>
      </c>
      <c r="C39" s="14">
        <f t="shared" si="25"/>
        <v>0</v>
      </c>
      <c r="D39" s="14">
        <f t="shared" si="25"/>
        <v>0</v>
      </c>
      <c r="E39" s="14">
        <f t="shared" si="25"/>
        <v>5.8000000004540198E-2</v>
      </c>
      <c r="F39" s="14">
        <f t="shared" si="25"/>
        <v>0</v>
      </c>
      <c r="G39" s="14">
        <f t="shared" si="25"/>
        <v>0</v>
      </c>
      <c r="H39" s="14">
        <f t="shared" si="25"/>
        <v>0</v>
      </c>
      <c r="I39" s="14">
        <f t="shared" si="25"/>
        <v>0</v>
      </c>
      <c r="J39" s="14">
        <f t="shared" si="25"/>
        <v>5.7999999960884452E-2</v>
      </c>
      <c r="K39" s="14">
        <f t="shared" si="25"/>
        <v>0</v>
      </c>
    </row>
    <row r="41" spans="1:11" x14ac:dyDescent="0.2">
      <c r="A41" s="14"/>
    </row>
  </sheetData>
  <mergeCells count="22"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2023-10-09T12:39:20Z</cp:lastPrinted>
  <dcterms:created xsi:type="dcterms:W3CDTF">2006-07-11T17:39:34Z</dcterms:created>
  <dcterms:modified xsi:type="dcterms:W3CDTF">2023-10-09T12:49:54Z</dcterms:modified>
</cp:coreProperties>
</file>