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Diciembre\"/>
    </mc:Choice>
  </mc:AlternateContent>
  <xr:revisionPtr revIDLastSave="0" documentId="13_ncr:1_{F8086A6F-565F-4399-89EC-70C1C9AECE02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fijos'!$A$1:$R$290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2" i="1" l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4" i="1"/>
  <c r="R43" i="1"/>
  <c r="R42" i="1"/>
  <c r="R41" i="1"/>
  <c r="R38" i="1"/>
  <c r="R37" i="1"/>
  <c r="R36" i="1"/>
  <c r="R35" i="1"/>
  <c r="R34" i="1"/>
  <c r="R31" i="1"/>
  <c r="R30" i="1"/>
  <c r="R29" i="1"/>
  <c r="R28" i="1"/>
  <c r="R27" i="1"/>
  <c r="R26" i="1"/>
  <c r="R25" i="1"/>
  <c r="R24" i="1"/>
  <c r="R23" i="1"/>
  <c r="R22" i="1"/>
  <c r="R19" i="1"/>
  <c r="R18" i="1"/>
  <c r="R17" i="1"/>
  <c r="R16" i="1"/>
  <c r="R15" i="1"/>
  <c r="R14" i="1"/>
  <c r="R13" i="1"/>
  <c r="R12" i="1"/>
  <c r="H91" i="1"/>
  <c r="K39" i="2" l="1"/>
  <c r="I39" i="2"/>
  <c r="O249" i="1"/>
  <c r="E5" i="2"/>
  <c r="D5" i="2"/>
  <c r="G5" i="2"/>
  <c r="F5" i="2" l="1"/>
  <c r="C5" i="2"/>
  <c r="B5" i="2"/>
  <c r="I266" i="1"/>
  <c r="L275" i="1"/>
  <c r="L271" i="1"/>
  <c r="I275" i="1"/>
  <c r="I257" i="1"/>
  <c r="I260" i="1"/>
  <c r="L216" i="1"/>
  <c r="I216" i="1"/>
  <c r="I214" i="1"/>
  <c r="I205" i="1"/>
  <c r="I208" i="1"/>
  <c r="I207" i="1"/>
  <c r="I209" i="1"/>
  <c r="I204" i="1"/>
  <c r="I67" i="1"/>
  <c r="L169" i="1"/>
  <c r="I169" i="1"/>
  <c r="I158" i="1"/>
  <c r="L158" i="1"/>
  <c r="L155" i="1"/>
  <c r="L153" i="1"/>
  <c r="I153" i="1"/>
  <c r="L167" i="1"/>
  <c r="I167" i="1"/>
  <c r="I137" i="1"/>
  <c r="L100" i="1"/>
  <c r="L99" i="1"/>
  <c r="I99" i="1"/>
  <c r="I30" i="1"/>
  <c r="L74" i="1"/>
  <c r="I74" i="1"/>
  <c r="I271" i="1"/>
  <c r="I35" i="1"/>
  <c r="A5" i="2"/>
  <c r="A7" i="2" s="1"/>
  <c r="H7" i="2"/>
  <c r="G7" i="2"/>
  <c r="F7" i="2"/>
  <c r="E7" i="2"/>
  <c r="D7" i="2"/>
  <c r="C7" i="2"/>
  <c r="K6" i="2"/>
  <c r="J6" i="2"/>
  <c r="I6" i="2"/>
  <c r="J5" i="2"/>
  <c r="J7" i="2" l="1"/>
  <c r="I5" i="2"/>
  <c r="K5" i="2"/>
  <c r="B7" i="2"/>
  <c r="I7" i="2" s="1"/>
  <c r="K7" i="2" l="1"/>
  <c r="I10" i="2" l="1"/>
  <c r="H32" i="2" l="1"/>
  <c r="G32" i="2"/>
  <c r="F32" i="2"/>
  <c r="E32" i="2"/>
  <c r="D32" i="2"/>
  <c r="C32" i="2"/>
  <c r="B32" i="2"/>
  <c r="K30" i="2"/>
  <c r="J30" i="2"/>
  <c r="I30" i="2"/>
  <c r="F30" i="2"/>
  <c r="D30" i="2"/>
  <c r="J33" i="2"/>
  <c r="I33" i="2"/>
  <c r="K33" i="2"/>
  <c r="A39" i="2"/>
  <c r="A32" i="2"/>
  <c r="A257" i="1" l="1"/>
  <c r="A256" i="1"/>
  <c r="A139" i="1"/>
  <c r="A87" i="1"/>
  <c r="A86" i="1"/>
  <c r="A85" i="1"/>
  <c r="A53" i="1"/>
  <c r="R86" i="1" l="1"/>
  <c r="P86" i="1"/>
  <c r="N86" i="1"/>
  <c r="M86" i="1"/>
  <c r="L86" i="1"/>
  <c r="K86" i="1"/>
  <c r="Q86" i="1" s="1"/>
  <c r="J86" i="1"/>
  <c r="H260" i="1" l="1"/>
  <c r="H257" i="1" l="1"/>
  <c r="H255" i="1" l="1"/>
  <c r="H254" i="1"/>
  <c r="H253" i="1"/>
  <c r="H252" i="1"/>
  <c r="H251" i="1"/>
  <c r="H250" i="1"/>
  <c r="H249" i="1"/>
  <c r="H243" i="1"/>
  <c r="H281" i="1" s="1"/>
  <c r="H205" i="1"/>
  <c r="H241" i="1" s="1"/>
  <c r="H201" i="1"/>
  <c r="H158" i="1"/>
  <c r="H153" i="1"/>
  <c r="H132" i="1" l="1"/>
  <c r="H197" i="1" s="1"/>
  <c r="H107" i="1"/>
  <c r="H106" i="1"/>
  <c r="H105" i="1"/>
  <c r="H103" i="1"/>
  <c r="H130" i="1" l="1"/>
  <c r="H88" i="1"/>
  <c r="H81" i="1"/>
  <c r="I57" i="1" l="1"/>
  <c r="I56" i="1"/>
  <c r="I53" i="1"/>
  <c r="I52" i="1" l="1"/>
  <c r="I51" i="1"/>
  <c r="H51" i="1"/>
  <c r="H47" i="1"/>
  <c r="H63" i="1" s="1"/>
  <c r="H282" i="1" s="1"/>
  <c r="H45" i="1"/>
  <c r="H34" i="1"/>
  <c r="H39" i="1" s="1"/>
  <c r="H22" i="1"/>
  <c r="H32" i="1" s="1"/>
  <c r="H20" i="1"/>
  <c r="A35" i="1"/>
  <c r="A36" i="1" s="1"/>
  <c r="A37" i="1" s="1"/>
  <c r="A38" i="1" s="1"/>
  <c r="L128" i="1"/>
  <c r="J128" i="1"/>
  <c r="K128" i="1"/>
  <c r="M128" i="1"/>
  <c r="N128" i="1"/>
  <c r="N61" i="1"/>
  <c r="M61" i="1"/>
  <c r="L61" i="1"/>
  <c r="K61" i="1"/>
  <c r="J61" i="1"/>
  <c r="J278" i="1"/>
  <c r="K278" i="1"/>
  <c r="L278" i="1"/>
  <c r="M278" i="1"/>
  <c r="N278" i="1"/>
  <c r="I281" i="1"/>
  <c r="I241" i="1"/>
  <c r="I197" i="1"/>
  <c r="I130" i="1"/>
  <c r="O88" i="1"/>
  <c r="I88" i="1"/>
  <c r="I81" i="1"/>
  <c r="I63" i="1"/>
  <c r="I45" i="1"/>
  <c r="O39" i="1"/>
  <c r="I39" i="1"/>
  <c r="O32" i="1"/>
  <c r="I32" i="1"/>
  <c r="I20" i="1"/>
  <c r="A244" i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133" i="1"/>
  <c r="A134" i="1" s="1"/>
  <c r="A135" i="1" s="1"/>
  <c r="A136" i="1" s="1"/>
  <c r="A137" i="1" s="1"/>
  <c r="A138" i="1" s="1"/>
  <c r="A140" i="1" s="1"/>
  <c r="A141" i="1" s="1"/>
  <c r="A142" i="1" s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9" i="1" s="1"/>
  <c r="A84" i="1"/>
  <c r="A66" i="1"/>
  <c r="A67" i="1" s="1"/>
  <c r="A68" i="1" s="1"/>
  <c r="A69" i="1" s="1"/>
  <c r="A48" i="1"/>
  <c r="A49" i="1" s="1"/>
  <c r="A50" i="1" s="1"/>
  <c r="A51" i="1" s="1"/>
  <c r="A52" i="1" s="1"/>
  <c r="A54" i="1" s="1"/>
  <c r="A55" i="1" s="1"/>
  <c r="A56" i="1" s="1"/>
  <c r="A57" i="1" s="1"/>
  <c r="A58" i="1" s="1"/>
  <c r="A59" i="1" s="1"/>
  <c r="A60" i="1" s="1"/>
  <c r="A61" i="1" s="1"/>
  <c r="A62" i="1" s="1"/>
  <c r="A42" i="1"/>
  <c r="A43" i="1" s="1"/>
  <c r="A44" i="1" s="1"/>
  <c r="A23" i="1"/>
  <c r="A24" i="1" s="1"/>
  <c r="A25" i="1" s="1"/>
  <c r="A26" i="1" s="1"/>
  <c r="A27" i="1" s="1"/>
  <c r="A28" i="1" s="1"/>
  <c r="A29" i="1" s="1"/>
  <c r="A30" i="1" s="1"/>
  <c r="A31" i="1" s="1"/>
  <c r="A13" i="1"/>
  <c r="A14" i="1" s="1"/>
  <c r="A15" i="1" s="1"/>
  <c r="A16" i="1" s="1"/>
  <c r="A17" i="1" s="1"/>
  <c r="A18" i="1" s="1"/>
  <c r="A19" i="1" s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195" i="1"/>
  <c r="M195" i="1"/>
  <c r="L195" i="1"/>
  <c r="K195" i="1"/>
  <c r="J195" i="1"/>
  <c r="N194" i="1"/>
  <c r="M194" i="1"/>
  <c r="L194" i="1"/>
  <c r="K194" i="1"/>
  <c r="J194" i="1"/>
  <c r="N193" i="1"/>
  <c r="M193" i="1"/>
  <c r="L193" i="1"/>
  <c r="K193" i="1"/>
  <c r="J193" i="1"/>
  <c r="L127" i="1"/>
  <c r="J127" i="1"/>
  <c r="K127" i="1"/>
  <c r="M127" i="1"/>
  <c r="N127" i="1"/>
  <c r="L126" i="1"/>
  <c r="J126" i="1"/>
  <c r="K126" i="1"/>
  <c r="M126" i="1"/>
  <c r="N126" i="1"/>
  <c r="O257" i="1"/>
  <c r="O248" i="1"/>
  <c r="O221" i="1"/>
  <c r="O220" i="1"/>
  <c r="O219" i="1"/>
  <c r="O218" i="1"/>
  <c r="O212" i="1"/>
  <c r="O210" i="1"/>
  <c r="O205" i="1"/>
  <c r="O201" i="1"/>
  <c r="O165" i="1"/>
  <c r="O152" i="1"/>
  <c r="O146" i="1"/>
  <c r="O135" i="1"/>
  <c r="O66" i="1"/>
  <c r="O81" i="1" s="1"/>
  <c r="O54" i="1"/>
  <c r="O51" i="1"/>
  <c r="O44" i="1"/>
  <c r="O43" i="1"/>
  <c r="O42" i="1"/>
  <c r="O14" i="1"/>
  <c r="O13" i="1"/>
  <c r="Q61" i="1" l="1"/>
  <c r="Q128" i="1"/>
  <c r="A143" i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P128" i="1"/>
  <c r="R128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P61" i="1"/>
  <c r="Q278" i="1"/>
  <c r="P278" i="1"/>
  <c r="R278" i="1" s="1"/>
  <c r="O20" i="1"/>
  <c r="O45" i="1"/>
  <c r="I282" i="1"/>
  <c r="O197" i="1"/>
  <c r="O241" i="1"/>
  <c r="O281" i="1"/>
  <c r="Q126" i="1"/>
  <c r="Q236" i="1"/>
  <c r="P237" i="1"/>
  <c r="R237" i="1" s="1"/>
  <c r="Q237" i="1"/>
  <c r="P238" i="1"/>
  <c r="R238" i="1" s="1"/>
  <c r="Q238" i="1"/>
  <c r="Q195" i="1"/>
  <c r="P236" i="1"/>
  <c r="R236" i="1" s="1"/>
  <c r="P193" i="1"/>
  <c r="R193" i="1" s="1"/>
  <c r="P126" i="1"/>
  <c r="R126" i="1" s="1"/>
  <c r="Q193" i="1"/>
  <c r="P194" i="1"/>
  <c r="R194" i="1" s="1"/>
  <c r="Q194" i="1"/>
  <c r="P195" i="1"/>
  <c r="R195" i="1" s="1"/>
  <c r="Q127" i="1"/>
  <c r="P127" i="1"/>
  <c r="R127" i="1" s="1"/>
  <c r="J277" i="1"/>
  <c r="K277" i="1"/>
  <c r="L277" i="1"/>
  <c r="M277" i="1"/>
  <c r="N277" i="1"/>
  <c r="J240" i="1"/>
  <c r="K240" i="1"/>
  <c r="L240" i="1"/>
  <c r="M240" i="1"/>
  <c r="N240" i="1"/>
  <c r="O123" i="1"/>
  <c r="O130" i="1" s="1"/>
  <c r="J123" i="1"/>
  <c r="K123" i="1"/>
  <c r="L123" i="1"/>
  <c r="M123" i="1"/>
  <c r="N123" i="1"/>
  <c r="J124" i="1"/>
  <c r="K124" i="1"/>
  <c r="L124" i="1"/>
  <c r="M124" i="1"/>
  <c r="N124" i="1"/>
  <c r="O59" i="1"/>
  <c r="O63" i="1" s="1"/>
  <c r="J58" i="1"/>
  <c r="K58" i="1"/>
  <c r="L58" i="1"/>
  <c r="M58" i="1"/>
  <c r="N58" i="1"/>
  <c r="J59" i="1"/>
  <c r="K59" i="1"/>
  <c r="L59" i="1"/>
  <c r="M59" i="1"/>
  <c r="N59" i="1"/>
  <c r="Q123" i="1" l="1"/>
  <c r="Q124" i="1"/>
  <c r="Q277" i="1"/>
  <c r="P277" i="1"/>
  <c r="R277" i="1" s="1"/>
  <c r="O282" i="1"/>
  <c r="P240" i="1"/>
  <c r="R240" i="1" s="1"/>
  <c r="Q240" i="1"/>
  <c r="P123" i="1"/>
  <c r="R123" i="1" s="1"/>
  <c r="P124" i="1"/>
  <c r="R124" i="1" s="1"/>
  <c r="Q59" i="1"/>
  <c r="P59" i="1"/>
  <c r="Q58" i="1"/>
  <c r="P58" i="1"/>
  <c r="J190" i="1"/>
  <c r="K190" i="1"/>
  <c r="L190" i="1"/>
  <c r="M190" i="1"/>
  <c r="N190" i="1"/>
  <c r="J125" i="1"/>
  <c r="K125" i="1"/>
  <c r="L125" i="1"/>
  <c r="M125" i="1"/>
  <c r="N125" i="1"/>
  <c r="J122" i="1"/>
  <c r="K122" i="1"/>
  <c r="L122" i="1"/>
  <c r="M122" i="1"/>
  <c r="N122" i="1"/>
  <c r="J121" i="1"/>
  <c r="K121" i="1"/>
  <c r="L121" i="1"/>
  <c r="M121" i="1"/>
  <c r="N121" i="1"/>
  <c r="P122" i="1" l="1"/>
  <c r="R122" i="1" s="1"/>
  <c r="P190" i="1"/>
  <c r="R190" i="1" s="1"/>
  <c r="Q190" i="1"/>
  <c r="P121" i="1"/>
  <c r="R121" i="1" s="1"/>
  <c r="Q125" i="1"/>
  <c r="Q121" i="1"/>
  <c r="P125" i="1"/>
  <c r="R125" i="1" s="1"/>
  <c r="Q122" i="1"/>
  <c r="N248" i="1" l="1"/>
  <c r="N247" i="1"/>
  <c r="N246" i="1"/>
  <c r="N245" i="1"/>
  <c r="N244" i="1"/>
  <c r="N239" i="1"/>
  <c r="M239" i="1"/>
  <c r="L239" i="1"/>
  <c r="K239" i="1"/>
  <c r="J239" i="1"/>
  <c r="M248" i="1"/>
  <c r="M247" i="1"/>
  <c r="M246" i="1"/>
  <c r="M245" i="1"/>
  <c r="M244" i="1"/>
  <c r="N188" i="1"/>
  <c r="M188" i="1"/>
  <c r="L188" i="1"/>
  <c r="K188" i="1"/>
  <c r="J188" i="1"/>
  <c r="Q239" i="1" l="1"/>
  <c r="P239" i="1"/>
  <c r="R239" i="1" s="1"/>
  <c r="P188" i="1"/>
  <c r="R188" i="1" s="1"/>
  <c r="Q188" i="1"/>
  <c r="N275" i="1" l="1"/>
  <c r="M275" i="1"/>
  <c r="K275" i="1"/>
  <c r="J275" i="1"/>
  <c r="N274" i="1"/>
  <c r="M274" i="1"/>
  <c r="L274" i="1"/>
  <c r="K274" i="1"/>
  <c r="J274" i="1"/>
  <c r="L273" i="1"/>
  <c r="J273" i="1"/>
  <c r="K273" i="1"/>
  <c r="M273" i="1"/>
  <c r="N273" i="1"/>
  <c r="N217" i="1"/>
  <c r="M217" i="1"/>
  <c r="L217" i="1"/>
  <c r="J217" i="1"/>
  <c r="K217" i="1"/>
  <c r="L235" i="1"/>
  <c r="J235" i="1"/>
  <c r="K235" i="1"/>
  <c r="M235" i="1"/>
  <c r="N235" i="1"/>
  <c r="N189" i="1"/>
  <c r="M189" i="1"/>
  <c r="L189" i="1"/>
  <c r="K189" i="1"/>
  <c r="J189" i="1"/>
  <c r="N187" i="1"/>
  <c r="M187" i="1"/>
  <c r="L187" i="1"/>
  <c r="K187" i="1"/>
  <c r="J187" i="1"/>
  <c r="N186" i="1"/>
  <c r="M186" i="1"/>
  <c r="L186" i="1"/>
  <c r="K186" i="1"/>
  <c r="J186" i="1"/>
  <c r="J185" i="1"/>
  <c r="K185" i="1"/>
  <c r="L185" i="1"/>
  <c r="M185" i="1"/>
  <c r="N185" i="1"/>
  <c r="N119" i="1"/>
  <c r="M119" i="1"/>
  <c r="L119" i="1"/>
  <c r="N192" i="1"/>
  <c r="M192" i="1"/>
  <c r="L192" i="1"/>
  <c r="J119" i="1"/>
  <c r="K119" i="1"/>
  <c r="J192" i="1"/>
  <c r="K192" i="1"/>
  <c r="N29" i="1"/>
  <c r="M29" i="1"/>
  <c r="L29" i="1"/>
  <c r="K29" i="1"/>
  <c r="J29" i="1"/>
  <c r="N15" i="1"/>
  <c r="M15" i="1"/>
  <c r="L15" i="1"/>
  <c r="K15" i="1"/>
  <c r="J15" i="1"/>
  <c r="L276" i="1"/>
  <c r="J276" i="1"/>
  <c r="K276" i="1"/>
  <c r="M276" i="1"/>
  <c r="N276" i="1"/>
  <c r="P192" i="1" l="1"/>
  <c r="R192" i="1" s="1"/>
  <c r="P275" i="1"/>
  <c r="R275" i="1" s="1"/>
  <c r="Q274" i="1"/>
  <c r="Q235" i="1"/>
  <c r="Q275" i="1"/>
  <c r="P235" i="1"/>
  <c r="R235" i="1" s="1"/>
  <c r="P273" i="1"/>
  <c r="R273" i="1" s="1"/>
  <c r="P274" i="1"/>
  <c r="R274" i="1" s="1"/>
  <c r="Q273" i="1"/>
  <c r="Q217" i="1"/>
  <c r="P217" i="1"/>
  <c r="R217" i="1" s="1"/>
  <c r="P185" i="1"/>
  <c r="R185" i="1" s="1"/>
  <c r="Q185" i="1"/>
  <c r="P189" i="1"/>
  <c r="R189" i="1" s="1"/>
  <c r="P186" i="1"/>
  <c r="R186" i="1" s="1"/>
  <c r="Q189" i="1"/>
  <c r="P29" i="1"/>
  <c r="Q186" i="1"/>
  <c r="P187" i="1"/>
  <c r="R187" i="1" s="1"/>
  <c r="Q187" i="1"/>
  <c r="Q119" i="1"/>
  <c r="Q192" i="1"/>
  <c r="P119" i="1"/>
  <c r="R119" i="1" s="1"/>
  <c r="P15" i="1"/>
  <c r="Q29" i="1"/>
  <c r="Q15" i="1"/>
  <c r="Q276" i="1"/>
  <c r="P276" i="1"/>
  <c r="R276" i="1" s="1"/>
  <c r="J184" i="1"/>
  <c r="K184" i="1"/>
  <c r="L184" i="1"/>
  <c r="M184" i="1"/>
  <c r="N184" i="1"/>
  <c r="N183" i="1"/>
  <c r="M183" i="1"/>
  <c r="L183" i="1"/>
  <c r="K183" i="1"/>
  <c r="J183" i="1"/>
  <c r="N182" i="1"/>
  <c r="M182" i="1"/>
  <c r="L182" i="1"/>
  <c r="K182" i="1"/>
  <c r="J182" i="1"/>
  <c r="J181" i="1"/>
  <c r="K181" i="1"/>
  <c r="L181" i="1"/>
  <c r="M181" i="1"/>
  <c r="N181" i="1"/>
  <c r="N180" i="1"/>
  <c r="M180" i="1"/>
  <c r="L180" i="1"/>
  <c r="K180" i="1"/>
  <c r="J180" i="1"/>
  <c r="J179" i="1"/>
  <c r="K179" i="1"/>
  <c r="L179" i="1"/>
  <c r="M179" i="1"/>
  <c r="N179" i="1"/>
  <c r="N120" i="1"/>
  <c r="M120" i="1"/>
  <c r="L120" i="1"/>
  <c r="J120" i="1"/>
  <c r="K120" i="1"/>
  <c r="J80" i="1"/>
  <c r="K80" i="1"/>
  <c r="L80" i="1"/>
  <c r="M80" i="1"/>
  <c r="N80" i="1"/>
  <c r="J79" i="1"/>
  <c r="K79" i="1"/>
  <c r="L79" i="1"/>
  <c r="M79" i="1"/>
  <c r="N79" i="1"/>
  <c r="N78" i="1"/>
  <c r="M78" i="1"/>
  <c r="L78" i="1"/>
  <c r="K78" i="1"/>
  <c r="J78" i="1"/>
  <c r="N77" i="1"/>
  <c r="M77" i="1"/>
  <c r="L77" i="1"/>
  <c r="K77" i="1"/>
  <c r="J77" i="1"/>
  <c r="J76" i="1"/>
  <c r="K76" i="1"/>
  <c r="L76" i="1"/>
  <c r="M76" i="1"/>
  <c r="N76" i="1"/>
  <c r="J75" i="1"/>
  <c r="K75" i="1"/>
  <c r="L75" i="1"/>
  <c r="M75" i="1"/>
  <c r="N75" i="1"/>
  <c r="J117" i="1"/>
  <c r="K117" i="1"/>
  <c r="L117" i="1"/>
  <c r="M117" i="1"/>
  <c r="N117" i="1"/>
  <c r="L116" i="1"/>
  <c r="J116" i="1"/>
  <c r="K116" i="1"/>
  <c r="M116" i="1"/>
  <c r="N116" i="1"/>
  <c r="L115" i="1"/>
  <c r="J115" i="1"/>
  <c r="K115" i="1"/>
  <c r="M115" i="1"/>
  <c r="N115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" i="1"/>
  <c r="M17" i="1"/>
  <c r="L17" i="1"/>
  <c r="K17" i="1"/>
  <c r="J17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L270" i="1"/>
  <c r="P181" i="1" l="1"/>
  <c r="R181" i="1" s="1"/>
  <c r="P180" i="1"/>
  <c r="R180" i="1" s="1"/>
  <c r="Q179" i="1"/>
  <c r="P182" i="1"/>
  <c r="R182" i="1" s="1"/>
  <c r="Q184" i="1"/>
  <c r="P179" i="1"/>
  <c r="R179" i="1" s="1"/>
  <c r="Q181" i="1"/>
  <c r="P184" i="1"/>
  <c r="R184" i="1" s="1"/>
  <c r="Q180" i="1"/>
  <c r="Q182" i="1"/>
  <c r="P183" i="1"/>
  <c r="R183" i="1" s="1"/>
  <c r="Q183" i="1"/>
  <c r="P120" i="1"/>
  <c r="R120" i="1" s="1"/>
  <c r="P78" i="1"/>
  <c r="R78" i="1" s="1"/>
  <c r="P75" i="1"/>
  <c r="R75" i="1" s="1"/>
  <c r="P76" i="1"/>
  <c r="R76" i="1" s="1"/>
  <c r="P80" i="1"/>
  <c r="R80" i="1" s="1"/>
  <c r="Q75" i="1"/>
  <c r="Q120" i="1"/>
  <c r="Q76" i="1"/>
  <c r="Q80" i="1"/>
  <c r="Q78" i="1"/>
  <c r="P79" i="1"/>
  <c r="R79" i="1" s="1"/>
  <c r="P77" i="1"/>
  <c r="R77" i="1" s="1"/>
  <c r="Q77" i="1"/>
  <c r="Q79" i="1"/>
  <c r="P117" i="1"/>
  <c r="R117" i="1" s="1"/>
  <c r="P116" i="1"/>
  <c r="R116" i="1" s="1"/>
  <c r="P115" i="1"/>
  <c r="R115" i="1" s="1"/>
  <c r="Q117" i="1"/>
  <c r="Q116" i="1"/>
  <c r="Q174" i="1"/>
  <c r="P175" i="1"/>
  <c r="R175" i="1" s="1"/>
  <c r="Q178" i="1"/>
  <c r="Q115" i="1"/>
  <c r="Q175" i="1"/>
  <c r="P176" i="1"/>
  <c r="R176" i="1" s="1"/>
  <c r="Q176" i="1"/>
  <c r="P177" i="1"/>
  <c r="R177" i="1" s="1"/>
  <c r="P174" i="1"/>
  <c r="R174" i="1" s="1"/>
  <c r="Q177" i="1"/>
  <c r="P178" i="1"/>
  <c r="R178" i="1" s="1"/>
  <c r="Q17" i="1"/>
  <c r="P17" i="1"/>
  <c r="P171" i="1"/>
  <c r="R171" i="1" s="1"/>
  <c r="Q171" i="1"/>
  <c r="P172" i="1"/>
  <c r="R172" i="1" s="1"/>
  <c r="Q172" i="1"/>
  <c r="P170" i="1"/>
  <c r="R170" i="1" s="1"/>
  <c r="Q170" i="1"/>
  <c r="L166" i="1"/>
  <c r="M256" i="1"/>
  <c r="N256" i="1"/>
  <c r="J166" i="1"/>
  <c r="K166" i="1"/>
  <c r="M166" i="1"/>
  <c r="N166" i="1"/>
  <c r="Q166" i="1" l="1"/>
  <c r="P166" i="1"/>
  <c r="R166" i="1" s="1"/>
  <c r="L245" i="1"/>
  <c r="N243" i="1"/>
  <c r="M243" i="1"/>
  <c r="N199" i="1"/>
  <c r="M199" i="1"/>
  <c r="N132" i="1"/>
  <c r="M132" i="1"/>
  <c r="N91" i="1"/>
  <c r="M91" i="1"/>
  <c r="N47" i="1"/>
  <c r="M47" i="1"/>
  <c r="N34" i="1"/>
  <c r="M34" i="1"/>
  <c r="N22" i="1"/>
  <c r="M22" i="1"/>
  <c r="L272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4" i="1"/>
  <c r="L243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141" i="1"/>
  <c r="L140" i="1"/>
  <c r="L139" i="1"/>
  <c r="L138" i="1"/>
  <c r="L137" i="1"/>
  <c r="L136" i="1"/>
  <c r="L135" i="1"/>
  <c r="L134" i="1"/>
  <c r="L133" i="1"/>
  <c r="L132" i="1"/>
  <c r="L96" i="1"/>
  <c r="L95" i="1"/>
  <c r="L94" i="1"/>
  <c r="L93" i="1"/>
  <c r="L92" i="1"/>
  <c r="L91" i="1"/>
  <c r="L83" i="1"/>
  <c r="L70" i="1"/>
  <c r="L69" i="1"/>
  <c r="L68" i="1"/>
  <c r="L67" i="1"/>
  <c r="L66" i="1"/>
  <c r="L65" i="1"/>
  <c r="L57" i="1"/>
  <c r="L56" i="1"/>
  <c r="L54" i="1"/>
  <c r="L53" i="1"/>
  <c r="L52" i="1"/>
  <c r="L51" i="1"/>
  <c r="L50" i="1"/>
  <c r="L49" i="1"/>
  <c r="L48" i="1"/>
  <c r="L47" i="1"/>
  <c r="L44" i="1"/>
  <c r="L43" i="1"/>
  <c r="L42" i="1"/>
  <c r="L41" i="1"/>
  <c r="L38" i="1"/>
  <c r="L37" i="1"/>
  <c r="L36" i="1"/>
  <c r="L35" i="1"/>
  <c r="L34" i="1"/>
  <c r="L28" i="1"/>
  <c r="L27" i="1"/>
  <c r="L26" i="1"/>
  <c r="L24" i="1"/>
  <c r="L23" i="1"/>
  <c r="L22" i="1"/>
  <c r="L18" i="1"/>
  <c r="L16" i="1"/>
  <c r="L14" i="1"/>
  <c r="L13" i="1"/>
  <c r="N12" i="1"/>
  <c r="M12" i="1"/>
  <c r="L12" i="1"/>
  <c r="K12" i="1"/>
  <c r="J12" i="1"/>
  <c r="J114" i="1"/>
  <c r="K114" i="1"/>
  <c r="L114" i="1"/>
  <c r="M114" i="1"/>
  <c r="N114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39" i="1" l="1"/>
  <c r="L45" i="1"/>
  <c r="P114" i="1"/>
  <c r="R114" i="1" s="1"/>
  <c r="Q114" i="1"/>
  <c r="N234" i="1" l="1"/>
  <c r="M234" i="1"/>
  <c r="K234" i="1"/>
  <c r="J234" i="1"/>
  <c r="N233" i="1"/>
  <c r="M233" i="1"/>
  <c r="K233" i="1"/>
  <c r="J233" i="1"/>
  <c r="N232" i="1"/>
  <c r="M232" i="1"/>
  <c r="K232" i="1"/>
  <c r="J232" i="1"/>
  <c r="N231" i="1"/>
  <c r="M231" i="1"/>
  <c r="K231" i="1"/>
  <c r="J231" i="1"/>
  <c r="N230" i="1"/>
  <c r="M230" i="1"/>
  <c r="K230" i="1"/>
  <c r="J230" i="1"/>
  <c r="N229" i="1"/>
  <c r="M229" i="1"/>
  <c r="K229" i="1"/>
  <c r="J229" i="1"/>
  <c r="N228" i="1"/>
  <c r="M228" i="1"/>
  <c r="K228" i="1"/>
  <c r="J228" i="1"/>
  <c r="N227" i="1"/>
  <c r="M227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N226" i="1"/>
  <c r="M226" i="1"/>
  <c r="P226" i="1" s="1"/>
  <c r="R226" i="1" s="1"/>
  <c r="N225" i="1"/>
  <c r="M225" i="1"/>
  <c r="N224" i="1"/>
  <c r="M224" i="1"/>
  <c r="P224" i="1" s="1"/>
  <c r="R224" i="1" s="1"/>
  <c r="N223" i="1"/>
  <c r="M223" i="1"/>
  <c r="N222" i="1"/>
  <c r="M222" i="1"/>
  <c r="N221" i="1"/>
  <c r="M221" i="1"/>
  <c r="J220" i="1"/>
  <c r="K220" i="1"/>
  <c r="M220" i="1"/>
  <c r="N220" i="1"/>
  <c r="G241" i="1"/>
  <c r="K199" i="1"/>
  <c r="J199" i="1"/>
  <c r="G88" i="1"/>
  <c r="N83" i="1"/>
  <c r="M83" i="1"/>
  <c r="K83" i="1"/>
  <c r="J83" i="1"/>
  <c r="N43" i="1"/>
  <c r="M43" i="1"/>
  <c r="K43" i="1"/>
  <c r="J43" i="1"/>
  <c r="J42" i="1"/>
  <c r="J256" i="1"/>
  <c r="K256" i="1"/>
  <c r="J118" i="1"/>
  <c r="K118" i="1"/>
  <c r="L118" i="1"/>
  <c r="M118" i="1"/>
  <c r="N118" i="1"/>
  <c r="N38" i="1"/>
  <c r="M38" i="1"/>
  <c r="J38" i="1"/>
  <c r="K38" i="1"/>
  <c r="J113" i="1"/>
  <c r="K113" i="1"/>
  <c r="L113" i="1"/>
  <c r="M113" i="1"/>
  <c r="N113" i="1"/>
  <c r="L191" i="1"/>
  <c r="J196" i="1"/>
  <c r="K196" i="1"/>
  <c r="L196" i="1"/>
  <c r="M196" i="1"/>
  <c r="N196" i="1"/>
  <c r="J191" i="1"/>
  <c r="K191" i="1"/>
  <c r="M191" i="1"/>
  <c r="N191" i="1"/>
  <c r="J173" i="1"/>
  <c r="K173" i="1"/>
  <c r="L173" i="1"/>
  <c r="M173" i="1"/>
  <c r="N173" i="1"/>
  <c r="J272" i="1"/>
  <c r="K272" i="1"/>
  <c r="M272" i="1"/>
  <c r="N272" i="1"/>
  <c r="P220" i="1" l="1"/>
  <c r="R220" i="1" s="1"/>
  <c r="Q234" i="1"/>
  <c r="P230" i="1"/>
  <c r="R230" i="1" s="1"/>
  <c r="Q231" i="1"/>
  <c r="P234" i="1"/>
  <c r="R234" i="1" s="1"/>
  <c r="P228" i="1"/>
  <c r="R228" i="1" s="1"/>
  <c r="P232" i="1"/>
  <c r="R232" i="1" s="1"/>
  <c r="P227" i="1"/>
  <c r="R227" i="1" s="1"/>
  <c r="Q229" i="1"/>
  <c r="Q232" i="1"/>
  <c r="Q233" i="1"/>
  <c r="Q220" i="1"/>
  <c r="Q222" i="1"/>
  <c r="Q226" i="1"/>
  <c r="Q230" i="1"/>
  <c r="Q224" i="1"/>
  <c r="Q221" i="1"/>
  <c r="Q223" i="1"/>
  <c r="Q225" i="1"/>
  <c r="P222" i="1"/>
  <c r="R222" i="1" s="1"/>
  <c r="Q227" i="1"/>
  <c r="Q228" i="1"/>
  <c r="P229" i="1"/>
  <c r="R229" i="1" s="1"/>
  <c r="P221" i="1"/>
  <c r="R221" i="1" s="1"/>
  <c r="P223" i="1"/>
  <c r="R223" i="1" s="1"/>
  <c r="P225" i="1"/>
  <c r="R225" i="1" s="1"/>
  <c r="P231" i="1"/>
  <c r="R231" i="1" s="1"/>
  <c r="P233" i="1"/>
  <c r="R233" i="1" s="1"/>
  <c r="P43" i="1"/>
  <c r="Q199" i="1"/>
  <c r="P199" i="1"/>
  <c r="R199" i="1" s="1"/>
  <c r="Q43" i="1"/>
  <c r="P83" i="1"/>
  <c r="R83" i="1" s="1"/>
  <c r="Q83" i="1"/>
  <c r="P256" i="1"/>
  <c r="R256" i="1" s="1"/>
  <c r="Q256" i="1"/>
  <c r="P118" i="1"/>
  <c r="R118" i="1" s="1"/>
  <c r="Q118" i="1"/>
  <c r="P196" i="1"/>
  <c r="R196" i="1" s="1"/>
  <c r="Q173" i="1"/>
  <c r="Q113" i="1"/>
  <c r="Q38" i="1"/>
  <c r="P38" i="1"/>
  <c r="P113" i="1"/>
  <c r="R113" i="1" s="1"/>
  <c r="Q196" i="1"/>
  <c r="P173" i="1"/>
  <c r="R173" i="1" s="1"/>
  <c r="P191" i="1"/>
  <c r="R191" i="1" s="1"/>
  <c r="Q191" i="1"/>
  <c r="P272" i="1"/>
  <c r="R272" i="1" s="1"/>
  <c r="Q272" i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B15" i="2"/>
  <c r="B17" i="2" s="1"/>
  <c r="A15" i="2"/>
  <c r="A17" i="2" s="1"/>
  <c r="K13" i="2"/>
  <c r="J13" i="2"/>
  <c r="I13" i="2"/>
  <c r="J267" i="1" l="1"/>
  <c r="K267" i="1"/>
  <c r="M267" i="1"/>
  <c r="N267" i="1"/>
  <c r="J266" i="1"/>
  <c r="K266" i="1"/>
  <c r="M266" i="1"/>
  <c r="N266" i="1"/>
  <c r="J265" i="1"/>
  <c r="K265" i="1"/>
  <c r="M265" i="1"/>
  <c r="N265" i="1"/>
  <c r="P265" i="1" l="1"/>
  <c r="R265" i="1" s="1"/>
  <c r="Q266" i="1"/>
  <c r="Q267" i="1"/>
  <c r="P267" i="1"/>
  <c r="R267" i="1" s="1"/>
  <c r="Q265" i="1"/>
  <c r="P266" i="1"/>
  <c r="R266" i="1" s="1"/>
  <c r="N87" i="1"/>
  <c r="M87" i="1"/>
  <c r="L87" i="1"/>
  <c r="K87" i="1"/>
  <c r="J87" i="1"/>
  <c r="J28" i="1"/>
  <c r="K28" i="1"/>
  <c r="M28" i="1"/>
  <c r="N28" i="1"/>
  <c r="K11" i="2"/>
  <c r="J11" i="2"/>
  <c r="I11" i="2"/>
  <c r="P87" i="1" l="1"/>
  <c r="R87" i="1" s="1"/>
  <c r="P28" i="1"/>
  <c r="Q87" i="1"/>
  <c r="Q28" i="1"/>
  <c r="E36" i="2"/>
  <c r="E39" i="2" s="1"/>
  <c r="J39" i="2" s="1"/>
  <c r="J142" i="1" l="1"/>
  <c r="K142" i="1"/>
  <c r="L142" i="1"/>
  <c r="M142" i="1"/>
  <c r="N142" i="1"/>
  <c r="N269" i="1"/>
  <c r="M269" i="1"/>
  <c r="P142" i="1" l="1"/>
  <c r="R142" i="1" s="1"/>
  <c r="Q142" i="1"/>
  <c r="J111" i="1"/>
  <c r="K111" i="1"/>
  <c r="L111" i="1"/>
  <c r="M111" i="1"/>
  <c r="N111" i="1"/>
  <c r="H36" i="2"/>
  <c r="H39" i="2" s="1"/>
  <c r="G36" i="2"/>
  <c r="G39" i="2" s="1"/>
  <c r="F36" i="2"/>
  <c r="F39" i="2" s="1"/>
  <c r="D36" i="2"/>
  <c r="D39" i="2" s="1"/>
  <c r="C36" i="2"/>
  <c r="C39" i="2" s="1"/>
  <c r="B36" i="2"/>
  <c r="B39" i="2" s="1"/>
  <c r="A36" i="2"/>
  <c r="K34" i="2"/>
  <c r="J34" i="2"/>
  <c r="I34" i="2"/>
  <c r="P111" i="1" l="1"/>
  <c r="R111" i="1" s="1"/>
  <c r="Q111" i="1"/>
  <c r="K36" i="2"/>
  <c r="I36" i="2"/>
  <c r="J36" i="2" l="1"/>
  <c r="N112" i="1" l="1"/>
  <c r="M112" i="1"/>
  <c r="L112" i="1"/>
  <c r="K112" i="1"/>
  <c r="J112" i="1"/>
  <c r="N70" i="1"/>
  <c r="M70" i="1"/>
  <c r="K70" i="1"/>
  <c r="J70" i="1"/>
  <c r="N69" i="1"/>
  <c r="M69" i="1"/>
  <c r="K69" i="1"/>
  <c r="J69" i="1"/>
  <c r="N66" i="1"/>
  <c r="M66" i="1"/>
  <c r="K66" i="1"/>
  <c r="J66" i="1"/>
  <c r="N54" i="1"/>
  <c r="M54" i="1"/>
  <c r="K54" i="1"/>
  <c r="J54" i="1"/>
  <c r="N50" i="1"/>
  <c r="M50" i="1"/>
  <c r="K50" i="1"/>
  <c r="J50" i="1"/>
  <c r="P112" i="1" l="1"/>
  <c r="R112" i="1" s="1"/>
  <c r="Q112" i="1"/>
  <c r="P66" i="1"/>
  <c r="R66" i="1" s="1"/>
  <c r="P69" i="1"/>
  <c r="R69" i="1" s="1"/>
  <c r="Q70" i="1"/>
  <c r="Q66" i="1"/>
  <c r="Q69" i="1"/>
  <c r="P50" i="1"/>
  <c r="P70" i="1"/>
  <c r="R70" i="1" s="1"/>
  <c r="P54" i="1"/>
  <c r="Q54" i="1"/>
  <c r="Q50" i="1"/>
  <c r="J17" i="2" l="1"/>
  <c r="I17" i="2"/>
  <c r="K17" i="2"/>
  <c r="J110" i="1" l="1"/>
  <c r="K110" i="1"/>
  <c r="L110" i="1"/>
  <c r="M110" i="1"/>
  <c r="N110" i="1"/>
  <c r="J109" i="1"/>
  <c r="K109" i="1"/>
  <c r="L109" i="1"/>
  <c r="M109" i="1"/>
  <c r="N109" i="1"/>
  <c r="J108" i="1"/>
  <c r="K108" i="1"/>
  <c r="L108" i="1"/>
  <c r="M108" i="1"/>
  <c r="N108" i="1"/>
  <c r="P108" i="1" l="1"/>
  <c r="R108" i="1" s="1"/>
  <c r="P110" i="1"/>
  <c r="R110" i="1" s="1"/>
  <c r="P109" i="1"/>
  <c r="R109" i="1" s="1"/>
  <c r="Q108" i="1"/>
  <c r="Q110" i="1"/>
  <c r="Q109" i="1"/>
  <c r="I4" i="2"/>
  <c r="G32" i="1"/>
  <c r="N31" i="1"/>
  <c r="M31" i="1"/>
  <c r="L31" i="1"/>
  <c r="K31" i="1"/>
  <c r="J31" i="1"/>
  <c r="Q31" i="1" l="1"/>
  <c r="P31" i="1"/>
  <c r="K29" i="2" l="1"/>
  <c r="J29" i="2"/>
  <c r="I29" i="2"/>
  <c r="J32" i="2" l="1"/>
  <c r="I32" i="2"/>
  <c r="K32" i="2"/>
  <c r="M37" i="1"/>
  <c r="K37" i="1"/>
  <c r="J37" i="1"/>
  <c r="G39" i="1"/>
  <c r="N37" i="1"/>
  <c r="G130" i="1"/>
  <c r="J129" i="1"/>
  <c r="K129" i="1"/>
  <c r="L129" i="1"/>
  <c r="M129" i="1"/>
  <c r="N129" i="1"/>
  <c r="Q37" i="1" l="1"/>
  <c r="P37" i="1"/>
  <c r="P129" i="1"/>
  <c r="R129" i="1" s="1"/>
  <c r="Q129" i="1"/>
  <c r="K12" i="2" l="1"/>
  <c r="J12" i="2"/>
  <c r="I12" i="2"/>
  <c r="K10" i="2"/>
  <c r="J10" i="2"/>
  <c r="K9" i="2"/>
  <c r="J9" i="2"/>
  <c r="I9" i="2"/>
  <c r="G197" i="1"/>
  <c r="J219" i="1"/>
  <c r="K219" i="1"/>
  <c r="M219" i="1"/>
  <c r="N219" i="1"/>
  <c r="J218" i="1"/>
  <c r="K218" i="1"/>
  <c r="M218" i="1"/>
  <c r="N218" i="1"/>
  <c r="K15" i="2" l="1"/>
  <c r="I15" i="2"/>
  <c r="J15" i="2"/>
  <c r="P218" i="1"/>
  <c r="R218" i="1" s="1"/>
  <c r="P219" i="1"/>
  <c r="R219" i="1" s="1"/>
  <c r="Q218" i="1"/>
  <c r="Q219" i="1"/>
  <c r="L279" i="1"/>
  <c r="L215" i="1"/>
  <c r="L241" i="1" s="1"/>
  <c r="L168" i="1"/>
  <c r="L165" i="1"/>
  <c r="L164" i="1"/>
  <c r="L163" i="1"/>
  <c r="L60" i="1"/>
  <c r="L85" i="1"/>
  <c r="L162" i="1"/>
  <c r="L161" i="1"/>
  <c r="L160" i="1"/>
  <c r="L159" i="1"/>
  <c r="L30" i="1"/>
  <c r="L157" i="1"/>
  <c r="L156" i="1"/>
  <c r="L154" i="1"/>
  <c r="L152" i="1"/>
  <c r="L151" i="1"/>
  <c r="L150" i="1"/>
  <c r="L149" i="1"/>
  <c r="L148" i="1"/>
  <c r="L147" i="1"/>
  <c r="L146" i="1"/>
  <c r="L145" i="1"/>
  <c r="L144" i="1"/>
  <c r="L143" i="1"/>
  <c r="L107" i="1"/>
  <c r="L106" i="1"/>
  <c r="L105" i="1"/>
  <c r="L104" i="1"/>
  <c r="L103" i="1"/>
  <c r="L102" i="1"/>
  <c r="L101" i="1"/>
  <c r="L98" i="1"/>
  <c r="L97" i="1"/>
  <c r="L84" i="1"/>
  <c r="L88" i="1" s="1"/>
  <c r="L73" i="1"/>
  <c r="L72" i="1"/>
  <c r="L71" i="1"/>
  <c r="L62" i="1"/>
  <c r="L55" i="1"/>
  <c r="L25" i="1"/>
  <c r="L19" i="1"/>
  <c r="L20" i="1" s="1"/>
  <c r="N279" i="1"/>
  <c r="N271" i="1"/>
  <c r="N270" i="1"/>
  <c r="N268" i="1"/>
  <c r="N264" i="1"/>
  <c r="N263" i="1"/>
  <c r="N262" i="1"/>
  <c r="N261" i="1"/>
  <c r="N260" i="1"/>
  <c r="N259" i="1"/>
  <c r="N258" i="1"/>
  <c r="N257" i="1"/>
  <c r="N255" i="1"/>
  <c r="N254" i="1"/>
  <c r="N253" i="1"/>
  <c r="N252" i="1"/>
  <c r="N251" i="1"/>
  <c r="N250" i="1"/>
  <c r="N249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68" i="1"/>
  <c r="N167" i="1"/>
  <c r="N165" i="1"/>
  <c r="N164" i="1"/>
  <c r="N163" i="1"/>
  <c r="N169" i="1"/>
  <c r="N60" i="1"/>
  <c r="N85" i="1"/>
  <c r="N162" i="1"/>
  <c r="N161" i="1"/>
  <c r="N160" i="1"/>
  <c r="N159" i="1"/>
  <c r="N30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1" i="1"/>
  <c r="N140" i="1"/>
  <c r="N139" i="1"/>
  <c r="N138" i="1"/>
  <c r="N137" i="1"/>
  <c r="N136" i="1"/>
  <c r="N135" i="1"/>
  <c r="N134" i="1"/>
  <c r="N133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84" i="1"/>
  <c r="N74" i="1"/>
  <c r="N73" i="1"/>
  <c r="N72" i="1"/>
  <c r="N71" i="1"/>
  <c r="N68" i="1"/>
  <c r="N67" i="1"/>
  <c r="N65" i="1"/>
  <c r="N62" i="1"/>
  <c r="N57" i="1"/>
  <c r="N56" i="1"/>
  <c r="N55" i="1"/>
  <c r="N53" i="1"/>
  <c r="N52" i="1"/>
  <c r="N51" i="1"/>
  <c r="N49" i="1"/>
  <c r="N48" i="1"/>
  <c r="N44" i="1"/>
  <c r="N42" i="1"/>
  <c r="N41" i="1"/>
  <c r="N36" i="1"/>
  <c r="N35" i="1"/>
  <c r="N27" i="1"/>
  <c r="N26" i="1"/>
  <c r="N25" i="1"/>
  <c r="N24" i="1"/>
  <c r="N23" i="1"/>
  <c r="N19" i="1"/>
  <c r="N18" i="1"/>
  <c r="N16" i="1"/>
  <c r="N14" i="1"/>
  <c r="N88" i="1" l="1"/>
  <c r="L197" i="1"/>
  <c r="L32" i="1"/>
  <c r="L63" i="1"/>
  <c r="N45" i="1"/>
  <c r="N32" i="1"/>
  <c r="N39" i="1"/>
  <c r="N81" i="1"/>
  <c r="L130" i="1"/>
  <c r="N241" i="1"/>
  <c r="N63" i="1"/>
  <c r="N130" i="1"/>
  <c r="N197" i="1"/>
  <c r="N281" i="1"/>
  <c r="L81" i="1"/>
  <c r="L281" i="1"/>
  <c r="M200" i="1"/>
  <c r="M93" i="1"/>
  <c r="M92" i="1"/>
  <c r="M49" i="1"/>
  <c r="M48" i="1"/>
  <c r="M41" i="1"/>
  <c r="M23" i="1"/>
  <c r="M14" i="1"/>
  <c r="N13" i="1"/>
  <c r="N20" i="1" s="1"/>
  <c r="M13" i="1"/>
  <c r="K243" i="1"/>
  <c r="J243" i="1"/>
  <c r="J91" i="1"/>
  <c r="N282" i="1" l="1"/>
  <c r="L282" i="1"/>
  <c r="P12" i="1"/>
  <c r="K4" i="2"/>
  <c r="J4" i="2"/>
  <c r="Q12" i="1" l="1"/>
  <c r="G281" i="1"/>
  <c r="G81" i="1" l="1"/>
  <c r="M96" i="1" l="1"/>
  <c r="K96" i="1"/>
  <c r="J96" i="1"/>
  <c r="M67" i="1"/>
  <c r="K67" i="1"/>
  <c r="J67" i="1"/>
  <c r="M65" i="1"/>
  <c r="K65" i="1"/>
  <c r="J65" i="1"/>
  <c r="P96" i="1" l="1"/>
  <c r="R96" i="1" s="1"/>
  <c r="Q96" i="1"/>
  <c r="P65" i="1"/>
  <c r="R65" i="1" s="1"/>
  <c r="P67" i="1"/>
  <c r="R67" i="1" s="1"/>
  <c r="Q67" i="1"/>
  <c r="Q65" i="1"/>
  <c r="M140" i="1" l="1"/>
  <c r="K140" i="1"/>
  <c r="Q140" i="1" s="1"/>
  <c r="J140" i="1"/>
  <c r="G20" i="1"/>
  <c r="P140" i="1" l="1"/>
  <c r="R140" i="1" s="1"/>
  <c r="M18" i="1"/>
  <c r="K18" i="1"/>
  <c r="J18" i="1"/>
  <c r="P18" i="1" l="1"/>
  <c r="Q18" i="1"/>
  <c r="M268" i="1"/>
  <c r="K268" i="1"/>
  <c r="J268" i="1"/>
  <c r="P268" i="1" l="1"/>
  <c r="R268" i="1" s="1"/>
  <c r="Q268" i="1"/>
  <c r="M105" i="1" l="1"/>
  <c r="J105" i="1"/>
  <c r="K105" i="1"/>
  <c r="J213" i="1"/>
  <c r="K213" i="1"/>
  <c r="M213" i="1"/>
  <c r="J141" i="1"/>
  <c r="K141" i="1"/>
  <c r="Q141" i="1" s="1"/>
  <c r="M141" i="1"/>
  <c r="P213" i="1" l="1"/>
  <c r="R213" i="1" s="1"/>
  <c r="P141" i="1"/>
  <c r="R141" i="1" s="1"/>
  <c r="P91" i="1"/>
  <c r="R91" i="1" s="1"/>
  <c r="Q213" i="1"/>
  <c r="P105" i="1"/>
  <c r="R105" i="1" s="1"/>
  <c r="P243" i="1"/>
  <c r="R243" i="1" s="1"/>
  <c r="J264" i="1" l="1"/>
  <c r="K264" i="1"/>
  <c r="M264" i="1"/>
  <c r="M216" i="1"/>
  <c r="K216" i="1"/>
  <c r="J216" i="1"/>
  <c r="J74" i="1"/>
  <c r="K74" i="1"/>
  <c r="M74" i="1"/>
  <c r="M165" i="1"/>
  <c r="K165" i="1"/>
  <c r="Q165" i="1" s="1"/>
  <c r="J165" i="1"/>
  <c r="P165" i="1" l="1"/>
  <c r="R165" i="1" s="1"/>
  <c r="P216" i="1"/>
  <c r="R216" i="1" s="1"/>
  <c r="P264" i="1"/>
  <c r="R264" i="1" s="1"/>
  <c r="P74" i="1"/>
  <c r="R74" i="1" s="1"/>
  <c r="Q264" i="1"/>
  <c r="Q216" i="1"/>
  <c r="Q74" i="1"/>
  <c r="J164" i="1"/>
  <c r="K164" i="1"/>
  <c r="Q164" i="1" s="1"/>
  <c r="M164" i="1"/>
  <c r="P164" i="1" l="1"/>
  <c r="R164" i="1" s="1"/>
  <c r="G63" i="1"/>
  <c r="J62" i="1"/>
  <c r="K62" i="1"/>
  <c r="M62" i="1"/>
  <c r="P62" i="1" l="1"/>
  <c r="Q62" i="1"/>
  <c r="J169" i="1" l="1"/>
  <c r="K169" i="1"/>
  <c r="Q169" i="1" s="1"/>
  <c r="M169" i="1"/>
  <c r="J60" i="1"/>
  <c r="K60" i="1"/>
  <c r="Q60" i="1" s="1"/>
  <c r="M60" i="1"/>
  <c r="J85" i="1"/>
  <c r="K85" i="1"/>
  <c r="Q85" i="1" s="1"/>
  <c r="M85" i="1"/>
  <c r="P169" i="1" l="1"/>
  <c r="R169" i="1" s="1"/>
  <c r="P60" i="1"/>
  <c r="P85" i="1"/>
  <c r="R85" i="1" s="1"/>
  <c r="J255" i="1"/>
  <c r="K255" i="1"/>
  <c r="M255" i="1"/>
  <c r="J271" i="1"/>
  <c r="K271" i="1"/>
  <c r="M271" i="1"/>
  <c r="P271" i="1" l="1"/>
  <c r="R271" i="1" s="1"/>
  <c r="P255" i="1"/>
  <c r="R255" i="1" s="1"/>
  <c r="Q271" i="1"/>
  <c r="Q255" i="1"/>
  <c r="J163" i="1"/>
  <c r="K163" i="1"/>
  <c r="Q163" i="1" s="1"/>
  <c r="M163" i="1"/>
  <c r="J104" i="1"/>
  <c r="K104" i="1"/>
  <c r="M104" i="1"/>
  <c r="P163" i="1" l="1"/>
  <c r="R163" i="1" s="1"/>
  <c r="P104" i="1"/>
  <c r="R104" i="1" s="1"/>
  <c r="Q104" i="1"/>
  <c r="J263" i="1" l="1"/>
  <c r="K263" i="1"/>
  <c r="M263" i="1"/>
  <c r="J151" i="1"/>
  <c r="K151" i="1"/>
  <c r="Q151" i="1" s="1"/>
  <c r="M151" i="1"/>
  <c r="J139" i="1"/>
  <c r="K139" i="1"/>
  <c r="Q139" i="1" s="1"/>
  <c r="M139" i="1"/>
  <c r="P139" i="1" l="1"/>
  <c r="R139" i="1" s="1"/>
  <c r="P151" i="1"/>
  <c r="R151" i="1" s="1"/>
  <c r="P263" i="1"/>
  <c r="R263" i="1" s="1"/>
  <c r="Q263" i="1"/>
  <c r="J36" i="1" l="1"/>
  <c r="K36" i="1"/>
  <c r="M36" i="1"/>
  <c r="P36" i="1" l="1"/>
  <c r="Q36" i="1"/>
  <c r="J84" i="1" l="1"/>
  <c r="J88" i="1" s="1"/>
  <c r="K84" i="1"/>
  <c r="K88" i="1" s="1"/>
  <c r="M84" i="1"/>
  <c r="M88" i="1" s="1"/>
  <c r="J55" i="1"/>
  <c r="K55" i="1"/>
  <c r="M55" i="1"/>
  <c r="P84" i="1" l="1"/>
  <c r="P55" i="1"/>
  <c r="Q84" i="1"/>
  <c r="Q88" i="1" s="1"/>
  <c r="Q55" i="1"/>
  <c r="P88" i="1" l="1"/>
  <c r="R84" i="1"/>
  <c r="R88" i="1"/>
  <c r="J262" i="1"/>
  <c r="K262" i="1"/>
  <c r="M262" i="1"/>
  <c r="J261" i="1"/>
  <c r="K261" i="1"/>
  <c r="M261" i="1"/>
  <c r="M98" i="1"/>
  <c r="J97" i="1"/>
  <c r="K97" i="1"/>
  <c r="M97" i="1"/>
  <c r="J53" i="1"/>
  <c r="K53" i="1"/>
  <c r="M53" i="1"/>
  <c r="K23" i="1"/>
  <c r="J23" i="1"/>
  <c r="P23" i="1" s="1"/>
  <c r="P53" i="1" l="1"/>
  <c r="P97" i="1"/>
  <c r="R97" i="1" s="1"/>
  <c r="P261" i="1"/>
  <c r="R261" i="1" s="1"/>
  <c r="P262" i="1"/>
  <c r="R262" i="1" s="1"/>
  <c r="Q23" i="1"/>
  <c r="Q261" i="1"/>
  <c r="Q262" i="1"/>
  <c r="Q97" i="1"/>
  <c r="Q53" i="1"/>
  <c r="M25" i="1"/>
  <c r="K25" i="1"/>
  <c r="J25" i="1"/>
  <c r="P25" i="1" l="1"/>
  <c r="Q25" i="1"/>
  <c r="J168" i="1"/>
  <c r="K168" i="1"/>
  <c r="Q168" i="1" s="1"/>
  <c r="M168" i="1"/>
  <c r="P168" i="1" l="1"/>
  <c r="R168" i="1" s="1"/>
  <c r="M149" i="1" l="1"/>
  <c r="K149" i="1"/>
  <c r="Q149" i="1" s="1"/>
  <c r="J149" i="1"/>
  <c r="K98" i="1"/>
  <c r="J98" i="1"/>
  <c r="P98" i="1" s="1"/>
  <c r="R98" i="1" s="1"/>
  <c r="P149" i="1" l="1"/>
  <c r="R149" i="1" s="1"/>
  <c r="M73" i="1"/>
  <c r="M72" i="1"/>
  <c r="K73" i="1"/>
  <c r="K72" i="1"/>
  <c r="J73" i="1"/>
  <c r="J72" i="1"/>
  <c r="J71" i="1"/>
  <c r="P72" i="1" l="1"/>
  <c r="R72" i="1" s="1"/>
  <c r="P73" i="1"/>
  <c r="R73" i="1" s="1"/>
  <c r="Q72" i="1"/>
  <c r="Q73" i="1"/>
  <c r="M162" i="1"/>
  <c r="K162" i="1"/>
  <c r="Q162" i="1" s="1"/>
  <c r="J162" i="1"/>
  <c r="P162" i="1" l="1"/>
  <c r="R162" i="1" s="1"/>
  <c r="M150" i="1" l="1"/>
  <c r="K150" i="1"/>
  <c r="Q150" i="1" s="1"/>
  <c r="J150" i="1"/>
  <c r="P150" i="1" l="1"/>
  <c r="R150" i="1" s="1"/>
  <c r="Q105" i="1"/>
  <c r="D283" i="1" l="1"/>
  <c r="J57" i="1" l="1"/>
  <c r="K57" i="1"/>
  <c r="M57" i="1"/>
  <c r="P57" i="1" l="1"/>
  <c r="Q57" i="1"/>
  <c r="M94" i="1" l="1"/>
  <c r="M95" i="1"/>
  <c r="M106" i="1"/>
  <c r="M99" i="1"/>
  <c r="M107" i="1"/>
  <c r="M102" i="1"/>
  <c r="M103" i="1"/>
  <c r="M100" i="1"/>
  <c r="M101" i="1"/>
  <c r="J35" i="1"/>
  <c r="K35" i="1"/>
  <c r="M35" i="1"/>
  <c r="M130" i="1" l="1"/>
  <c r="P35" i="1"/>
  <c r="Q35" i="1"/>
  <c r="M19" i="1"/>
  <c r="J161" i="1" l="1"/>
  <c r="K161" i="1"/>
  <c r="Q161" i="1" s="1"/>
  <c r="M161" i="1"/>
  <c r="J160" i="1"/>
  <c r="K160" i="1"/>
  <c r="Q160" i="1" s="1"/>
  <c r="M160" i="1"/>
  <c r="J101" i="1"/>
  <c r="P101" i="1" s="1"/>
  <c r="R101" i="1" s="1"/>
  <c r="K101" i="1"/>
  <c r="P160" i="1" l="1"/>
  <c r="R160" i="1" s="1"/>
  <c r="P161" i="1"/>
  <c r="R161" i="1" s="1"/>
  <c r="Q101" i="1"/>
  <c r="M30" i="1" l="1"/>
  <c r="M159" i="1"/>
  <c r="K159" i="1"/>
  <c r="Q159" i="1" s="1"/>
  <c r="K30" i="1"/>
  <c r="Q30" i="1" s="1"/>
  <c r="J30" i="1"/>
  <c r="J159" i="1"/>
  <c r="P30" i="1" l="1"/>
  <c r="P159" i="1"/>
  <c r="R159" i="1" s="1"/>
  <c r="J215" i="1" l="1"/>
  <c r="K215" i="1"/>
  <c r="M215" i="1"/>
  <c r="P215" i="1" l="1"/>
  <c r="R215" i="1" s="1"/>
  <c r="Q215" i="1"/>
  <c r="J148" i="1"/>
  <c r="K148" i="1"/>
  <c r="Q148" i="1" s="1"/>
  <c r="M148" i="1"/>
  <c r="J147" i="1"/>
  <c r="K147" i="1"/>
  <c r="Q147" i="1" s="1"/>
  <c r="M147" i="1"/>
  <c r="J146" i="1"/>
  <c r="K146" i="1"/>
  <c r="Q146" i="1" s="1"/>
  <c r="M146" i="1"/>
  <c r="P148" i="1" l="1"/>
  <c r="R148" i="1" s="1"/>
  <c r="P147" i="1"/>
  <c r="R147" i="1" s="1"/>
  <c r="P146" i="1"/>
  <c r="R146" i="1" s="1"/>
  <c r="M154" i="1" l="1"/>
  <c r="M155" i="1"/>
  <c r="M156" i="1"/>
  <c r="M157" i="1"/>
  <c r="M158" i="1"/>
  <c r="K154" i="1"/>
  <c r="Q154" i="1" s="1"/>
  <c r="K155" i="1"/>
  <c r="Q155" i="1" s="1"/>
  <c r="K156" i="1"/>
  <c r="Q156" i="1" s="1"/>
  <c r="K157" i="1"/>
  <c r="Q157" i="1" s="1"/>
  <c r="K158" i="1"/>
  <c r="Q158" i="1" s="1"/>
  <c r="J154" i="1"/>
  <c r="J155" i="1"/>
  <c r="J156" i="1"/>
  <c r="J157" i="1"/>
  <c r="J158" i="1"/>
  <c r="J100" i="1"/>
  <c r="P100" i="1" s="1"/>
  <c r="R100" i="1" s="1"/>
  <c r="K100" i="1"/>
  <c r="P158" i="1" l="1"/>
  <c r="R158" i="1" s="1"/>
  <c r="P155" i="1"/>
  <c r="R155" i="1" s="1"/>
  <c r="P157" i="1"/>
  <c r="R157" i="1" s="1"/>
  <c r="P154" i="1"/>
  <c r="R154" i="1" s="1"/>
  <c r="P156" i="1"/>
  <c r="R156" i="1" s="1"/>
  <c r="Q100" i="1"/>
  <c r="G45" i="1" l="1"/>
  <c r="K19" i="1" l="1"/>
  <c r="J19" i="1"/>
  <c r="P19" i="1" s="1"/>
  <c r="Q19" i="1" l="1"/>
  <c r="J297" i="1" l="1"/>
  <c r="J299" i="1" s="1"/>
  <c r="K297" i="1"/>
  <c r="K299" i="1" s="1"/>
  <c r="L297" i="1"/>
  <c r="L299" i="1" s="1"/>
  <c r="M297" i="1"/>
  <c r="M299" i="1" s="1"/>
  <c r="N297" i="1"/>
  <c r="N299" i="1" s="1"/>
  <c r="O297" i="1"/>
  <c r="O299" i="1" s="1"/>
  <c r="P297" i="1"/>
  <c r="P299" i="1" s="1"/>
  <c r="Q297" i="1"/>
  <c r="Q299" i="1" s="1"/>
  <c r="R297" i="1"/>
  <c r="R299" i="1" s="1"/>
  <c r="R301" i="1" s="1"/>
  <c r="I297" i="1"/>
  <c r="I299" i="1" s="1"/>
  <c r="I301" i="1" s="1"/>
  <c r="G297" i="1" l="1"/>
  <c r="G299" i="1" l="1"/>
  <c r="J257" i="1" l="1"/>
  <c r="K257" i="1"/>
  <c r="M257" i="1"/>
  <c r="P257" i="1" l="1"/>
  <c r="R257" i="1" s="1"/>
  <c r="Q257" i="1"/>
  <c r="J248" i="1" l="1"/>
  <c r="K248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4" i="1"/>
  <c r="K214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4" i="1"/>
  <c r="K241" i="1" l="1"/>
  <c r="J241" i="1"/>
  <c r="M241" i="1"/>
  <c r="P200" i="1"/>
  <c r="R200" i="1" s="1"/>
  <c r="P205" i="1"/>
  <c r="R205" i="1" s="1"/>
  <c r="P214" i="1"/>
  <c r="R214" i="1" s="1"/>
  <c r="P209" i="1"/>
  <c r="R209" i="1" s="1"/>
  <c r="P248" i="1"/>
  <c r="R248" i="1" s="1"/>
  <c r="P211" i="1"/>
  <c r="R211" i="1" s="1"/>
  <c r="P203" i="1"/>
  <c r="R203" i="1" s="1"/>
  <c r="P201" i="1"/>
  <c r="R201" i="1" s="1"/>
  <c r="P207" i="1"/>
  <c r="R207" i="1" s="1"/>
  <c r="P212" i="1"/>
  <c r="R212" i="1" s="1"/>
  <c r="P210" i="1"/>
  <c r="R210" i="1" s="1"/>
  <c r="P208" i="1"/>
  <c r="R208" i="1" s="1"/>
  <c r="P206" i="1"/>
  <c r="R206" i="1" s="1"/>
  <c r="P204" i="1"/>
  <c r="R204" i="1" s="1"/>
  <c r="P202" i="1"/>
  <c r="R202" i="1" s="1"/>
  <c r="M249" i="1"/>
  <c r="M250" i="1"/>
  <c r="M251" i="1"/>
  <c r="M252" i="1"/>
  <c r="M253" i="1"/>
  <c r="M254" i="1"/>
  <c r="M258" i="1"/>
  <c r="M259" i="1"/>
  <c r="M260" i="1"/>
  <c r="M270" i="1"/>
  <c r="M279" i="1"/>
  <c r="J269" i="1"/>
  <c r="K269" i="1"/>
  <c r="J245" i="1"/>
  <c r="P245" i="1" s="1"/>
  <c r="R245" i="1" s="1"/>
  <c r="K245" i="1"/>
  <c r="J247" i="1"/>
  <c r="P247" i="1" s="1"/>
  <c r="R247" i="1" s="1"/>
  <c r="K247" i="1"/>
  <c r="J249" i="1"/>
  <c r="K249" i="1"/>
  <c r="J250" i="1"/>
  <c r="K250" i="1"/>
  <c r="J251" i="1"/>
  <c r="K251" i="1"/>
  <c r="J252" i="1"/>
  <c r="K252" i="1"/>
  <c r="J246" i="1"/>
  <c r="K246" i="1"/>
  <c r="J253" i="1"/>
  <c r="K253" i="1"/>
  <c r="J254" i="1"/>
  <c r="K254" i="1"/>
  <c r="J258" i="1"/>
  <c r="K258" i="1"/>
  <c r="J259" i="1"/>
  <c r="K259" i="1"/>
  <c r="J260" i="1"/>
  <c r="K260" i="1"/>
  <c r="J270" i="1"/>
  <c r="K270" i="1"/>
  <c r="J279" i="1"/>
  <c r="K279" i="1"/>
  <c r="K244" i="1"/>
  <c r="J244" i="1"/>
  <c r="J133" i="1"/>
  <c r="K133" i="1"/>
  <c r="Q133" i="1" s="1"/>
  <c r="M133" i="1"/>
  <c r="M134" i="1"/>
  <c r="M135" i="1"/>
  <c r="M137" i="1"/>
  <c r="M136" i="1"/>
  <c r="M138" i="1"/>
  <c r="M143" i="1"/>
  <c r="M144" i="1"/>
  <c r="M152" i="1"/>
  <c r="M167" i="1"/>
  <c r="M26" i="1"/>
  <c r="M145" i="1"/>
  <c r="M153" i="1"/>
  <c r="M27" i="1"/>
  <c r="J134" i="1"/>
  <c r="K134" i="1"/>
  <c r="Q134" i="1" s="1"/>
  <c r="J135" i="1"/>
  <c r="K135" i="1"/>
  <c r="Q135" i="1" s="1"/>
  <c r="J137" i="1"/>
  <c r="K137" i="1"/>
  <c r="Q137" i="1" s="1"/>
  <c r="J136" i="1"/>
  <c r="K136" i="1"/>
  <c r="Q136" i="1" s="1"/>
  <c r="J138" i="1"/>
  <c r="K138" i="1"/>
  <c r="Q138" i="1" s="1"/>
  <c r="J143" i="1"/>
  <c r="K143" i="1"/>
  <c r="Q143" i="1" s="1"/>
  <c r="J144" i="1"/>
  <c r="K144" i="1"/>
  <c r="Q144" i="1" s="1"/>
  <c r="J152" i="1"/>
  <c r="K152" i="1"/>
  <c r="Q152" i="1" s="1"/>
  <c r="J167" i="1"/>
  <c r="K167" i="1"/>
  <c r="Q167" i="1" s="1"/>
  <c r="J26" i="1"/>
  <c r="K26" i="1"/>
  <c r="J145" i="1"/>
  <c r="K145" i="1"/>
  <c r="Q145" i="1" s="1"/>
  <c r="J153" i="1"/>
  <c r="K153" i="1"/>
  <c r="Q153" i="1" s="1"/>
  <c r="J27" i="1"/>
  <c r="K27" i="1"/>
  <c r="K132" i="1"/>
  <c r="J132" i="1"/>
  <c r="K91" i="1"/>
  <c r="M71" i="1"/>
  <c r="P71" i="1" s="1"/>
  <c r="R71" i="1" s="1"/>
  <c r="K103" i="1"/>
  <c r="J103" i="1"/>
  <c r="P103" i="1" s="1"/>
  <c r="R103" i="1" s="1"/>
  <c r="K102" i="1"/>
  <c r="J102" i="1"/>
  <c r="P102" i="1" s="1"/>
  <c r="R102" i="1" s="1"/>
  <c r="K107" i="1"/>
  <c r="J107" i="1"/>
  <c r="P107" i="1" s="1"/>
  <c r="R107" i="1" s="1"/>
  <c r="K99" i="1"/>
  <c r="J99" i="1"/>
  <c r="P99" i="1" s="1"/>
  <c r="R99" i="1" s="1"/>
  <c r="K106" i="1"/>
  <c r="J106" i="1"/>
  <c r="P106" i="1" s="1"/>
  <c r="R106" i="1" s="1"/>
  <c r="K95" i="1"/>
  <c r="J95" i="1"/>
  <c r="P95" i="1" s="1"/>
  <c r="R95" i="1" s="1"/>
  <c r="K94" i="1"/>
  <c r="J94" i="1"/>
  <c r="K93" i="1"/>
  <c r="J93" i="1"/>
  <c r="P93" i="1" s="1"/>
  <c r="R93" i="1" s="1"/>
  <c r="K92" i="1"/>
  <c r="J92" i="1"/>
  <c r="J47" i="1"/>
  <c r="K47" i="1"/>
  <c r="M68" i="1"/>
  <c r="K71" i="1"/>
  <c r="K68" i="1"/>
  <c r="J68" i="1"/>
  <c r="J81" i="1" s="1"/>
  <c r="M56" i="1"/>
  <c r="M52" i="1"/>
  <c r="M51" i="1"/>
  <c r="M44" i="1"/>
  <c r="M42" i="1"/>
  <c r="K44" i="1"/>
  <c r="J44" i="1"/>
  <c r="K42" i="1"/>
  <c r="K41" i="1"/>
  <c r="J41" i="1"/>
  <c r="K56" i="1"/>
  <c r="J56" i="1"/>
  <c r="K52" i="1"/>
  <c r="J52" i="1"/>
  <c r="K51" i="1"/>
  <c r="J51" i="1"/>
  <c r="K49" i="1"/>
  <c r="J49" i="1"/>
  <c r="P49" i="1" s="1"/>
  <c r="K48" i="1"/>
  <c r="J48" i="1"/>
  <c r="P48" i="1" s="1"/>
  <c r="M39" i="1"/>
  <c r="K34" i="1"/>
  <c r="J34" i="1"/>
  <c r="J39" i="1" s="1"/>
  <c r="J22" i="1"/>
  <c r="K22" i="1"/>
  <c r="M24" i="1"/>
  <c r="K24" i="1"/>
  <c r="J24" i="1"/>
  <c r="J13" i="1"/>
  <c r="K13" i="1"/>
  <c r="M16" i="1"/>
  <c r="M20" i="1" s="1"/>
  <c r="J16" i="1"/>
  <c r="K16" i="1"/>
  <c r="J14" i="1"/>
  <c r="P14" i="1" s="1"/>
  <c r="K14" i="1"/>
  <c r="K63" i="1" l="1"/>
  <c r="J45" i="1"/>
  <c r="J32" i="1"/>
  <c r="M63" i="1"/>
  <c r="J63" i="1"/>
  <c r="K130" i="1"/>
  <c r="J281" i="1"/>
  <c r="M281" i="1"/>
  <c r="K20" i="1"/>
  <c r="M32" i="1"/>
  <c r="K39" i="1"/>
  <c r="K81" i="1"/>
  <c r="M81" i="1"/>
  <c r="J130" i="1"/>
  <c r="J197" i="1"/>
  <c r="M197" i="1"/>
  <c r="K281" i="1"/>
  <c r="P241" i="1"/>
  <c r="J20" i="1"/>
  <c r="K32" i="1"/>
  <c r="K45" i="1"/>
  <c r="M45" i="1"/>
  <c r="K197" i="1"/>
  <c r="P136" i="1"/>
  <c r="R136" i="1" s="1"/>
  <c r="P152" i="1"/>
  <c r="R152" i="1" s="1"/>
  <c r="P137" i="1"/>
  <c r="R137" i="1" s="1"/>
  <c r="P145" i="1"/>
  <c r="R145" i="1" s="1"/>
  <c r="P144" i="1"/>
  <c r="R144" i="1" s="1"/>
  <c r="P269" i="1"/>
  <c r="R269" i="1" s="1"/>
  <c r="P153" i="1"/>
  <c r="R153" i="1" s="1"/>
  <c r="P167" i="1"/>
  <c r="R167" i="1" s="1"/>
  <c r="P143" i="1"/>
  <c r="R143" i="1" s="1"/>
  <c r="P134" i="1"/>
  <c r="R134" i="1" s="1"/>
  <c r="P133" i="1"/>
  <c r="R133" i="1" s="1"/>
  <c r="P47" i="1"/>
  <c r="P41" i="1"/>
  <c r="P138" i="1"/>
  <c r="R138" i="1" s="1"/>
  <c r="P135" i="1"/>
  <c r="R135" i="1" s="1"/>
  <c r="P52" i="1"/>
  <c r="P56" i="1"/>
  <c r="P22" i="1"/>
  <c r="P51" i="1"/>
  <c r="P251" i="1"/>
  <c r="R251" i="1" s="1"/>
  <c r="P132" i="1"/>
  <c r="R132" i="1" s="1"/>
  <c r="P270" i="1"/>
  <c r="R270" i="1" s="1"/>
  <c r="P279" i="1"/>
  <c r="R279" i="1" s="1"/>
  <c r="P42" i="1"/>
  <c r="P44" i="1"/>
  <c r="P92" i="1"/>
  <c r="R92" i="1" s="1"/>
  <c r="P16" i="1"/>
  <c r="P34" i="1"/>
  <c r="P13" i="1"/>
  <c r="P259" i="1"/>
  <c r="R259" i="1" s="1"/>
  <c r="P254" i="1"/>
  <c r="R254" i="1" s="1"/>
  <c r="P246" i="1"/>
  <c r="R246" i="1" s="1"/>
  <c r="P249" i="1"/>
  <c r="R249" i="1" s="1"/>
  <c r="P244" i="1"/>
  <c r="R244" i="1" s="1"/>
  <c r="P24" i="1"/>
  <c r="Q132" i="1"/>
  <c r="Q197" i="1" s="1"/>
  <c r="P260" i="1"/>
  <c r="R260" i="1" s="1"/>
  <c r="P258" i="1"/>
  <c r="R258" i="1" s="1"/>
  <c r="P253" i="1"/>
  <c r="R253" i="1" s="1"/>
  <c r="P94" i="1"/>
  <c r="R94" i="1" s="1"/>
  <c r="P27" i="1"/>
  <c r="P26" i="1"/>
  <c r="P68" i="1"/>
  <c r="R68" i="1" s="1"/>
  <c r="P252" i="1"/>
  <c r="R252" i="1" s="1"/>
  <c r="P250" i="1"/>
  <c r="R250" i="1" s="1"/>
  <c r="Q47" i="1"/>
  <c r="Q27" i="1"/>
  <c r="P20" i="1" l="1"/>
  <c r="P32" i="1"/>
  <c r="P197" i="1"/>
  <c r="J282" i="1"/>
  <c r="P81" i="1"/>
  <c r="P39" i="1"/>
  <c r="P45" i="1"/>
  <c r="P281" i="1"/>
  <c r="P63" i="1"/>
  <c r="K282" i="1"/>
  <c r="P130" i="1"/>
  <c r="M282" i="1"/>
  <c r="P282" i="1" l="1"/>
  <c r="A284" i="1"/>
  <c r="Q279" i="1"/>
  <c r="Q270" i="1"/>
  <c r="Q260" i="1"/>
  <c r="Q259" i="1"/>
  <c r="Q253" i="1"/>
  <c r="Q258" i="1"/>
  <c r="Q254" i="1"/>
  <c r="Q246" i="1"/>
  <c r="Q252" i="1"/>
  <c r="Q251" i="1"/>
  <c r="Q250" i="1"/>
  <c r="Q249" i="1"/>
  <c r="Q247" i="1"/>
  <c r="Q245" i="1"/>
  <c r="Q269" i="1"/>
  <c r="Q244" i="1"/>
  <c r="Q243" i="1"/>
  <c r="Q214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248" i="1"/>
  <c r="Q26" i="1"/>
  <c r="Q98" i="1"/>
  <c r="Q103" i="1"/>
  <c r="Q102" i="1"/>
  <c r="Q107" i="1"/>
  <c r="Q99" i="1"/>
  <c r="Q106" i="1"/>
  <c r="Q95" i="1"/>
  <c r="Q94" i="1"/>
  <c r="Q93" i="1"/>
  <c r="Q92" i="1"/>
  <c r="Q91" i="1"/>
  <c r="Q71" i="1"/>
  <c r="Q68" i="1"/>
  <c r="Q56" i="1"/>
  <c r="Q52" i="1"/>
  <c r="Q51" i="1"/>
  <c r="Q49" i="1"/>
  <c r="Q48" i="1"/>
  <c r="Q41" i="1"/>
  <c r="Q42" i="1"/>
  <c r="Q44" i="1"/>
  <c r="Q34" i="1"/>
  <c r="Q39" i="1" s="1"/>
  <c r="Q24" i="1"/>
  <c r="Q22" i="1"/>
  <c r="Q14" i="1"/>
  <c r="Q16" i="1"/>
  <c r="Q13" i="1"/>
  <c r="Q241" i="1" l="1"/>
  <c r="Q20" i="1"/>
  <c r="Q81" i="1"/>
  <c r="Q45" i="1"/>
  <c r="Q63" i="1"/>
  <c r="Q281" i="1"/>
  <c r="Q32" i="1"/>
  <c r="Q130" i="1"/>
  <c r="Q282" i="1" l="1"/>
  <c r="R81" i="1" l="1"/>
  <c r="R45" i="1"/>
  <c r="R241" i="1"/>
  <c r="R63" i="1"/>
  <c r="R39" i="1"/>
  <c r="R32" i="1"/>
  <c r="R197" i="1"/>
  <c r="R130" i="1"/>
  <c r="R20" i="1"/>
  <c r="R281" i="1"/>
  <c r="R282" i="1" l="1"/>
  <c r="G282" i="1"/>
  <c r="G302" i="1" s="1"/>
</calcChain>
</file>

<file path=xl/sharedStrings.xml><?xml version="1.0" encoding="utf-8"?>
<sst xmlns="http://schemas.openxmlformats.org/spreadsheetml/2006/main" count="1330" uniqueCount="436">
  <si>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</si>
  <si>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</si>
  <si>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</si>
  <si>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</si>
  <si>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</si>
  <si>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</si>
  <si>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</si>
  <si>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</si>
  <si>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</si>
  <si>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</si>
  <si>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</si>
  <si>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</si>
  <si>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</si>
  <si>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</si>
  <si>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</si>
  <si>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</si>
  <si>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</si>
  <si>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</si>
  <si>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</si>
  <si>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</si>
  <si>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</si>
  <si>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</si>
  <si>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</si>
  <si>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</si>
  <si>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</si>
  <si>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</si>
  <si>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</si>
  <si>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</si>
  <si>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</si>
  <si>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</si>
  <si>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</si>
  <si>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</si>
  <si>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</si>
  <si>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</si>
  <si>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</si>
  <si>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</si>
  <si>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</si>
  <si>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</si>
  <si>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</si>
  <si>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</si>
  <si>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</si>
  <si>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</si>
  <si>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</si>
  <si>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</si>
  <si>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AMERICA QUISQUEYA SANTANA BAUTISTA</t>
  </si>
  <si>
    <t>PARALEGAL</t>
  </si>
  <si>
    <t>RAMONA ESPINAL SOLIS</t>
  </si>
  <si>
    <t>ARLIN YAJAIRA MERCEDES VILLA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</si>
  <si>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</si>
  <si>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</si>
  <si>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</si>
  <si>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</si>
  <si>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</si>
  <si>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</si>
  <si>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</si>
  <si>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MIGUEL ANGEL DORVILLE ROJA</t>
  </si>
  <si>
    <t>CHOFER I</t>
  </si>
  <si>
    <t>JOAN GABRIEL MARTINEZ MARTE</t>
  </si>
  <si>
    <t>EVELYN GUADALUPE PEREZ</t>
  </si>
  <si>
    <t>ISIDRO MARTE GUZMAN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</si>
  <si>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</si>
  <si>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</si>
  <si>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</si>
  <si>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</si>
  <si>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</si>
  <si>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</si>
  <si>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</si>
  <si>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</si>
  <si>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</si>
  <si>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</si>
  <si>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ELIZABETH RODRIGUEZ GOMEZ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</si>
  <si>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</si>
  <si>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</si>
  <si>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</si>
  <si>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</si>
  <si>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</si>
  <si>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</si>
  <si>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</si>
  <si>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</si>
  <si>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ANALISTA CUENTAS GUBERNAMENTALES</t>
  </si>
  <si>
    <t>ALBA MARIEL DE LEON RAMIREZ</t>
  </si>
  <si>
    <t>JENNIFER GOMEZ LINARES</t>
  </si>
  <si>
    <t>LILLIAM ALTAGRACIA PANIAGUA ESPIRITU</t>
  </si>
  <si>
    <t>MONITOR DE SERVICIOS</t>
  </si>
  <si>
    <t>DHARIANA ELIZABETH ALECON QUEZADA</t>
  </si>
  <si>
    <t>RINA HUBER REYES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</si>
  <si>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</si>
  <si>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</si>
  <si>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</si>
  <si>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</si>
  <si>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</si>
  <si>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</si>
  <si>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</si>
  <si>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</si>
  <si>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</si>
  <si>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</si>
  <si>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</si>
  <si>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</si>
  <si>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</si>
  <si>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</si>
  <si>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</si>
  <si>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</si>
  <si>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</si>
  <si>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</si>
  <si>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</si>
  <si>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</si>
  <si>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</si>
  <si>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</si>
  <si>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</si>
  <si>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</si>
  <si>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</si>
  <si>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</si>
  <si>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</si>
  <si>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</si>
  <si>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PEDRO PABLO VASQUEZ CABRERA</t>
  </si>
  <si>
    <t>GRACIELA CASTRO TRINIDAD</t>
  </si>
  <si>
    <t>JOSE EDUARDO TAVERAS RODRIGUEZ</t>
  </si>
  <si>
    <t>MONITOR DE OPERACIONES DE SISTEMAS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</si>
  <si>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</si>
  <si>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</si>
  <si>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</si>
  <si>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</si>
  <si>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</si>
  <si>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</si>
  <si>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</si>
  <si>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</si>
  <si>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</si>
  <si>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</si>
  <si>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</si>
  <si>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</si>
  <si>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</si>
  <si>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</si>
  <si>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KENIA ALTAGRACIA DIAZ ALMONTE</t>
  </si>
  <si>
    <t>SUB-TOTAL</t>
  </si>
  <si>
    <t>RAMON SIMEON HERNANDEZ SANTANA</t>
  </si>
  <si>
    <t>ANALISTA DE INCIDENTES DE SISTEMAS</t>
  </si>
  <si>
    <t>GISSELL JAZMIN MARTINEZ PANTALEON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</si>
  <si>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</si>
  <si>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</si>
  <si>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</si>
  <si>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</si>
  <si>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 xml:space="preserve">Función </t>
  </si>
  <si>
    <t>PABLO ANDRES DE LA CRUZ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</si>
  <si>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</si>
  <si>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</si>
  <si>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</si>
  <si>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</si>
  <si>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</si>
  <si>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</si>
  <si>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</si>
  <si>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</si>
  <si>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DORALINA GONZALEZ EMILIANO</t>
  </si>
  <si>
    <t>SAMUEL REINOSO ARIAS</t>
  </si>
  <si>
    <t>ENDRINA YELIXA FELIZ HERRERA</t>
  </si>
  <si>
    <t>ENC. DIVISION ADMINISTRACION DE INICIDENTES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</si>
  <si>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</si>
  <si>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</si>
  <si>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</si>
  <si>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</si>
  <si>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</si>
  <si>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</si>
  <si>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</si>
  <si>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</si>
  <si>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MASSIEL BRITO CACERES</t>
  </si>
  <si>
    <t>MAYRENI ALEXANDRA MENDEZ RODRIGUEZ</t>
  </si>
  <si>
    <t>LISMARY MABEL FERNANDEZ MARTINEZ</t>
  </si>
  <si>
    <t>AMBAR PAOLA CRUZ CANAAN</t>
  </si>
  <si>
    <t>LUZ DEL CARMEN MEJIA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</si>
  <si>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</si>
  <si>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</si>
  <si>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</si>
  <si>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CARLOS AGUERO MORALES</t>
  </si>
  <si>
    <t>JENNIFER LUISANNA ORTEGA SANCHEZ</t>
  </si>
  <si>
    <t>ANEURY CUESTA PIÑA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</si>
  <si>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</si>
  <si>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</si>
  <si>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</si>
  <si>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</si>
  <si>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</si>
  <si>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</si>
  <si>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</si>
  <si>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</si>
  <si>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</si>
  <si>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</si>
  <si>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</si>
  <si>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</si>
  <si>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</si>
  <si>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</si>
  <si>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</si>
  <si>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ANA MIGUELINA MEJIA</t>
  </si>
  <si>
    <t>ROSSY JACQUELINE CASTILLO LOPEZ</t>
  </si>
  <si>
    <t>JOHANNY MERCEDES SALCEDO DE LOS SANTOS</t>
  </si>
  <si>
    <t>CARLA YARITZA DE LA ROSA VARGAS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</si>
  <si>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</si>
  <si>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</si>
  <si>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</si>
  <si>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</si>
  <si>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</si>
  <si>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</si>
  <si>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</si>
  <si>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</si>
  <si>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</si>
  <si>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</si>
  <si>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</si>
  <si>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</si>
  <si>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</si>
  <si>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</si>
  <si>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</si>
  <si>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</si>
  <si>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</si>
  <si>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</si>
  <si>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</si>
  <si>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</si>
  <si>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 xml:space="preserve">ANGEL DAVID ROSARIO CARELA </t>
  </si>
  <si>
    <t>ALTAGRACIA ROSANNY BONIFACIO DURAN</t>
  </si>
  <si>
    <t xml:space="preserve">AUXILIAR DE SERVICIOS GUBERNAMENTALES </t>
  </si>
  <si>
    <t>RECEPCIONISTA</t>
  </si>
  <si>
    <t>FISCALIZADOR (A) INTERNO</t>
  </si>
  <si>
    <t>AUXILIAR ADMINISTRATIVO</t>
  </si>
  <si>
    <t xml:space="preserve">ABOGADO (A) 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</si>
  <si>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</si>
  <si>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</si>
  <si>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</si>
  <si>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</si>
  <si>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</si>
  <si>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</si>
  <si>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</si>
  <si>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</si>
  <si>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</si>
  <si>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</si>
  <si>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</si>
  <si>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</si>
  <si>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</si>
  <si>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ASEGURAMIENTO DE LA CALIDAD TIC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</si>
  <si>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</si>
  <si>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</si>
  <si>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</si>
  <si>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</si>
  <si>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</si>
  <si>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</si>
  <si>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</si>
  <si>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</si>
  <si>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</si>
  <si>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</si>
  <si>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</si>
  <si>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</si>
  <si>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</si>
  <si>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</si>
  <si>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</si>
  <si>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</si>
  <si>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</si>
  <si>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</si>
  <si>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</si>
  <si>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</si>
  <si>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</si>
  <si>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</si>
  <si>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</si>
  <si>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</si>
  <si>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SULSIRIS DE PAULA BURET</t>
  </si>
  <si>
    <t>ANALISTA DE REGISTRO, CONTROL Y NÓMINAS</t>
  </si>
  <si>
    <t>CARLOS JAVIER RODRIGUEZ MARTINEZ</t>
  </si>
  <si>
    <t>MARGARITA FELIZ FELIZ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</si>
  <si>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</si>
  <si>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</si>
  <si>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</si>
  <si>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</si>
  <si>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</si>
  <si>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</si>
  <si>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</si>
  <si>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>ANALISTA DE RECURSOS HUMANOS</t>
  </si>
  <si>
    <t>ROSANNA MARIA MATOS CRISOSTOMO</t>
  </si>
  <si>
    <t>DIGITALIZADOR</t>
  </si>
  <si>
    <t>Abogado (a)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</si>
  <si>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</si>
  <si>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</si>
  <si>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</si>
  <si>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</si>
  <si>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</si>
  <si>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</si>
  <si>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</si>
  <si>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</si>
  <si>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</si>
  <si>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</si>
  <si>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</si>
  <si>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</si>
  <si>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</si>
  <si>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</si>
  <si>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</si>
  <si>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</si>
  <si>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</si>
  <si>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</si>
  <si>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</si>
  <si>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</si>
  <si>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</si>
  <si>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FAUSTO EROSMANARDO MONTERO ANGOMAS</t>
  </si>
  <si>
    <t>Estatuto Simplificado</t>
  </si>
  <si>
    <t>AUXILIAR DE ACCESO A LA INFORMACION</t>
  </si>
  <si>
    <t>Confianza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</si>
  <si>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</si>
  <si>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</si>
  <si>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</si>
  <si>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</si>
  <si>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</si>
  <si>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</si>
  <si>
    <t>SAHONY ANYELINE SANTANA OSORIA</t>
  </si>
  <si>
    <t>CLERIDA BEATA CASADO ARIAS</t>
  </si>
  <si>
    <t>AUXILIAR DE TRAMITES Y GESTION DE SERVICIOS</t>
  </si>
  <si>
    <t>RAMON EMILIO FLAQUER SANTANA</t>
  </si>
  <si>
    <t>ASESOR</t>
  </si>
  <si>
    <t>PAOLA IBET VENTURA PEÑA</t>
  </si>
  <si>
    <t>MARIA TERESA DE LOS SANTOS SENA</t>
  </si>
  <si>
    <t>ENC. DEPTO. DE COMUNICACIONES</t>
  </si>
  <si>
    <t>JULIA CRISTIANA ALBERTY CREALES</t>
  </si>
  <si>
    <t>DIRECTOR (A) FISCALIZACIÓN EXTERNA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</si>
  <si>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</si>
  <si>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</si>
  <si>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</si>
  <si>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</si>
  <si>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</si>
  <si>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</si>
  <si>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</si>
  <si>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</si>
  <si>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</si>
  <si>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</si>
  <si>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</si>
  <si>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</si>
  <si>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</si>
  <si>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</si>
  <si>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</si>
  <si>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NELSON MAYOBANEX SOLER MENDEZ</t>
  </si>
  <si>
    <t>ISABEL RAMIREZ MARTE</t>
  </si>
  <si>
    <t xml:space="preserve">   (4*) Deducción directa declaración TSS del SUIRPLUS por registro de dependientes adicionales al SDSS. RD$1,1,577.45 por cada dependiente adicional registrado.</t>
  </si>
  <si>
    <t>MARINO EZEQUIEL ROSARIO FLORENTINO</t>
  </si>
  <si>
    <t>YAMEL LEONOR PANIAGUA GRULLON</t>
  </si>
  <si>
    <t>COORDINADORA DE SERVICIOS</t>
  </si>
  <si>
    <t>DIANA CHRISMELY MATIAS JAQUEZ</t>
  </si>
  <si>
    <t>ADA YASMEIDY BURGOS SANTOS</t>
  </si>
  <si>
    <t>CARLOS ELIACIM REYES MATOS</t>
  </si>
  <si>
    <t>JUANA NATIVIDAD QUEZADA ROSARIO</t>
  </si>
  <si>
    <t>RICHARDT BERIHUETE BELLO</t>
  </si>
  <si>
    <t>JHONNY JESUS REYES</t>
  </si>
  <si>
    <t>BRITANNY ODETTE MARTE BRAVO</t>
  </si>
  <si>
    <t>DAVID PAULINO</t>
  </si>
  <si>
    <t>FRANCISCO JAVIER CASTRO LORA</t>
  </si>
  <si>
    <t>NALDA YALINA LIZARDO ZORRILLA</t>
  </si>
  <si>
    <t>ASESOR (A)</t>
  </si>
  <si>
    <t>YANEIRY ANDREA BAEZ BONIFACIO</t>
  </si>
  <si>
    <t>AUXILIAR ADMINISTRATIVO (A)</t>
  </si>
  <si>
    <t>ANTONIO MORENO MORENO</t>
  </si>
  <si>
    <t>OSCAR ARIEL ABREU GROSS</t>
  </si>
  <si>
    <t>LEONELY SANCHEZ CACERES</t>
  </si>
  <si>
    <t>EBELIN ELIZABETH VIZCAINO SANCHEZ</t>
  </si>
  <si>
    <t>BRAYAN ONEIL ADAMES PEREZ</t>
  </si>
  <si>
    <t>NEFER ALYSSA IVETTE PAULINO COBLES</t>
  </si>
  <si>
    <t>MILAGROS MARTINA GOMEZ CADENA</t>
  </si>
  <si>
    <t>ANGELO FAMILIA SANCHEZ</t>
  </si>
  <si>
    <t>JOHANNA MASSIEL RIVAS PAULINO</t>
  </si>
  <si>
    <t>YUJEIDI VANESSA PEREZ ZABALA</t>
  </si>
  <si>
    <t>DANNERY MARTINEZ MERCEDES</t>
  </si>
  <si>
    <t>STEPHANIE MERCEDES DIAZ NOVAS</t>
  </si>
  <si>
    <t>LISBETH MEJIA DEL ROSARIO</t>
  </si>
  <si>
    <t>SOFIA ADALY RAMIREZ PEREZ</t>
  </si>
  <si>
    <t>SORANYI DAMIAN RAMIREZ DE RODRIGUEZ</t>
  </si>
  <si>
    <t>MARIA DEL CARMEN CABRAL CABRERA</t>
  </si>
  <si>
    <t>ASESOR (A) DE CUMPLIMIENTO DE NORMAS</t>
  </si>
  <si>
    <t>SCHERYL ALCÁNTARA MARTÍNEZ</t>
  </si>
  <si>
    <t>IVAN EDUARDO ROJAS HENRIQUEZ</t>
  </si>
  <si>
    <t>ALEX HAROLL DISHMEY PEREZ</t>
  </si>
  <si>
    <t>ARIANNI MORENO BELTRE</t>
  </si>
  <si>
    <t>SAUL ARISMENDI PEREZ JIMENEZ</t>
  </si>
  <si>
    <t>JUAN RAMON PEREZ OSORIA</t>
  </si>
  <si>
    <t>GUSTAVO EMILIO RAMIREZ VIDAL</t>
  </si>
  <si>
    <t>JOSUE PERALTA REYES</t>
  </si>
  <si>
    <t>LUZ ALTAGRACIA SOSA CUEVAS</t>
  </si>
  <si>
    <t>SAMIL DANIEL CASTILLO VARGAS</t>
  </si>
  <si>
    <t>SOPORTE TECNICO INFORMATICO</t>
  </si>
  <si>
    <t>JEISSON ELIAS CABELO ROSARIO</t>
  </si>
  <si>
    <t>FELISANDER MELO PASCUAL</t>
  </si>
  <si>
    <t>CAMILA SANTIAGO SANCHEZ</t>
  </si>
  <si>
    <t>ANGEL LINARDO VALENZUELA SILVESTRE</t>
  </si>
  <si>
    <t>YISEL MARIA SUERO DE JESUS</t>
  </si>
  <si>
    <t>ANA LUCIA FURCAL CORDERO</t>
  </si>
  <si>
    <t>MICHAEL JAVIER DE LA ROSA GARCIA</t>
  </si>
  <si>
    <t>ANDRY MARIA GOMEZ SOLIS</t>
  </si>
  <si>
    <t>MABEL MILEDY GARCIA BELTRE</t>
  </si>
  <si>
    <t>JOHANNI PANIAGUA DE LA CRUZ</t>
  </si>
  <si>
    <t>PATRICIA ALESANDRA PARRAS VICENTE</t>
  </si>
  <si>
    <t>ANALISTA DE CONCILIACION BANCARIA</t>
  </si>
  <si>
    <t>JOCHY ALBERTO PADILLA MENDEZ</t>
  </si>
  <si>
    <t>NANCY MELODY IMBERT MARTINEZ</t>
  </si>
  <si>
    <t>ANALISTA DE COMPRAS Y CONTRATACIONES</t>
  </si>
  <si>
    <t>DELIZA VALDEZ DUARTE</t>
  </si>
  <si>
    <t>ALBERTO ANTONIO CACERES PEÑA</t>
  </si>
  <si>
    <t>TECNICO EN REFRIGERACIÓN</t>
  </si>
  <si>
    <t>WANDERSSON JOSE BATISTA MARTE</t>
  </si>
  <si>
    <t>JOHAN ENRIQUE SANDOVAL</t>
  </si>
  <si>
    <t>ALEXANDER MANUEL PEÑA JIMENEZ</t>
  </si>
  <si>
    <t>ANGEL LEONARDO GELABERT DE JESUS</t>
  </si>
  <si>
    <t>BICRI YULIANNY RODRIGUEZ FELIPE</t>
  </si>
  <si>
    <t>MADELINE AMAURELINA FELIZ ALCANTARA</t>
  </si>
  <si>
    <t>MAXIRIS MINOSCA TEJADA POZO</t>
  </si>
  <si>
    <t>PAULA ESTEFANY URIBE VALDEZ</t>
  </si>
  <si>
    <t>STARLYN JOSE MATEO ROSARIO</t>
  </si>
  <si>
    <t>KARINA VALDEZ UBRI</t>
  </si>
  <si>
    <t>ROBERT ERNESTO QUIÑONEZ</t>
  </si>
  <si>
    <t>(</t>
  </si>
  <si>
    <t>Regalia 
Pascual
(RD$)</t>
  </si>
  <si>
    <t>TECNICO DE RECURSOS HUMANOS (INTERINO)</t>
  </si>
  <si>
    <t>ENC. DEPTO. FORM., MOMITOREO Y EVAL. DE PLANES, PROG. Y PROYECTOS (INTERINO)</t>
  </si>
  <si>
    <t>ENC. DEPARTAMENTO CONTABILIDAD DEL SUIR</t>
  </si>
  <si>
    <t>ENC. SECCIÓN DE REGISTROS OPERACIONES GUB. Y PLANES ESPECIALES (INTERINO)</t>
  </si>
  <si>
    <t>ENC. SECCIÓN DE ACTIVOS FIJOS (INTERINO)</t>
  </si>
  <si>
    <t>ENC. SECCIÓN DE ANALISIS FINANCIEROS DEL SDSS (INTERINO)</t>
  </si>
  <si>
    <t>ENC. DIVISIÓN DE INVERSIONES (INTERINO)</t>
  </si>
  <si>
    <t>ENC. DEPARTAMENTO DE RECAUDOS, PAGOS E INVERSIONES (INTERINO)</t>
  </si>
  <si>
    <t>ENC. DEPARTAMENTO ELABORACIÓN DOCUMENTOS LEGALES (INTERINO)</t>
  </si>
  <si>
    <t>ANALISTA LEGAL (INTERINO)</t>
  </si>
  <si>
    <t>ENC. SECCIÓN DE CORRESPONDIENCIA (INTERINO)</t>
  </si>
  <si>
    <t>ANALISTA DE COMPRAS Y CONTRATACIONES (INTERINO)</t>
  </si>
  <si>
    <t>SUPERVISOR DE CUENTAS GUBERNAMENTALES (INTERINO)</t>
  </si>
  <si>
    <t>ANALISTA DE CAPACITACIÓN EXTERNA (INTERINO)</t>
  </si>
  <si>
    <t>ANALISTA DE CUENTAS GUBERNAMENTALES (INTERINO)</t>
  </si>
  <si>
    <t>ANALISTA DE CALIDAD EN LA GESTIÓN (INTERINO)</t>
  </si>
  <si>
    <t>ENC. DEPTO. DE CUMPLIMIENTO DE EMPLEADORES (INTERINO)</t>
  </si>
  <si>
    <t>ENC. DIVISIÓN DE ANALISIS Y MONITOREO DE DATOS (INTERINO</t>
  </si>
  <si>
    <t>SUPERVISOR DE FISCALIZACION EXTERNA (INTERINO)</t>
  </si>
  <si>
    <t>SUPERVISOR FISCALIZACION EXTERNA TIC (INTERINO)</t>
  </si>
  <si>
    <t>FISCALIZADOR DE SEGURIDAD SOCIAL (INTERINO)</t>
  </si>
  <si>
    <t>ENC. DIVISIÓN DE BASES DE DATOS (INTERINO)</t>
  </si>
  <si>
    <t>ENC. DIVISIÓN DE VERIFICACIÓN Y VALIDACIÓN DE SOFTWARE (INTERINO)</t>
  </si>
  <si>
    <t>ENC. DIVISIÓN DE INTELIGENCIA DE NEGOCIOS TIC (INTERINO)</t>
  </si>
  <si>
    <t>ADMINISTRADOR DE REDES Y COMUNICACIONES (INTERINO)</t>
  </si>
  <si>
    <t>ANALISTA DE CONTINUIDAD DE TIC (INTERINO)</t>
  </si>
  <si>
    <t>ELIAN GENAO PEREZ</t>
  </si>
  <si>
    <t>GESTOR DE REDES SOCIALES</t>
  </si>
  <si>
    <t>Correspondiente al mes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</si>
</sst>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8" fillId="0" borderId="6" xfId="0" applyFont="1" applyBorder="1" applyAlignment="1">
      <alignment vertical="top" wrapText="1" readingOrder="1"/>
    </xf>
    <xf numFmtId="0" fontId="18" fillId="0" borderId="6" xfId="0" applyFont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Border="1" applyAlignment="1">
      <alignment horizontal="right" vertical="top" wrapText="1"/>
    </xf>
    <xf numFmtId="16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Border="1" applyAlignment="1">
      <alignment horizontal="right" vertical="top" wrapText="1" readingOrder="1"/>
    </xf>
    <xf numFmtId="0" fontId="18" fillId="0" borderId="0" xfId="0" applyFont="1" applyAlignment="1">
      <alignment horizontal="center" vertical="top" wrapText="1" readingOrder="1"/>
    </xf>
    <xf numFmtId="165" fontId="18" fillId="0" borderId="6" xfId="0" applyNumberFormat="1" applyFont="1" applyBorder="1" applyAlignment="1">
      <alignment horizontal="right" vertical="top" wrapText="1" readingOrder="1"/>
    </xf>
    <xf numFmtId="0" fontId="13" fillId="0" borderId="6" xfId="0" applyFont="1" applyBorder="1" applyAlignment="1">
      <alignment vertical="top" wrapText="1" readingOrder="1"/>
    </xf>
    <xf numFmtId="165" fontId="19" fillId="0" borderId="17" xfId="0" applyNumberFormat="1" applyFont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Border="1" applyAlignment="1">
      <alignment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readingOrder="1"/>
    </xf>
    <xf numFmtId="0" fontId="13" fillId="0" borderId="6" xfId="0" applyFont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Border="1" applyAlignment="1">
      <alignment horizontal="right" vertical="top" wrapText="1"/>
    </xf>
    <xf numFmtId="164" fontId="13" fillId="0" borderId="7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6" fillId="0" borderId="6" xfId="0" applyNumberFormat="1" applyFont="1" applyBorder="1" applyAlignment="1">
      <alignment horizontal="right" vertical="center"/>
    </xf>
    <xf numFmtId="165" fontId="19" fillId="0" borderId="6" xfId="0" applyNumberFormat="1" applyFont="1" applyBorder="1" applyAlignment="1">
      <alignment horizontal="right" vertical="top" wrapText="1"/>
    </xf>
    <xf numFmtId="165" fontId="19" fillId="0" borderId="6" xfId="0" applyNumberFormat="1" applyFont="1" applyBorder="1" applyAlignment="1">
      <alignment vertical="top" wrapText="1"/>
    </xf>
    <xf numFmtId="4" fontId="13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6" fillId="0" borderId="24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5" xfId="0" applyNumberFormat="1" applyFont="1" applyBorder="1" applyAlignment="1">
      <alignment horizontal="right" vertical="top" wrapText="1" readingOrder="1"/>
    </xf>
    <xf numFmtId="4" fontId="16" fillId="0" borderId="24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right" wrapText="1"/>
    </xf>
    <xf numFmtId="0" fontId="13" fillId="0" borderId="6" xfId="0" applyFont="1" applyBorder="1" applyAlignment="1">
      <alignment vertical="center" readingOrder="1"/>
    </xf>
    <xf numFmtId="165" fontId="18" fillId="0" borderId="6" xfId="0" applyNumberFormat="1" applyFont="1" applyBorder="1" applyAlignment="1">
      <alignment horizontal="right" readingOrder="1"/>
    </xf>
    <xf numFmtId="4" fontId="13" fillId="0" borderId="2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4" fontId="13" fillId="0" borderId="16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64" fontId="13" fillId="0" borderId="4" xfId="0" applyNumberFormat="1" applyFont="1" applyBorder="1" applyAlignment="1">
      <alignment horizontal="right"/>
    </xf>
    <xf numFmtId="165" fontId="18" fillId="0" borderId="4" xfId="0" applyNumberFormat="1" applyFont="1" applyBorder="1" applyAlignment="1">
      <alignment horizontal="right" vertical="top" wrapText="1" readingOrder="1"/>
    </xf>
    <xf numFmtId="4" fontId="13" fillId="0" borderId="11" xfId="0" applyNumberFormat="1" applyFont="1" applyBorder="1" applyAlignment="1">
      <alignment horizontal="right" readingOrder="1"/>
    </xf>
    <xf numFmtId="165" fontId="19" fillId="0" borderId="7" xfId="0" applyNumberFormat="1" applyFont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0" fontId="13" fillId="0" borderId="39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center" vertical="top" wrapText="1" readingOrder="1"/>
    </xf>
    <xf numFmtId="164" fontId="13" fillId="0" borderId="39" xfId="4" applyFont="1" applyFill="1" applyBorder="1" applyAlignment="1">
      <alignment horizontal="left"/>
    </xf>
    <xf numFmtId="165" fontId="15" fillId="0" borderId="39" xfId="0" applyNumberFormat="1" applyFont="1" applyBorder="1" applyAlignment="1">
      <alignment horizontal="right" vertical="top" wrapText="1" readingOrder="1"/>
    </xf>
    <xf numFmtId="164" fontId="13" fillId="0" borderId="39" xfId="4" applyFont="1" applyFill="1" applyBorder="1" applyAlignment="1">
      <alignment horizontal="right" vertical="top" wrapText="1"/>
    </xf>
    <xf numFmtId="165" fontId="18" fillId="0" borderId="39" xfId="0" applyNumberFormat="1" applyFont="1" applyBorder="1" applyAlignment="1">
      <alignment horizontal="right" vertical="top" wrapText="1"/>
    </xf>
    <xf numFmtId="164" fontId="13" fillId="0" borderId="39" xfId="0" applyNumberFormat="1" applyFont="1" applyBorder="1" applyAlignment="1">
      <alignment horizontal="right"/>
    </xf>
    <xf numFmtId="165" fontId="18" fillId="0" borderId="39" xfId="0" applyNumberFormat="1" applyFont="1" applyBorder="1" applyAlignment="1">
      <alignment horizontal="right" vertical="top" wrapText="1" readingOrder="1"/>
    </xf>
    <xf numFmtId="4" fontId="13" fillId="0" borderId="39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4" fontId="13" fillId="0" borderId="0" xfId="4" applyFont="1" applyFill="1" applyBorder="1" applyAlignment="1">
      <alignment horizontal="left"/>
    </xf>
    <xf numFmtId="165" fontId="15" fillId="0" borderId="0" xfId="0" applyNumberFormat="1" applyFont="1" applyAlignment="1">
      <alignment horizontal="right" vertical="top" wrapText="1" readingOrder="1"/>
    </xf>
    <xf numFmtId="164" fontId="13" fillId="0" borderId="0" xfId="4" applyFont="1" applyFill="1" applyBorder="1" applyAlignment="1">
      <alignment horizontal="right" vertical="top" wrapText="1"/>
    </xf>
    <xf numFmtId="165" fontId="18" fillId="0" borderId="0" xfId="0" applyNumberFormat="1" applyFont="1" applyAlignment="1">
      <alignment horizontal="right" vertical="top" wrapText="1"/>
    </xf>
    <xf numFmtId="164" fontId="13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 vertical="top" wrapText="1" readingOrder="1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6" fillId="0" borderId="3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16" fillId="0" borderId="7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20" fillId="2" borderId="33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4" xfId="0" applyFont="1" applyFill="1" applyBorder="1" applyAlignment="1">
      <alignment horizontal="left" vertical="top"/>
    </xf>
    <xf numFmtId="0" fontId="16" fillId="0" borderId="30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0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810639</xdr:colOff>
      <xdr:row>2</xdr:row>
      <xdr:rowOff>344523</xdr:rowOff>
    </xdr:from>
    <xdr:to>
      <xdr:col>17</xdr:col>
      <xdr:colOff>2216167</xdr:colOff>
      <xdr:row>5</xdr:row>
      <xdr:rowOff>94699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5FF4551C-E0A1-4F43-8409-8E7084BC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72767" y="1094363"/>
          <a:ext cx="3067336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C1676"/>
  <sheetViews>
    <sheetView tabSelected="1" view="pageBreakPreview" topLeftCell="F263" zoomScale="47" zoomScaleNormal="70" zoomScaleSheetLayoutView="47" workbookViewId="0">
      <selection activeCell="R282" sqref="R282"/>
    </sheetView>
  </sheetViews>
  <sheetFormatPr defaultColWidth="11.42578125" defaultRowHeight="15" x14ac:dyDescent="0.2"/>
  <cols>
    <col min="1" max="1" width="11.7109375" style="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4" customWidth="1"/>
    <col min="7" max="8" width="27.28515625" style="4" customWidth="1"/>
    <col min="9" max="9" width="24.5703125" style="11" customWidth="1"/>
    <col min="10" max="10" width="23.85546875" style="12" customWidth="1"/>
    <col min="11" max="11" width="26.140625" style="3" customWidth="1"/>
    <col min="12" max="12" width="29" style="1" customWidth="1"/>
    <col min="13" max="13" width="25.85546875" style="5" customWidth="1"/>
    <col min="14" max="14" width="25.5703125" style="3" customWidth="1"/>
    <col min="15" max="15" width="30.28515625" style="3" customWidth="1"/>
    <col min="16" max="16" width="25.42578125" style="77" customWidth="1"/>
    <col min="17" max="17" width="25" style="81" customWidth="1"/>
    <col min="18" max="18" width="35" style="81" customWidth="1"/>
    <col min="19" max="16384" width="11.42578125" style="2"/>
  </cols>
  <sheetData>
    <row r="1" spans="1:18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</row>
    <row r="2" spans="1:18" ht="18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32.2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4"/>
      <c r="L3" s="63"/>
      <c r="M3" s="63"/>
      <c r="N3" s="63"/>
      <c r="O3" s="63"/>
      <c r="P3" s="63"/>
      <c r="Q3" s="63"/>
      <c r="R3" s="63"/>
    </row>
    <row r="4" spans="1:18" ht="71.25" customHeight="1" x14ac:dyDescent="0.2">
      <c r="A4" s="192" t="s">
        <v>254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7" customHeight="1" x14ac:dyDescent="0.2">
      <c r="A5" s="193" t="s">
        <v>255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18" ht="15.75" x14ac:dyDescent="0.2">
      <c r="A6" s="16"/>
      <c r="B6" s="16"/>
      <c r="C6" s="16"/>
      <c r="D6" s="16"/>
      <c r="E6" s="16"/>
      <c r="F6" s="16"/>
      <c r="G6" s="65"/>
      <c r="H6" s="65"/>
      <c r="I6" s="66"/>
      <c r="J6" s="67"/>
      <c r="K6" s="16"/>
      <c r="L6" s="16"/>
      <c r="M6" s="16"/>
      <c r="N6" s="16"/>
      <c r="O6" s="16"/>
      <c r="P6" s="16"/>
      <c r="Q6" s="16"/>
      <c r="R6" s="16"/>
    </row>
    <row r="7" spans="1:18" ht="43.5" customHeight="1" thickBot="1" x14ac:dyDescent="0.25">
      <c r="A7" s="198" t="s">
        <v>435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</row>
    <row r="8" spans="1:18" ht="54" customHeight="1" thickBot="1" x14ac:dyDescent="0.25">
      <c r="A8" s="184" t="s">
        <v>17</v>
      </c>
      <c r="B8" s="182" t="s">
        <v>14</v>
      </c>
      <c r="C8" s="182" t="s">
        <v>251</v>
      </c>
      <c r="D8" s="182" t="s">
        <v>19</v>
      </c>
      <c r="E8" s="182" t="s">
        <v>141</v>
      </c>
      <c r="F8" s="182" t="s">
        <v>18</v>
      </c>
      <c r="G8" s="186" t="s">
        <v>15</v>
      </c>
      <c r="H8" s="186" t="s">
        <v>406</v>
      </c>
      <c r="I8" s="188" t="s">
        <v>10</v>
      </c>
      <c r="J8" s="202" t="s">
        <v>8</v>
      </c>
      <c r="K8" s="202"/>
      <c r="L8" s="203"/>
      <c r="M8" s="203"/>
      <c r="N8" s="203"/>
      <c r="O8" s="203"/>
      <c r="P8" s="204" t="s">
        <v>1</v>
      </c>
      <c r="Q8" s="205"/>
      <c r="R8" s="180" t="s">
        <v>16</v>
      </c>
    </row>
    <row r="9" spans="1:18" ht="63.75" customHeight="1" x14ac:dyDescent="0.2">
      <c r="A9" s="185"/>
      <c r="B9" s="183"/>
      <c r="C9" s="183"/>
      <c r="D9" s="183"/>
      <c r="E9" s="183"/>
      <c r="F9" s="183"/>
      <c r="G9" s="187"/>
      <c r="H9" s="187"/>
      <c r="I9" s="189"/>
      <c r="J9" s="201" t="s">
        <v>12</v>
      </c>
      <c r="K9" s="201"/>
      <c r="L9" s="195" t="s">
        <v>9</v>
      </c>
      <c r="M9" s="178" t="s">
        <v>13</v>
      </c>
      <c r="N9" s="179"/>
      <c r="O9" s="186" t="s">
        <v>11</v>
      </c>
      <c r="P9" s="181" t="s">
        <v>3</v>
      </c>
      <c r="Q9" s="180" t="s">
        <v>0</v>
      </c>
      <c r="R9" s="180"/>
    </row>
    <row r="10" spans="1:18" ht="76.5" customHeight="1" thickBot="1" x14ac:dyDescent="0.25">
      <c r="A10" s="185"/>
      <c r="B10" s="183"/>
      <c r="C10" s="191"/>
      <c r="D10" s="191"/>
      <c r="E10" s="191"/>
      <c r="F10" s="191"/>
      <c r="G10" s="187"/>
      <c r="H10" s="187"/>
      <c r="I10" s="190"/>
      <c r="J10" s="118" t="s">
        <v>4</v>
      </c>
      <c r="K10" s="119" t="s">
        <v>5</v>
      </c>
      <c r="L10" s="196"/>
      <c r="M10" s="120" t="s">
        <v>6</v>
      </c>
      <c r="N10" s="121" t="s">
        <v>7</v>
      </c>
      <c r="O10" s="194"/>
      <c r="P10" s="181"/>
      <c r="Q10" s="180"/>
      <c r="R10" s="180"/>
    </row>
    <row r="11" spans="1:18" s="4" customFormat="1" ht="31.5" customHeight="1" x14ac:dyDescent="0.2">
      <c r="A11" s="173" t="s">
        <v>405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</row>
    <row r="12" spans="1:18" ht="36.75" customHeight="1" x14ac:dyDescent="0.35">
      <c r="A12" s="37">
        <v>1</v>
      </c>
      <c r="B12" s="18" t="s">
        <v>34</v>
      </c>
      <c r="C12" s="18" t="s">
        <v>252</v>
      </c>
      <c r="D12" s="18" t="s">
        <v>21</v>
      </c>
      <c r="E12" s="18" t="s">
        <v>35</v>
      </c>
      <c r="F12" s="19" t="s">
        <v>29</v>
      </c>
      <c r="G12" s="20">
        <v>400000</v>
      </c>
      <c r="H12" s="20">
        <v>400000</v>
      </c>
      <c r="I12" s="25">
        <v>84477.78</v>
      </c>
      <c r="J12" s="22">
        <f>374040*2.87%</f>
        <v>10734.948</v>
      </c>
      <c r="K12" s="32">
        <f>374040*7.1%</f>
        <v>26556.839999999997</v>
      </c>
      <c r="L12" s="85">
        <f>74808*1.1%</f>
        <v>822.88800000000003</v>
      </c>
      <c r="M12" s="32">
        <f>187020*3.04%</f>
        <v>5685.4080000000004</v>
      </c>
      <c r="N12" s="32">
        <f>187020*7.09%</f>
        <v>13259.718000000001</v>
      </c>
      <c r="O12" s="32">
        <v>0</v>
      </c>
      <c r="P12" s="26">
        <f t="shared" ref="P12:P17" si="0">I12+J12+M12+O12</f>
        <v>100898.136</v>
      </c>
      <c r="Q12" s="26">
        <f t="shared" ref="Q12:Q17" si="1">K12+L12+N12</f>
        <v>40639.445999999996</v>
      </c>
      <c r="R12" s="26">
        <f>G12-P12+H12</f>
        <v>699101.86400000006</v>
      </c>
    </row>
    <row r="13" spans="1:18" ht="34.5" customHeight="1" x14ac:dyDescent="0.35">
      <c r="A13" s="37">
        <f t="shared" ref="A13:A19" si="2">+A12+1</f>
        <v>2</v>
      </c>
      <c r="B13" s="18" t="s">
        <v>36</v>
      </c>
      <c r="C13" s="18" t="s">
        <v>253</v>
      </c>
      <c r="D13" s="18" t="s">
        <v>21</v>
      </c>
      <c r="E13" s="18" t="s">
        <v>37</v>
      </c>
      <c r="F13" s="19" t="s">
        <v>32</v>
      </c>
      <c r="G13" s="20">
        <v>160000</v>
      </c>
      <c r="H13" s="20">
        <v>154166.67000000001</v>
      </c>
      <c r="I13" s="21">
        <v>25425.18</v>
      </c>
      <c r="J13" s="22">
        <f t="shared" ref="J13:J19" si="3">G13*2.87/100</f>
        <v>4592</v>
      </c>
      <c r="K13" s="23">
        <f t="shared" ref="K13:K19" si="4">G13*7.1/100</f>
        <v>11360</v>
      </c>
      <c r="L13" s="85">
        <f t="shared" ref="L13:L18" si="5">74808*1.1%</f>
        <v>822.88800000000003</v>
      </c>
      <c r="M13" s="24">
        <f>+G13*3.04%</f>
        <v>4864</v>
      </c>
      <c r="N13" s="32">
        <f t="shared" ref="N13:N19" si="6">+G13*7.09%</f>
        <v>11344</v>
      </c>
      <c r="O13" s="25">
        <f>1587.38*2</f>
        <v>3174.76</v>
      </c>
      <c r="P13" s="26">
        <f t="shared" si="0"/>
        <v>38055.94</v>
      </c>
      <c r="Q13" s="26">
        <f t="shared" si="1"/>
        <v>23526.887999999999</v>
      </c>
      <c r="R13" s="26">
        <f t="shared" ref="R13:R19" si="7">G13-P13+H13</f>
        <v>276110.73</v>
      </c>
    </row>
    <row r="14" spans="1:18" ht="48" customHeight="1" x14ac:dyDescent="0.35">
      <c r="A14" s="37">
        <f t="shared" si="2"/>
        <v>3</v>
      </c>
      <c r="B14" s="18" t="s">
        <v>81</v>
      </c>
      <c r="C14" s="18" t="s">
        <v>253</v>
      </c>
      <c r="D14" s="18" t="s">
        <v>21</v>
      </c>
      <c r="E14" s="18" t="s">
        <v>236</v>
      </c>
      <c r="F14" s="19" t="s">
        <v>29</v>
      </c>
      <c r="G14" s="20">
        <v>160000</v>
      </c>
      <c r="H14" s="20">
        <v>154166.67000000001</v>
      </c>
      <c r="I14" s="21">
        <v>25425.18</v>
      </c>
      <c r="J14" s="22">
        <f t="shared" si="3"/>
        <v>4592</v>
      </c>
      <c r="K14" s="23">
        <f t="shared" si="4"/>
        <v>11360</v>
      </c>
      <c r="L14" s="85">
        <f t="shared" si="5"/>
        <v>822.88800000000003</v>
      </c>
      <c r="M14" s="24">
        <f>+G14*3.04%</f>
        <v>4864</v>
      </c>
      <c r="N14" s="32">
        <f t="shared" si="6"/>
        <v>11344</v>
      </c>
      <c r="O14" s="25">
        <f>1587.38*2</f>
        <v>3174.76</v>
      </c>
      <c r="P14" s="26">
        <f t="shared" si="0"/>
        <v>38055.94</v>
      </c>
      <c r="Q14" s="26">
        <f t="shared" si="1"/>
        <v>23526.887999999999</v>
      </c>
      <c r="R14" s="26">
        <f t="shared" si="7"/>
        <v>276110.73</v>
      </c>
    </row>
    <row r="15" spans="1:18" ht="48" customHeight="1" x14ac:dyDescent="0.35">
      <c r="A15" s="37">
        <f t="shared" si="2"/>
        <v>4</v>
      </c>
      <c r="B15" s="18" t="s">
        <v>363</v>
      </c>
      <c r="C15" s="18" t="s">
        <v>253</v>
      </c>
      <c r="D15" s="18" t="s">
        <v>21</v>
      </c>
      <c r="E15" s="18" t="s">
        <v>364</v>
      </c>
      <c r="F15" s="19" t="s">
        <v>40</v>
      </c>
      <c r="G15" s="20">
        <v>150000</v>
      </c>
      <c r="H15" s="20">
        <v>62500</v>
      </c>
      <c r="I15" s="21">
        <v>23866.62</v>
      </c>
      <c r="J15" s="22">
        <f t="shared" si="3"/>
        <v>4305</v>
      </c>
      <c r="K15" s="23">
        <f t="shared" si="4"/>
        <v>10650</v>
      </c>
      <c r="L15" s="85">
        <f t="shared" si="5"/>
        <v>822.88800000000003</v>
      </c>
      <c r="M15" s="24">
        <f>+G15*3.04%</f>
        <v>4560</v>
      </c>
      <c r="N15" s="32">
        <f t="shared" si="6"/>
        <v>10635</v>
      </c>
      <c r="O15" s="25">
        <v>0</v>
      </c>
      <c r="P15" s="26">
        <f t="shared" si="0"/>
        <v>32731.62</v>
      </c>
      <c r="Q15" s="26">
        <f t="shared" si="1"/>
        <v>22107.887999999999</v>
      </c>
      <c r="R15" s="26">
        <f t="shared" si="7"/>
        <v>179768.38</v>
      </c>
    </row>
    <row r="16" spans="1:18" ht="40.5" customHeight="1" x14ac:dyDescent="0.35">
      <c r="A16" s="37">
        <f t="shared" si="2"/>
        <v>5</v>
      </c>
      <c r="B16" s="18" t="s">
        <v>38</v>
      </c>
      <c r="C16" s="18" t="s">
        <v>253</v>
      </c>
      <c r="D16" s="18" t="s">
        <v>21</v>
      </c>
      <c r="E16" s="18" t="s">
        <v>39</v>
      </c>
      <c r="F16" s="86" t="s">
        <v>40</v>
      </c>
      <c r="G16" s="20">
        <v>90000</v>
      </c>
      <c r="H16" s="20">
        <v>87083.33</v>
      </c>
      <c r="I16" s="87">
        <v>9753.1200000000008</v>
      </c>
      <c r="J16" s="22">
        <f t="shared" si="3"/>
        <v>2583</v>
      </c>
      <c r="K16" s="23">
        <f t="shared" si="4"/>
        <v>6390</v>
      </c>
      <c r="L16" s="85">
        <f t="shared" si="5"/>
        <v>822.88800000000003</v>
      </c>
      <c r="M16" s="24">
        <f>G16*3.04/100</f>
        <v>2736</v>
      </c>
      <c r="N16" s="32">
        <f t="shared" si="6"/>
        <v>6381</v>
      </c>
      <c r="O16" s="50">
        <v>0</v>
      </c>
      <c r="P16" s="26">
        <f t="shared" si="0"/>
        <v>15072.12</v>
      </c>
      <c r="Q16" s="26">
        <f t="shared" si="1"/>
        <v>13593.887999999999</v>
      </c>
      <c r="R16" s="26">
        <f t="shared" si="7"/>
        <v>162011.21000000002</v>
      </c>
    </row>
    <row r="17" spans="1:18" ht="40.5" customHeight="1" x14ac:dyDescent="0.35">
      <c r="A17" s="37">
        <f t="shared" si="2"/>
        <v>6</v>
      </c>
      <c r="B17" s="18" t="s">
        <v>338</v>
      </c>
      <c r="C17" s="18" t="s">
        <v>253</v>
      </c>
      <c r="D17" s="18" t="s">
        <v>21</v>
      </c>
      <c r="E17" s="18" t="s">
        <v>39</v>
      </c>
      <c r="F17" s="86" t="s">
        <v>40</v>
      </c>
      <c r="G17" s="20">
        <v>90000</v>
      </c>
      <c r="H17" s="20">
        <v>51666.67</v>
      </c>
      <c r="I17" s="87">
        <v>9753.1200000000008</v>
      </c>
      <c r="J17" s="22">
        <f t="shared" si="3"/>
        <v>2583</v>
      </c>
      <c r="K17" s="23">
        <f t="shared" si="4"/>
        <v>6390</v>
      </c>
      <c r="L17" s="85">
        <f t="shared" si="5"/>
        <v>822.88800000000003</v>
      </c>
      <c r="M17" s="24">
        <f>G17*3.04/100</f>
        <v>2736</v>
      </c>
      <c r="N17" s="32">
        <f t="shared" si="6"/>
        <v>6381</v>
      </c>
      <c r="O17" s="50">
        <v>0</v>
      </c>
      <c r="P17" s="26">
        <f t="shared" si="0"/>
        <v>15072.12</v>
      </c>
      <c r="Q17" s="26">
        <f t="shared" si="1"/>
        <v>13593.887999999999</v>
      </c>
      <c r="R17" s="26">
        <f t="shared" si="7"/>
        <v>126594.55</v>
      </c>
    </row>
    <row r="18" spans="1:18" ht="21" x14ac:dyDescent="0.35">
      <c r="A18" s="37">
        <f t="shared" si="2"/>
        <v>7</v>
      </c>
      <c r="B18" s="18" t="s">
        <v>245</v>
      </c>
      <c r="C18" s="18" t="s">
        <v>253</v>
      </c>
      <c r="D18" s="18" t="s">
        <v>21</v>
      </c>
      <c r="E18" s="18" t="s">
        <v>217</v>
      </c>
      <c r="F18" s="88" t="s">
        <v>32</v>
      </c>
      <c r="G18" s="89">
        <v>90000</v>
      </c>
      <c r="H18" s="89">
        <v>81250</v>
      </c>
      <c r="I18" s="90">
        <v>9753.1200000000008</v>
      </c>
      <c r="J18" s="52">
        <f t="shared" si="3"/>
        <v>2583</v>
      </c>
      <c r="K18" s="52">
        <f t="shared" si="4"/>
        <v>6390</v>
      </c>
      <c r="L18" s="85">
        <f t="shared" si="5"/>
        <v>822.88800000000003</v>
      </c>
      <c r="M18" s="52">
        <f>G18*3.04/100</f>
        <v>2736</v>
      </c>
      <c r="N18" s="32">
        <f t="shared" si="6"/>
        <v>6381</v>
      </c>
      <c r="O18" s="91">
        <v>0</v>
      </c>
      <c r="P18" s="84">
        <f>+I18+J18+M18</f>
        <v>15072.12</v>
      </c>
      <c r="Q18" s="52">
        <f>+K18+L18+N18</f>
        <v>13593.887999999999</v>
      </c>
      <c r="R18" s="26">
        <f t="shared" si="7"/>
        <v>156177.88</v>
      </c>
    </row>
    <row r="19" spans="1:18" ht="21" x14ac:dyDescent="0.35">
      <c r="A19" s="37">
        <f t="shared" si="2"/>
        <v>8</v>
      </c>
      <c r="B19" s="18" t="s">
        <v>46</v>
      </c>
      <c r="C19" s="18" t="s">
        <v>253</v>
      </c>
      <c r="D19" s="18" t="s">
        <v>21</v>
      </c>
      <c r="E19" s="18" t="s">
        <v>296</v>
      </c>
      <c r="F19" s="19" t="s">
        <v>295</v>
      </c>
      <c r="G19" s="27">
        <v>45000</v>
      </c>
      <c r="H19" s="27">
        <v>45000</v>
      </c>
      <c r="I19" s="90">
        <v>910.22</v>
      </c>
      <c r="J19" s="22">
        <f t="shared" si="3"/>
        <v>1291.5</v>
      </c>
      <c r="K19" s="23">
        <f t="shared" si="4"/>
        <v>3195</v>
      </c>
      <c r="L19" s="24">
        <f>+G19*1.1%</f>
        <v>495.00000000000006</v>
      </c>
      <c r="M19" s="24">
        <f>G19*3.04/100</f>
        <v>1368</v>
      </c>
      <c r="N19" s="32">
        <f t="shared" si="6"/>
        <v>3190.5</v>
      </c>
      <c r="O19" s="25">
        <v>1587.38</v>
      </c>
      <c r="P19" s="26">
        <f>I19+J19+M19+O19</f>
        <v>5157.1000000000004</v>
      </c>
      <c r="Q19" s="26">
        <f>K19+L19+N19</f>
        <v>6880.5</v>
      </c>
      <c r="R19" s="26">
        <f t="shared" si="7"/>
        <v>84842.9</v>
      </c>
    </row>
    <row r="20" spans="1:18" ht="21" x14ac:dyDescent="0.2">
      <c r="A20" s="167" t="s">
        <v>240</v>
      </c>
      <c r="B20" s="167"/>
      <c r="C20" s="167"/>
      <c r="D20" s="167"/>
      <c r="E20" s="167"/>
      <c r="F20" s="92"/>
      <c r="G20" s="70">
        <f t="shared" ref="G20:R20" si="8">SUM(G12:G19)</f>
        <v>1185000</v>
      </c>
      <c r="H20" s="70">
        <f t="shared" si="8"/>
        <v>1035833.3400000001</v>
      </c>
      <c r="I20" s="70">
        <f t="shared" si="8"/>
        <v>189364.33999999997</v>
      </c>
      <c r="J20" s="70">
        <f t="shared" si="8"/>
        <v>33264.448000000004</v>
      </c>
      <c r="K20" s="70">
        <f t="shared" si="8"/>
        <v>82291.839999999997</v>
      </c>
      <c r="L20" s="70">
        <f t="shared" si="8"/>
        <v>6255.2160000000003</v>
      </c>
      <c r="M20" s="70">
        <f t="shared" si="8"/>
        <v>29549.407999999999</v>
      </c>
      <c r="N20" s="70">
        <f t="shared" si="8"/>
        <v>68916.217999999993</v>
      </c>
      <c r="O20" s="70">
        <f t="shared" si="8"/>
        <v>7936.9000000000005</v>
      </c>
      <c r="P20" s="70">
        <f t="shared" si="8"/>
        <v>260115.09599999999</v>
      </c>
      <c r="Q20" s="70">
        <f t="shared" si="8"/>
        <v>157463.274</v>
      </c>
      <c r="R20" s="70">
        <f t="shared" si="8"/>
        <v>1960718.2439999999</v>
      </c>
    </row>
    <row r="21" spans="1:18" ht="31.5" x14ac:dyDescent="0.2">
      <c r="A21" s="197" t="s">
        <v>22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33" customHeight="1" x14ac:dyDescent="0.35">
      <c r="A22" s="37">
        <v>9</v>
      </c>
      <c r="B22" s="18" t="s">
        <v>30</v>
      </c>
      <c r="C22" s="18" t="s">
        <v>253</v>
      </c>
      <c r="D22" s="18" t="s">
        <v>22</v>
      </c>
      <c r="E22" s="18" t="s">
        <v>31</v>
      </c>
      <c r="F22" s="19" t="s">
        <v>29</v>
      </c>
      <c r="G22" s="29">
        <v>210000</v>
      </c>
      <c r="H22" s="29">
        <f>+G22</f>
        <v>210000</v>
      </c>
      <c r="I22" s="21">
        <v>37757.919999999998</v>
      </c>
      <c r="J22" s="22">
        <f t="shared" ref="J22:J28" si="9">G22*2.87/100</f>
        <v>6027</v>
      </c>
      <c r="K22" s="23">
        <f t="shared" ref="K22:K28" si="10">G22*7.1/100</f>
        <v>14910</v>
      </c>
      <c r="L22" s="85">
        <f t="shared" ref="L22:L24" si="11">74808*1.1%</f>
        <v>822.88800000000003</v>
      </c>
      <c r="M22" s="32">
        <f>187020*3.04%</f>
        <v>5685.4080000000004</v>
      </c>
      <c r="N22" s="32">
        <f>187020*7.09%</f>
        <v>13259.718000000001</v>
      </c>
      <c r="O22" s="50">
        <v>1587.38</v>
      </c>
      <c r="P22" s="26">
        <f t="shared" ref="P22:P27" si="12">I22+J22+M22+O22</f>
        <v>51057.707999999999</v>
      </c>
      <c r="Q22" s="26">
        <f t="shared" ref="Q22:Q27" si="13">K22+L22+N22</f>
        <v>28992.606</v>
      </c>
      <c r="R22" s="26">
        <f t="shared" ref="R22:R31" si="14">G22-P22+H22</f>
        <v>368942.29200000002</v>
      </c>
    </row>
    <row r="23" spans="1:18" ht="42.75" customHeight="1" x14ac:dyDescent="0.35">
      <c r="A23" s="37">
        <f t="shared" ref="A23:A31" si="15">+A22+1</f>
        <v>10</v>
      </c>
      <c r="B23" s="18" t="s">
        <v>180</v>
      </c>
      <c r="C23" s="18" t="s">
        <v>253</v>
      </c>
      <c r="D23" s="18" t="s">
        <v>22</v>
      </c>
      <c r="E23" s="18" t="s">
        <v>181</v>
      </c>
      <c r="F23" s="19" t="s">
        <v>32</v>
      </c>
      <c r="G23" s="29">
        <v>160000</v>
      </c>
      <c r="H23" s="20">
        <v>154166.67000000001</v>
      </c>
      <c r="I23" s="21">
        <v>25822.02</v>
      </c>
      <c r="J23" s="22">
        <f t="shared" si="9"/>
        <v>4592</v>
      </c>
      <c r="K23" s="23">
        <f t="shared" si="10"/>
        <v>11360</v>
      </c>
      <c r="L23" s="85">
        <f t="shared" si="11"/>
        <v>822.88800000000003</v>
      </c>
      <c r="M23" s="32">
        <f>+G23*3.04%</f>
        <v>4864</v>
      </c>
      <c r="N23" s="32">
        <f t="shared" ref="N23:N28" si="16">+G23*7.09%</f>
        <v>11344</v>
      </c>
      <c r="O23" s="50">
        <v>1587.38</v>
      </c>
      <c r="P23" s="26">
        <f t="shared" si="12"/>
        <v>36865.4</v>
      </c>
      <c r="Q23" s="26">
        <f t="shared" si="13"/>
        <v>23526.887999999999</v>
      </c>
      <c r="R23" s="26">
        <f t="shared" si="14"/>
        <v>277301.27</v>
      </c>
    </row>
    <row r="24" spans="1:18" ht="42.75" customHeight="1" x14ac:dyDescent="0.35">
      <c r="A24" s="37">
        <f t="shared" si="15"/>
        <v>11</v>
      </c>
      <c r="B24" s="18" t="s">
        <v>33</v>
      </c>
      <c r="C24" s="18" t="s">
        <v>253</v>
      </c>
      <c r="D24" s="18" t="s">
        <v>22</v>
      </c>
      <c r="E24" s="18" t="s">
        <v>238</v>
      </c>
      <c r="F24" s="19" t="s">
        <v>29</v>
      </c>
      <c r="G24" s="29">
        <v>160000</v>
      </c>
      <c r="H24" s="20">
        <v>154166.67000000001</v>
      </c>
      <c r="I24" s="21">
        <v>25822.02</v>
      </c>
      <c r="J24" s="22">
        <f t="shared" si="9"/>
        <v>4592</v>
      </c>
      <c r="K24" s="23">
        <f t="shared" si="10"/>
        <v>11360</v>
      </c>
      <c r="L24" s="85">
        <f t="shared" si="11"/>
        <v>822.88800000000003</v>
      </c>
      <c r="M24" s="32">
        <f t="shared" ref="M24:M28" si="17">G24*3.04/100</f>
        <v>4864</v>
      </c>
      <c r="N24" s="32">
        <f t="shared" si="16"/>
        <v>11344</v>
      </c>
      <c r="O24" s="50">
        <v>1587.38</v>
      </c>
      <c r="P24" s="26">
        <f t="shared" si="12"/>
        <v>36865.4</v>
      </c>
      <c r="Q24" s="26">
        <f t="shared" si="13"/>
        <v>23526.887999999999</v>
      </c>
      <c r="R24" s="26">
        <f t="shared" si="14"/>
        <v>277301.27</v>
      </c>
    </row>
    <row r="25" spans="1:18" ht="42.75" customHeight="1" x14ac:dyDescent="0.35">
      <c r="A25" s="37">
        <f t="shared" si="15"/>
        <v>12</v>
      </c>
      <c r="B25" s="18" t="s">
        <v>155</v>
      </c>
      <c r="C25" s="18" t="s">
        <v>253</v>
      </c>
      <c r="D25" s="18" t="s">
        <v>22</v>
      </c>
      <c r="E25" s="18" t="s">
        <v>179</v>
      </c>
      <c r="F25" s="19" t="s">
        <v>29</v>
      </c>
      <c r="G25" s="29">
        <v>60000</v>
      </c>
      <c r="H25" s="29">
        <v>54166.67</v>
      </c>
      <c r="I25" s="21">
        <v>3486.68</v>
      </c>
      <c r="J25" s="22">
        <f t="shared" si="9"/>
        <v>1722</v>
      </c>
      <c r="K25" s="23">
        <f t="shared" si="10"/>
        <v>4260</v>
      </c>
      <c r="L25" s="24">
        <f t="shared" ref="L25" si="18">+G25*1.1%</f>
        <v>660.00000000000011</v>
      </c>
      <c r="M25" s="32">
        <f t="shared" si="17"/>
        <v>1824</v>
      </c>
      <c r="N25" s="32">
        <f t="shared" si="16"/>
        <v>4254</v>
      </c>
      <c r="O25" s="50">
        <v>0</v>
      </c>
      <c r="P25" s="26">
        <f t="shared" si="12"/>
        <v>7032.68</v>
      </c>
      <c r="Q25" s="26">
        <f t="shared" si="13"/>
        <v>9174</v>
      </c>
      <c r="R25" s="26">
        <f t="shared" si="14"/>
        <v>107133.98999999999</v>
      </c>
    </row>
    <row r="26" spans="1:18" ht="42.75" customHeight="1" x14ac:dyDescent="0.35">
      <c r="A26" s="37">
        <f t="shared" si="15"/>
        <v>13</v>
      </c>
      <c r="B26" s="18" t="s">
        <v>270</v>
      </c>
      <c r="C26" s="18" t="s">
        <v>253</v>
      </c>
      <c r="D26" s="18" t="s">
        <v>22</v>
      </c>
      <c r="E26" s="18" t="s">
        <v>269</v>
      </c>
      <c r="F26" s="19" t="s">
        <v>32</v>
      </c>
      <c r="G26" s="29">
        <v>90000</v>
      </c>
      <c r="H26" s="29">
        <v>81250</v>
      </c>
      <c r="I26" s="21">
        <v>9356.27</v>
      </c>
      <c r="J26" s="22">
        <f t="shared" si="9"/>
        <v>2583</v>
      </c>
      <c r="K26" s="23">
        <f t="shared" si="10"/>
        <v>6390</v>
      </c>
      <c r="L26" s="85">
        <f t="shared" ref="L26:L28" si="19">74808*1.1%</f>
        <v>822.88800000000003</v>
      </c>
      <c r="M26" s="32">
        <f t="shared" si="17"/>
        <v>2736</v>
      </c>
      <c r="N26" s="32">
        <f t="shared" si="16"/>
        <v>6381</v>
      </c>
      <c r="O26" s="50">
        <v>1587.38</v>
      </c>
      <c r="P26" s="26">
        <f t="shared" si="12"/>
        <v>16262.650000000001</v>
      </c>
      <c r="Q26" s="26">
        <f t="shared" si="13"/>
        <v>13593.887999999999</v>
      </c>
      <c r="R26" s="26">
        <f t="shared" si="14"/>
        <v>154987.35</v>
      </c>
    </row>
    <row r="27" spans="1:18" ht="42.75" customHeight="1" x14ac:dyDescent="0.35">
      <c r="A27" s="37">
        <f t="shared" si="15"/>
        <v>14</v>
      </c>
      <c r="B27" s="18" t="s">
        <v>258</v>
      </c>
      <c r="C27" s="18" t="s">
        <v>253</v>
      </c>
      <c r="D27" s="18" t="s">
        <v>22</v>
      </c>
      <c r="E27" s="18" t="s">
        <v>259</v>
      </c>
      <c r="F27" s="19" t="s">
        <v>32</v>
      </c>
      <c r="G27" s="29">
        <v>90000</v>
      </c>
      <c r="H27" s="29">
        <v>81250</v>
      </c>
      <c r="I27" s="21">
        <v>9753.1200000000008</v>
      </c>
      <c r="J27" s="22">
        <f t="shared" si="9"/>
        <v>2583</v>
      </c>
      <c r="K27" s="23">
        <f t="shared" si="10"/>
        <v>6390</v>
      </c>
      <c r="L27" s="85">
        <f t="shared" si="19"/>
        <v>822.88800000000003</v>
      </c>
      <c r="M27" s="32">
        <f t="shared" si="17"/>
        <v>2736</v>
      </c>
      <c r="N27" s="32">
        <f t="shared" si="16"/>
        <v>6381</v>
      </c>
      <c r="O27" s="50"/>
      <c r="P27" s="26">
        <f t="shared" si="12"/>
        <v>15072.12</v>
      </c>
      <c r="Q27" s="26">
        <f t="shared" si="13"/>
        <v>13593.887999999999</v>
      </c>
      <c r="R27" s="26">
        <f t="shared" si="14"/>
        <v>156177.88</v>
      </c>
    </row>
    <row r="28" spans="1:18" ht="42.75" customHeight="1" x14ac:dyDescent="0.35">
      <c r="A28" s="37">
        <f t="shared" si="15"/>
        <v>15</v>
      </c>
      <c r="B28" s="18" t="s">
        <v>287</v>
      </c>
      <c r="C28" s="18" t="s">
        <v>253</v>
      </c>
      <c r="D28" s="18" t="s">
        <v>22</v>
      </c>
      <c r="E28" s="18" t="s">
        <v>288</v>
      </c>
      <c r="F28" s="19" t="s">
        <v>32</v>
      </c>
      <c r="G28" s="29">
        <v>90000</v>
      </c>
      <c r="H28" s="29">
        <v>80416.67</v>
      </c>
      <c r="I28" s="21">
        <v>9356.27</v>
      </c>
      <c r="J28" s="22">
        <f t="shared" si="9"/>
        <v>2583</v>
      </c>
      <c r="K28" s="23">
        <f t="shared" si="10"/>
        <v>6390</v>
      </c>
      <c r="L28" s="85">
        <f t="shared" si="19"/>
        <v>822.88800000000003</v>
      </c>
      <c r="M28" s="32">
        <f t="shared" si="17"/>
        <v>2736</v>
      </c>
      <c r="N28" s="32">
        <f t="shared" si="16"/>
        <v>6381</v>
      </c>
      <c r="O28" s="50">
        <v>1587.38</v>
      </c>
      <c r="P28" s="26">
        <f t="shared" ref="P28" si="20">I28+J28+M28+O28</f>
        <v>16262.650000000001</v>
      </c>
      <c r="Q28" s="26">
        <f t="shared" ref="Q28" si="21">K28+L28+N28</f>
        <v>13593.887999999999</v>
      </c>
      <c r="R28" s="26">
        <f t="shared" si="14"/>
        <v>154154.02000000002</v>
      </c>
    </row>
    <row r="29" spans="1:18" ht="42.75" customHeight="1" x14ac:dyDescent="0.35">
      <c r="A29" s="37">
        <f t="shared" si="15"/>
        <v>16</v>
      </c>
      <c r="B29" s="18" t="s">
        <v>365</v>
      </c>
      <c r="C29" s="18" t="s">
        <v>253</v>
      </c>
      <c r="D29" s="18" t="s">
        <v>22</v>
      </c>
      <c r="E29" s="18" t="s">
        <v>179</v>
      </c>
      <c r="F29" s="19" t="s">
        <v>32</v>
      </c>
      <c r="G29" s="29">
        <v>60000</v>
      </c>
      <c r="H29" s="29">
        <v>40833.33</v>
      </c>
      <c r="I29" s="21">
        <v>3486.68</v>
      </c>
      <c r="J29" s="22">
        <f t="shared" ref="J29" si="22">G29*2.87/100</f>
        <v>1722</v>
      </c>
      <c r="K29" s="23">
        <f t="shared" ref="K29" si="23">G29*7.1/100</f>
        <v>4260</v>
      </c>
      <c r="L29" s="85">
        <f>+G29*1.1%</f>
        <v>660.00000000000011</v>
      </c>
      <c r="M29" s="32">
        <f t="shared" ref="M29" si="24">G29*3.04/100</f>
        <v>1824</v>
      </c>
      <c r="N29" s="32">
        <f t="shared" ref="N29" si="25">+G29*7.09%</f>
        <v>4254</v>
      </c>
      <c r="O29" s="50">
        <v>0</v>
      </c>
      <c r="P29" s="26">
        <f t="shared" ref="P29" si="26">I29+J29+M29+O29</f>
        <v>7032.68</v>
      </c>
      <c r="Q29" s="26">
        <f t="shared" ref="Q29" si="27">K29+L29+N29</f>
        <v>9174</v>
      </c>
      <c r="R29" s="26">
        <f t="shared" si="14"/>
        <v>93800.65</v>
      </c>
    </row>
    <row r="30" spans="1:18" ht="30" customHeight="1" x14ac:dyDescent="0.35">
      <c r="A30" s="37">
        <f t="shared" si="15"/>
        <v>17</v>
      </c>
      <c r="B30" s="33" t="s">
        <v>163</v>
      </c>
      <c r="C30" s="33" t="s">
        <v>253</v>
      </c>
      <c r="D30" s="18" t="s">
        <v>22</v>
      </c>
      <c r="E30" s="18" t="s">
        <v>407</v>
      </c>
      <c r="F30" s="37" t="s">
        <v>295</v>
      </c>
      <c r="G30" s="29">
        <v>60000</v>
      </c>
      <c r="H30" s="29">
        <v>45250</v>
      </c>
      <c r="I30" s="26">
        <f>2541.25+627.95</f>
        <v>3169.2</v>
      </c>
      <c r="J30" s="22">
        <f>G30*2.87/100</f>
        <v>1722</v>
      </c>
      <c r="K30" s="23">
        <f>G30*7.1/100</f>
        <v>4260</v>
      </c>
      <c r="L30" s="24">
        <f>+G30*1.1%</f>
        <v>660.00000000000011</v>
      </c>
      <c r="M30" s="32">
        <f>G30*3.04/100</f>
        <v>1824</v>
      </c>
      <c r="N30" s="32">
        <f>+G30*7.09%</f>
        <v>4254</v>
      </c>
      <c r="O30" s="50">
        <v>1587.38</v>
      </c>
      <c r="P30" s="26">
        <f>I30+J30+M30+O30</f>
        <v>8302.58</v>
      </c>
      <c r="Q30" s="26">
        <f>K30+L30+N30</f>
        <v>9174</v>
      </c>
      <c r="R30" s="26">
        <f t="shared" si="14"/>
        <v>96947.42</v>
      </c>
    </row>
    <row r="31" spans="1:18" ht="42.75" customHeight="1" x14ac:dyDescent="0.35">
      <c r="A31" s="37">
        <f t="shared" si="15"/>
        <v>18</v>
      </c>
      <c r="B31" s="18" t="s">
        <v>305</v>
      </c>
      <c r="C31" s="18" t="s">
        <v>253</v>
      </c>
      <c r="D31" s="18" t="s">
        <v>22</v>
      </c>
      <c r="E31" s="18" t="s">
        <v>218</v>
      </c>
      <c r="F31" s="19" t="s">
        <v>295</v>
      </c>
      <c r="G31" s="29">
        <v>43000</v>
      </c>
      <c r="H31" s="29">
        <v>40083.33</v>
      </c>
      <c r="I31" s="21">
        <v>866.06</v>
      </c>
      <c r="J31" s="22">
        <f t="shared" ref="J31" si="28">G31*2.87/100</f>
        <v>1234.0999999999999</v>
      </c>
      <c r="K31" s="23">
        <f t="shared" ref="K31" si="29">G31*7.1/100</f>
        <v>3053</v>
      </c>
      <c r="L31" s="24">
        <f t="shared" ref="L31" si="30">+G31*1.1%</f>
        <v>473.00000000000006</v>
      </c>
      <c r="M31" s="32">
        <f t="shared" ref="M31" si="31">G31*3.04/100</f>
        <v>1307.2</v>
      </c>
      <c r="N31" s="32">
        <f t="shared" ref="N31" si="32">+G31*7.09%</f>
        <v>3048.7000000000003</v>
      </c>
      <c r="O31" s="50"/>
      <c r="P31" s="26">
        <f t="shared" ref="P31" si="33">I31+J31+M31+O31</f>
        <v>3407.3599999999997</v>
      </c>
      <c r="Q31" s="26">
        <f t="shared" ref="Q31" si="34">K31+L31+N31</f>
        <v>6574.7000000000007</v>
      </c>
      <c r="R31" s="26">
        <f t="shared" si="14"/>
        <v>79675.97</v>
      </c>
    </row>
    <row r="32" spans="1:18" ht="28.5" customHeight="1" x14ac:dyDescent="0.2">
      <c r="A32" s="167" t="s">
        <v>133</v>
      </c>
      <c r="B32" s="167"/>
      <c r="C32" s="167"/>
      <c r="D32" s="167"/>
      <c r="E32" s="167"/>
      <c r="F32" s="19"/>
      <c r="G32" s="71">
        <f t="shared" ref="G32:R32" si="35">SUM(G22:G31)</f>
        <v>1023000</v>
      </c>
      <c r="H32" s="71">
        <f t="shared" si="35"/>
        <v>941583.34000000008</v>
      </c>
      <c r="I32" s="71">
        <f t="shared" si="35"/>
        <v>128876.23999999999</v>
      </c>
      <c r="J32" s="71">
        <f t="shared" si="35"/>
        <v>29360.1</v>
      </c>
      <c r="K32" s="71">
        <f t="shared" si="35"/>
        <v>72633</v>
      </c>
      <c r="L32" s="71">
        <f t="shared" si="35"/>
        <v>7390.3280000000004</v>
      </c>
      <c r="M32" s="71">
        <f t="shared" si="35"/>
        <v>30400.608</v>
      </c>
      <c r="N32" s="71">
        <f t="shared" si="35"/>
        <v>70901.417999999991</v>
      </c>
      <c r="O32" s="71">
        <f t="shared" si="35"/>
        <v>9524.2800000000007</v>
      </c>
      <c r="P32" s="71">
        <f t="shared" si="35"/>
        <v>198161.22799999994</v>
      </c>
      <c r="Q32" s="71">
        <f t="shared" si="35"/>
        <v>150924.74600000001</v>
      </c>
      <c r="R32" s="71">
        <f t="shared" si="35"/>
        <v>1766422.112</v>
      </c>
    </row>
    <row r="33" spans="1:18" ht="36" customHeight="1" x14ac:dyDescent="0.2">
      <c r="A33" s="168" t="s">
        <v>208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70"/>
    </row>
    <row r="34" spans="1:18" ht="24.75" customHeight="1" x14ac:dyDescent="0.35">
      <c r="A34" s="37">
        <v>19</v>
      </c>
      <c r="B34" s="18" t="s">
        <v>28</v>
      </c>
      <c r="C34" s="18" t="s">
        <v>253</v>
      </c>
      <c r="D34" s="18" t="s">
        <v>208</v>
      </c>
      <c r="E34" s="18" t="s">
        <v>137</v>
      </c>
      <c r="F34" s="19" t="s">
        <v>29</v>
      </c>
      <c r="G34" s="29">
        <v>210000</v>
      </c>
      <c r="H34" s="29">
        <f>+G34</f>
        <v>210000</v>
      </c>
      <c r="I34" s="21">
        <v>38154.769999999997</v>
      </c>
      <c r="J34" s="22">
        <f t="shared" ref="J34:J36" si="36">G34*2.87/100</f>
        <v>6027</v>
      </c>
      <c r="K34" s="23">
        <f t="shared" ref="K34:K36" si="37">G34*7.1/100</f>
        <v>14910</v>
      </c>
      <c r="L34" s="85">
        <f t="shared" ref="L34:L38" si="38">74808*1.1%</f>
        <v>822.88800000000003</v>
      </c>
      <c r="M34" s="32">
        <f>187020*3.04%</f>
        <v>5685.4080000000004</v>
      </c>
      <c r="N34" s="32">
        <f>187020*7.09%</f>
        <v>13259.718000000001</v>
      </c>
      <c r="O34" s="32">
        <v>0</v>
      </c>
      <c r="P34" s="26">
        <f t="shared" ref="P34:P36" si="39">I34+J34+M34+O34</f>
        <v>49867.178</v>
      </c>
      <c r="Q34" s="26">
        <f t="shared" ref="Q34:Q36" si="40">K34+L34+N34</f>
        <v>28992.606</v>
      </c>
      <c r="R34" s="26">
        <f t="shared" ref="R34:R38" si="41">G34-P34+H34</f>
        <v>370132.82199999999</v>
      </c>
    </row>
    <row r="35" spans="1:18" ht="24.75" customHeight="1" x14ac:dyDescent="0.35">
      <c r="A35" s="37">
        <f>+A34+1</f>
        <v>20</v>
      </c>
      <c r="B35" s="18" t="s">
        <v>168</v>
      </c>
      <c r="C35" s="18" t="s">
        <v>252</v>
      </c>
      <c r="D35" s="18" t="s">
        <v>208</v>
      </c>
      <c r="E35" s="18" t="s">
        <v>408</v>
      </c>
      <c r="F35" s="19" t="s">
        <v>32</v>
      </c>
      <c r="G35" s="29">
        <v>160000</v>
      </c>
      <c r="H35" s="20">
        <v>154166.67000000001</v>
      </c>
      <c r="I35" s="21">
        <f>16465.75+9356.27</f>
        <v>25822.02</v>
      </c>
      <c r="J35" s="22">
        <f t="shared" si="36"/>
        <v>4592</v>
      </c>
      <c r="K35" s="23">
        <f t="shared" si="37"/>
        <v>11360</v>
      </c>
      <c r="L35" s="85">
        <f t="shared" si="38"/>
        <v>822.88800000000003</v>
      </c>
      <c r="M35" s="32">
        <f t="shared" ref="M35:M36" si="42">G35*3.04/100</f>
        <v>4864</v>
      </c>
      <c r="N35" s="32">
        <f t="shared" ref="N35:N36" si="43">+G35*7.09%</f>
        <v>11344</v>
      </c>
      <c r="O35" s="50">
        <v>1587.38</v>
      </c>
      <c r="P35" s="26">
        <f t="shared" si="39"/>
        <v>36865.4</v>
      </c>
      <c r="Q35" s="26">
        <f t="shared" si="40"/>
        <v>23526.887999999999</v>
      </c>
      <c r="R35" s="26">
        <f t="shared" si="41"/>
        <v>277301.27</v>
      </c>
    </row>
    <row r="36" spans="1:18" ht="24.75" customHeight="1" x14ac:dyDescent="0.35">
      <c r="A36" s="37">
        <f t="shared" ref="A36:A38" si="44">+A35+1</f>
        <v>21</v>
      </c>
      <c r="B36" s="18" t="s">
        <v>191</v>
      </c>
      <c r="C36" s="18" t="s">
        <v>253</v>
      </c>
      <c r="D36" s="18" t="s">
        <v>208</v>
      </c>
      <c r="E36" s="18" t="s">
        <v>196</v>
      </c>
      <c r="F36" s="19" t="s">
        <v>32</v>
      </c>
      <c r="G36" s="29">
        <v>90000</v>
      </c>
      <c r="H36" s="29">
        <v>81250</v>
      </c>
      <c r="I36" s="21">
        <v>9753.1200000000008</v>
      </c>
      <c r="J36" s="22">
        <f t="shared" si="36"/>
        <v>2583</v>
      </c>
      <c r="K36" s="23">
        <f t="shared" si="37"/>
        <v>6390</v>
      </c>
      <c r="L36" s="85">
        <f t="shared" si="38"/>
        <v>822.88800000000003</v>
      </c>
      <c r="M36" s="32">
        <f t="shared" si="42"/>
        <v>2736</v>
      </c>
      <c r="N36" s="32">
        <f t="shared" si="43"/>
        <v>6381</v>
      </c>
      <c r="O36" s="32">
        <v>0</v>
      </c>
      <c r="P36" s="26">
        <f t="shared" si="39"/>
        <v>15072.12</v>
      </c>
      <c r="Q36" s="26">
        <f t="shared" si="40"/>
        <v>13593.887999999999</v>
      </c>
      <c r="R36" s="26">
        <f t="shared" si="41"/>
        <v>156177.88</v>
      </c>
    </row>
    <row r="37" spans="1:18" ht="28.5" customHeight="1" x14ac:dyDescent="0.35">
      <c r="A37" s="37">
        <f t="shared" si="44"/>
        <v>22</v>
      </c>
      <c r="B37" s="18" t="s">
        <v>261</v>
      </c>
      <c r="C37" s="18" t="s">
        <v>253</v>
      </c>
      <c r="D37" s="18" t="s">
        <v>208</v>
      </c>
      <c r="E37" s="18" t="s">
        <v>279</v>
      </c>
      <c r="F37" s="19" t="s">
        <v>32</v>
      </c>
      <c r="G37" s="29">
        <v>160000</v>
      </c>
      <c r="H37" s="20">
        <v>154166.67000000001</v>
      </c>
      <c r="I37" s="21">
        <v>26218.87</v>
      </c>
      <c r="J37" s="22">
        <f t="shared" ref="J37:J38" si="45">G37*2.87/100</f>
        <v>4592</v>
      </c>
      <c r="K37" s="23">
        <f t="shared" ref="K37:K38" si="46">G37*7.1/100</f>
        <v>11360</v>
      </c>
      <c r="L37" s="85">
        <f t="shared" si="38"/>
        <v>822.88800000000003</v>
      </c>
      <c r="M37" s="32">
        <f>+G37*3.04%</f>
        <v>4864</v>
      </c>
      <c r="N37" s="32">
        <f>+G37*7.09%</f>
        <v>11344</v>
      </c>
      <c r="O37" s="32">
        <v>0</v>
      </c>
      <c r="P37" s="26">
        <f>I37+J37+M37+O37</f>
        <v>35674.869999999995</v>
      </c>
      <c r="Q37" s="26">
        <f>K37+L37+N37</f>
        <v>23526.887999999999</v>
      </c>
      <c r="R37" s="26">
        <f t="shared" si="41"/>
        <v>278491.80000000005</v>
      </c>
    </row>
    <row r="38" spans="1:18" ht="28.5" customHeight="1" x14ac:dyDescent="0.35">
      <c r="A38" s="37">
        <f t="shared" si="44"/>
        <v>23</v>
      </c>
      <c r="B38" s="18" t="s">
        <v>303</v>
      </c>
      <c r="C38" s="18" t="s">
        <v>253</v>
      </c>
      <c r="D38" s="18" t="s">
        <v>208</v>
      </c>
      <c r="E38" s="18" t="s">
        <v>196</v>
      </c>
      <c r="F38" s="19" t="s">
        <v>32</v>
      </c>
      <c r="G38" s="29">
        <v>90000</v>
      </c>
      <c r="H38" s="29">
        <v>81250</v>
      </c>
      <c r="I38" s="21">
        <v>9753.1200000000008</v>
      </c>
      <c r="J38" s="22">
        <f t="shared" si="45"/>
        <v>2583</v>
      </c>
      <c r="K38" s="23">
        <f t="shared" si="46"/>
        <v>6390</v>
      </c>
      <c r="L38" s="85">
        <f t="shared" si="38"/>
        <v>822.88800000000003</v>
      </c>
      <c r="M38" s="32">
        <f t="shared" ref="M38" si="47">G38*3.04/100</f>
        <v>2736</v>
      </c>
      <c r="N38" s="32">
        <f t="shared" ref="N38" si="48">+G38*7.09%</f>
        <v>6381</v>
      </c>
      <c r="O38" s="32">
        <v>0</v>
      </c>
      <c r="P38" s="26">
        <f>I38+J38+M38+O38</f>
        <v>15072.12</v>
      </c>
      <c r="Q38" s="26">
        <f t="shared" ref="Q38" si="49">K38+L38+N38</f>
        <v>13593.887999999999</v>
      </c>
      <c r="R38" s="26">
        <f t="shared" si="41"/>
        <v>156177.88</v>
      </c>
    </row>
    <row r="39" spans="1:18" ht="24.75" customHeight="1" x14ac:dyDescent="0.2">
      <c r="A39" s="167" t="s">
        <v>133</v>
      </c>
      <c r="B39" s="167"/>
      <c r="C39" s="167"/>
      <c r="D39" s="167"/>
      <c r="E39" s="167"/>
      <c r="F39" s="19"/>
      <c r="G39" s="72">
        <f t="shared" ref="G39:R39" si="50">SUM(G34:G38)</f>
        <v>710000</v>
      </c>
      <c r="H39" s="72">
        <f t="shared" si="50"/>
        <v>680833.34000000008</v>
      </c>
      <c r="I39" s="72">
        <f t="shared" si="50"/>
        <v>109701.89999999998</v>
      </c>
      <c r="J39" s="72">
        <f t="shared" si="50"/>
        <v>20377</v>
      </c>
      <c r="K39" s="72">
        <f t="shared" si="50"/>
        <v>50410</v>
      </c>
      <c r="L39" s="72">
        <f t="shared" si="50"/>
        <v>4114.4400000000005</v>
      </c>
      <c r="M39" s="72">
        <f t="shared" si="50"/>
        <v>20885.407999999999</v>
      </c>
      <c r="N39" s="72">
        <f t="shared" si="50"/>
        <v>48709.718000000001</v>
      </c>
      <c r="O39" s="72">
        <f t="shared" si="50"/>
        <v>1587.38</v>
      </c>
      <c r="P39" s="72">
        <f t="shared" si="50"/>
        <v>152551.68799999999</v>
      </c>
      <c r="Q39" s="72">
        <f t="shared" si="50"/>
        <v>103234.158</v>
      </c>
      <c r="R39" s="72">
        <f t="shared" si="50"/>
        <v>1238281.6519999998</v>
      </c>
    </row>
    <row r="40" spans="1:18" ht="36" customHeight="1" x14ac:dyDescent="0.2">
      <c r="A40" s="168" t="s">
        <v>23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70"/>
    </row>
    <row r="41" spans="1:18" s="62" customFormat="1" ht="41.25" customHeight="1" x14ac:dyDescent="0.35">
      <c r="A41" s="93">
        <v>24</v>
      </c>
      <c r="B41" s="18" t="s">
        <v>90</v>
      </c>
      <c r="C41" s="18" t="s">
        <v>253</v>
      </c>
      <c r="D41" s="18" t="s">
        <v>23</v>
      </c>
      <c r="E41" s="18" t="s">
        <v>140</v>
      </c>
      <c r="F41" s="19" t="s">
        <v>32</v>
      </c>
      <c r="G41" s="47">
        <v>160000</v>
      </c>
      <c r="H41" s="20">
        <v>154166.67000000001</v>
      </c>
      <c r="I41" s="21">
        <v>25822.02</v>
      </c>
      <c r="J41" s="22">
        <f>G41*2.87/100</f>
        <v>4592</v>
      </c>
      <c r="K41" s="23">
        <f>G41*7.1/100</f>
        <v>11360</v>
      </c>
      <c r="L41" s="85">
        <f t="shared" ref="L41:L44" si="51">74808*1.1%</f>
        <v>822.88800000000003</v>
      </c>
      <c r="M41" s="94">
        <f>+G41*3.04%</f>
        <v>4864</v>
      </c>
      <c r="N41" s="32">
        <f t="shared" ref="N41:N44" si="52">+G41*7.09%</f>
        <v>11344</v>
      </c>
      <c r="O41" s="50">
        <v>1587.38</v>
      </c>
      <c r="P41" s="73">
        <f t="shared" ref="P41:P44" si="53">I41+J41+M41+O41</f>
        <v>36865.4</v>
      </c>
      <c r="Q41" s="73">
        <f>+K41+L41+N41</f>
        <v>23526.887999999999</v>
      </c>
      <c r="R41" s="26">
        <f t="shared" ref="R41:R44" si="54">G41-P41+H41</f>
        <v>277301.27</v>
      </c>
    </row>
    <row r="42" spans="1:18" s="62" customFormat="1" ht="41.25" customHeight="1" x14ac:dyDescent="0.35">
      <c r="A42" s="37">
        <f t="shared" ref="A42:A44" si="55">+A41+1</f>
        <v>25</v>
      </c>
      <c r="B42" s="18" t="s">
        <v>91</v>
      </c>
      <c r="C42" s="18" t="s">
        <v>253</v>
      </c>
      <c r="D42" s="18" t="s">
        <v>23</v>
      </c>
      <c r="E42" s="18" t="s">
        <v>88</v>
      </c>
      <c r="F42" s="19" t="s">
        <v>32</v>
      </c>
      <c r="G42" s="47">
        <v>90000</v>
      </c>
      <c r="H42" s="29">
        <v>81250</v>
      </c>
      <c r="I42" s="21">
        <v>8959.43</v>
      </c>
      <c r="J42" s="22">
        <f>G42*2.87/100</f>
        <v>2583</v>
      </c>
      <c r="K42" s="23">
        <f>G42*7.1/100</f>
        <v>6390</v>
      </c>
      <c r="L42" s="85">
        <f t="shared" si="51"/>
        <v>822.88800000000003</v>
      </c>
      <c r="M42" s="94">
        <f>G42*3.04/100</f>
        <v>2736</v>
      </c>
      <c r="N42" s="32">
        <f t="shared" si="52"/>
        <v>6381</v>
      </c>
      <c r="O42" s="50">
        <f>1587.38*2</f>
        <v>3174.76</v>
      </c>
      <c r="P42" s="73">
        <f t="shared" si="53"/>
        <v>17453.190000000002</v>
      </c>
      <c r="Q42" s="73">
        <f>+K42+L42+N42</f>
        <v>13593.887999999999</v>
      </c>
      <c r="R42" s="26">
        <f t="shared" si="54"/>
        <v>153796.81</v>
      </c>
    </row>
    <row r="43" spans="1:18" s="62" customFormat="1" ht="41.25" customHeight="1" x14ac:dyDescent="0.35">
      <c r="A43" s="37">
        <f t="shared" si="55"/>
        <v>26</v>
      </c>
      <c r="B43" s="18" t="s">
        <v>309</v>
      </c>
      <c r="C43" s="18" t="s">
        <v>253</v>
      </c>
      <c r="D43" s="18" t="s">
        <v>23</v>
      </c>
      <c r="E43" s="18" t="s">
        <v>88</v>
      </c>
      <c r="F43" s="19" t="s">
        <v>32</v>
      </c>
      <c r="G43" s="47">
        <v>90000</v>
      </c>
      <c r="H43" s="47">
        <v>80416.67</v>
      </c>
      <c r="I43" s="21">
        <v>8959.43</v>
      </c>
      <c r="J43" s="22">
        <f>G43*2.87/100</f>
        <v>2583</v>
      </c>
      <c r="K43" s="23">
        <f>G43*7.1/100</f>
        <v>6390</v>
      </c>
      <c r="L43" s="85">
        <f t="shared" si="51"/>
        <v>822.88800000000003</v>
      </c>
      <c r="M43" s="94">
        <f>G43*3.04/100</f>
        <v>2736</v>
      </c>
      <c r="N43" s="32">
        <f t="shared" ref="N43" si="56">+G43*7.09%</f>
        <v>6381</v>
      </c>
      <c r="O43" s="50">
        <f t="shared" ref="O43:O44" si="57">1587.38*2</f>
        <v>3174.76</v>
      </c>
      <c r="P43" s="73">
        <f t="shared" ref="P43" si="58">I43+J43+M43+O43</f>
        <v>17453.190000000002</v>
      </c>
      <c r="Q43" s="73">
        <f>+K43+L43+N43</f>
        <v>13593.887999999999</v>
      </c>
      <c r="R43" s="26">
        <f t="shared" si="54"/>
        <v>152963.47999999998</v>
      </c>
    </row>
    <row r="44" spans="1:18" s="62" customFormat="1" ht="41.25" customHeight="1" x14ac:dyDescent="0.35">
      <c r="A44" s="37">
        <f t="shared" si="55"/>
        <v>27</v>
      </c>
      <c r="B44" s="18" t="s">
        <v>89</v>
      </c>
      <c r="C44" s="18" t="s">
        <v>252</v>
      </c>
      <c r="D44" s="18" t="s">
        <v>23</v>
      </c>
      <c r="E44" s="18" t="s">
        <v>88</v>
      </c>
      <c r="F44" s="19" t="s">
        <v>32</v>
      </c>
      <c r="G44" s="47">
        <v>90000</v>
      </c>
      <c r="H44" s="47">
        <v>84166.67</v>
      </c>
      <c r="I44" s="21">
        <v>8959.43</v>
      </c>
      <c r="J44" s="22">
        <f>G44*2.87/100</f>
        <v>2583</v>
      </c>
      <c r="K44" s="23">
        <f>G44*7.1/100</f>
        <v>6390</v>
      </c>
      <c r="L44" s="85">
        <f t="shared" si="51"/>
        <v>822.88800000000003</v>
      </c>
      <c r="M44" s="94">
        <f>G44*3.04/100</f>
        <v>2736</v>
      </c>
      <c r="N44" s="32">
        <f t="shared" si="52"/>
        <v>6381</v>
      </c>
      <c r="O44" s="50">
        <f t="shared" si="57"/>
        <v>3174.76</v>
      </c>
      <c r="P44" s="73">
        <f t="shared" si="53"/>
        <v>17453.190000000002</v>
      </c>
      <c r="Q44" s="73">
        <f>+K44+L44+N44</f>
        <v>13593.887999999999</v>
      </c>
      <c r="R44" s="26">
        <f t="shared" si="54"/>
        <v>156713.47999999998</v>
      </c>
    </row>
    <row r="45" spans="1:18" ht="26.25" customHeight="1" x14ac:dyDescent="0.2">
      <c r="A45" s="167" t="s">
        <v>133</v>
      </c>
      <c r="B45" s="167"/>
      <c r="C45" s="167"/>
      <c r="D45" s="167"/>
      <c r="E45" s="167"/>
      <c r="F45" s="19"/>
      <c r="G45" s="71">
        <f t="shared" ref="G45:R45" si="59">SUM(G41:G44)</f>
        <v>430000</v>
      </c>
      <c r="H45" s="71">
        <f t="shared" si="59"/>
        <v>400000.01</v>
      </c>
      <c r="I45" s="71">
        <f t="shared" si="59"/>
        <v>52700.31</v>
      </c>
      <c r="J45" s="71">
        <f t="shared" si="59"/>
        <v>12341</v>
      </c>
      <c r="K45" s="71">
        <f t="shared" si="59"/>
        <v>30530</v>
      </c>
      <c r="L45" s="71">
        <f t="shared" si="59"/>
        <v>3291.5520000000001</v>
      </c>
      <c r="M45" s="71">
        <f t="shared" si="59"/>
        <v>13072</v>
      </c>
      <c r="N45" s="71">
        <f t="shared" si="59"/>
        <v>30487</v>
      </c>
      <c r="O45" s="71">
        <f t="shared" si="59"/>
        <v>11111.66</v>
      </c>
      <c r="P45" s="71">
        <f t="shared" si="59"/>
        <v>89224.97</v>
      </c>
      <c r="Q45" s="71">
        <f t="shared" si="59"/>
        <v>64308.551999999996</v>
      </c>
      <c r="R45" s="71">
        <f t="shared" si="59"/>
        <v>740775.04</v>
      </c>
    </row>
    <row r="46" spans="1:18" ht="34.5" customHeight="1" x14ac:dyDescent="0.2">
      <c r="A46" s="168" t="s">
        <v>24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70"/>
    </row>
    <row r="47" spans="1:18" ht="21.75" customHeight="1" x14ac:dyDescent="0.35">
      <c r="A47" s="37">
        <v>28</v>
      </c>
      <c r="B47" s="18" t="s">
        <v>63</v>
      </c>
      <c r="C47" s="18" t="s">
        <v>252</v>
      </c>
      <c r="D47" s="18" t="s">
        <v>24</v>
      </c>
      <c r="E47" s="18" t="s">
        <v>64</v>
      </c>
      <c r="F47" s="19" t="s">
        <v>29</v>
      </c>
      <c r="G47" s="35">
        <v>210000</v>
      </c>
      <c r="H47" s="35">
        <f>+G47</f>
        <v>210000</v>
      </c>
      <c r="I47" s="30">
        <v>38154.769999999997</v>
      </c>
      <c r="J47" s="22">
        <f>G47*2.87/100</f>
        <v>6027</v>
      </c>
      <c r="K47" s="23">
        <f>G47*7.1/100</f>
        <v>14910</v>
      </c>
      <c r="L47" s="85">
        <f t="shared" ref="L47:L54" si="60">74808*1.1%</f>
        <v>822.88800000000003</v>
      </c>
      <c r="M47" s="32">
        <f>187020*3.04%</f>
        <v>5685.4080000000004</v>
      </c>
      <c r="N47" s="32">
        <f>187020*7.09%</f>
        <v>13259.718000000001</v>
      </c>
      <c r="O47" s="30">
        <v>0</v>
      </c>
      <c r="P47" s="26">
        <f t="shared" ref="P47:P62" si="61">I47+J47+M47+O47</f>
        <v>49867.178</v>
      </c>
      <c r="Q47" s="26">
        <f>+K47+L47+N47</f>
        <v>28992.606</v>
      </c>
      <c r="R47" s="26">
        <f t="shared" ref="R47:R62" si="62">G47-P47+H47</f>
        <v>370132.82199999999</v>
      </c>
    </row>
    <row r="48" spans="1:18" ht="21.75" customHeight="1" x14ac:dyDescent="0.35">
      <c r="A48" s="37">
        <f t="shared" ref="A48:A60" si="63">+A47+1</f>
        <v>29</v>
      </c>
      <c r="B48" s="18" t="s">
        <v>65</v>
      </c>
      <c r="C48" s="18" t="s">
        <v>253</v>
      </c>
      <c r="D48" s="18" t="s">
        <v>24</v>
      </c>
      <c r="E48" s="18" t="s">
        <v>66</v>
      </c>
      <c r="F48" s="19" t="s">
        <v>32</v>
      </c>
      <c r="G48" s="35">
        <v>160000</v>
      </c>
      <c r="H48" s="20">
        <v>154166.67000000001</v>
      </c>
      <c r="I48" s="30">
        <v>26218.87</v>
      </c>
      <c r="J48" s="22">
        <f t="shared" ref="J48:J62" si="64">G48*2.87/100</f>
        <v>4592</v>
      </c>
      <c r="K48" s="23">
        <f t="shared" ref="K48:K62" si="65">G48*7.1/100</f>
        <v>11360</v>
      </c>
      <c r="L48" s="85">
        <f t="shared" si="60"/>
        <v>822.88800000000003</v>
      </c>
      <c r="M48" s="32">
        <f>+G48*3.04%</f>
        <v>4864</v>
      </c>
      <c r="N48" s="32">
        <f t="shared" ref="N48:N62" si="66">+G48*7.09%</f>
        <v>11344</v>
      </c>
      <c r="O48" s="30">
        <v>0</v>
      </c>
      <c r="P48" s="26">
        <f t="shared" si="61"/>
        <v>35674.869999999995</v>
      </c>
      <c r="Q48" s="26">
        <f t="shared" ref="Q48:Q59" si="67">K48+L48+N48</f>
        <v>23526.887999999999</v>
      </c>
      <c r="R48" s="26">
        <f t="shared" si="62"/>
        <v>278491.80000000005</v>
      </c>
    </row>
    <row r="49" spans="1:18" ht="21.75" customHeight="1" x14ac:dyDescent="0.35">
      <c r="A49" s="37">
        <f t="shared" si="63"/>
        <v>30</v>
      </c>
      <c r="B49" s="18" t="s">
        <v>67</v>
      </c>
      <c r="C49" s="18" t="s">
        <v>253</v>
      </c>
      <c r="D49" s="18" t="s">
        <v>24</v>
      </c>
      <c r="E49" s="18" t="s">
        <v>68</v>
      </c>
      <c r="F49" s="19" t="s">
        <v>29</v>
      </c>
      <c r="G49" s="35">
        <v>160000</v>
      </c>
      <c r="H49" s="20">
        <v>154166.67000000001</v>
      </c>
      <c r="I49" s="30">
        <v>26218.87</v>
      </c>
      <c r="J49" s="22">
        <f t="shared" si="64"/>
        <v>4592</v>
      </c>
      <c r="K49" s="23">
        <f t="shared" si="65"/>
        <v>11360</v>
      </c>
      <c r="L49" s="85">
        <f t="shared" si="60"/>
        <v>822.88800000000003</v>
      </c>
      <c r="M49" s="32">
        <f>+G49*3.04%</f>
        <v>4864</v>
      </c>
      <c r="N49" s="32">
        <f t="shared" si="66"/>
        <v>11344</v>
      </c>
      <c r="O49" s="30">
        <v>0</v>
      </c>
      <c r="P49" s="26">
        <f t="shared" si="61"/>
        <v>35674.869999999995</v>
      </c>
      <c r="Q49" s="26">
        <f t="shared" si="67"/>
        <v>23526.887999999999</v>
      </c>
      <c r="R49" s="26">
        <f t="shared" si="62"/>
        <v>278491.80000000005</v>
      </c>
    </row>
    <row r="50" spans="1:18" ht="21" x14ac:dyDescent="0.35">
      <c r="A50" s="37">
        <f t="shared" si="63"/>
        <v>31</v>
      </c>
      <c r="B50" s="18" t="s">
        <v>282</v>
      </c>
      <c r="C50" s="18" t="s">
        <v>253</v>
      </c>
      <c r="D50" s="18" t="s">
        <v>24</v>
      </c>
      <c r="E50" s="18" t="s">
        <v>409</v>
      </c>
      <c r="F50" s="19" t="s">
        <v>32</v>
      </c>
      <c r="G50" s="35">
        <v>160000</v>
      </c>
      <c r="H50" s="20">
        <v>154166.67000000001</v>
      </c>
      <c r="I50" s="30">
        <v>25822.02</v>
      </c>
      <c r="J50" s="22">
        <f t="shared" ref="J50" si="68">G50*2.87/100</f>
        <v>4592</v>
      </c>
      <c r="K50" s="23">
        <f t="shared" ref="K50" si="69">G50*7.1/100</f>
        <v>11360</v>
      </c>
      <c r="L50" s="85">
        <f t="shared" si="60"/>
        <v>822.88800000000003</v>
      </c>
      <c r="M50" s="32">
        <f t="shared" ref="M50" si="70">+G50*3.04%</f>
        <v>4864</v>
      </c>
      <c r="N50" s="32">
        <f t="shared" ref="N50" si="71">+G50*7.09%</f>
        <v>11344</v>
      </c>
      <c r="O50" s="30">
        <v>1587.38</v>
      </c>
      <c r="P50" s="26">
        <f t="shared" ref="P50" si="72">I50+J50+M50+O50</f>
        <v>36865.4</v>
      </c>
      <c r="Q50" s="26">
        <f t="shared" ref="Q50" si="73">K50+L50+N50</f>
        <v>23526.887999999999</v>
      </c>
      <c r="R50" s="26">
        <f t="shared" si="62"/>
        <v>277301.27</v>
      </c>
    </row>
    <row r="51" spans="1:18" ht="21.75" customHeight="1" x14ac:dyDescent="0.35">
      <c r="A51" s="37">
        <f t="shared" si="63"/>
        <v>32</v>
      </c>
      <c r="B51" s="18" t="s">
        <v>72</v>
      </c>
      <c r="C51" s="18" t="s">
        <v>253</v>
      </c>
      <c r="D51" s="18" t="s">
        <v>24</v>
      </c>
      <c r="E51" s="18" t="s">
        <v>410</v>
      </c>
      <c r="F51" s="19" t="s">
        <v>32</v>
      </c>
      <c r="G51" s="35">
        <v>110000</v>
      </c>
      <c r="H51" s="35">
        <f>93750</f>
        <v>93750</v>
      </c>
      <c r="I51" s="30">
        <f>8959.43+4704.5</f>
        <v>13663.93</v>
      </c>
      <c r="J51" s="22">
        <f t="shared" si="64"/>
        <v>3157</v>
      </c>
      <c r="K51" s="23">
        <f t="shared" si="65"/>
        <v>7810</v>
      </c>
      <c r="L51" s="85">
        <f t="shared" si="60"/>
        <v>822.88800000000003</v>
      </c>
      <c r="M51" s="32">
        <f t="shared" ref="M51:M62" si="74">G51*3.04/100</f>
        <v>3344</v>
      </c>
      <c r="N51" s="32">
        <f t="shared" si="66"/>
        <v>7799.0000000000009</v>
      </c>
      <c r="O51" s="30">
        <f>1587.38*2</f>
        <v>3174.76</v>
      </c>
      <c r="P51" s="26">
        <f t="shared" si="61"/>
        <v>23339.690000000002</v>
      </c>
      <c r="Q51" s="26">
        <f t="shared" si="67"/>
        <v>16431.888000000003</v>
      </c>
      <c r="R51" s="26">
        <f t="shared" si="62"/>
        <v>180410.31</v>
      </c>
    </row>
    <row r="52" spans="1:18" ht="21.75" customHeight="1" x14ac:dyDescent="0.35">
      <c r="A52" s="37">
        <f t="shared" si="63"/>
        <v>33</v>
      </c>
      <c r="B52" s="18" t="s">
        <v>70</v>
      </c>
      <c r="C52" s="18" t="s">
        <v>253</v>
      </c>
      <c r="D52" s="18" t="s">
        <v>24</v>
      </c>
      <c r="E52" s="18" t="s">
        <v>411</v>
      </c>
      <c r="F52" s="19" t="s">
        <v>32</v>
      </c>
      <c r="G52" s="35">
        <v>110000</v>
      </c>
      <c r="H52" s="35">
        <v>93750</v>
      </c>
      <c r="I52" s="30">
        <f>9753.12+4704.5</f>
        <v>14457.62</v>
      </c>
      <c r="J52" s="22">
        <f t="shared" si="64"/>
        <v>3157</v>
      </c>
      <c r="K52" s="23">
        <f t="shared" si="65"/>
        <v>7810</v>
      </c>
      <c r="L52" s="85">
        <f t="shared" si="60"/>
        <v>822.88800000000003</v>
      </c>
      <c r="M52" s="32">
        <f t="shared" si="74"/>
        <v>3344</v>
      </c>
      <c r="N52" s="32">
        <f t="shared" si="66"/>
        <v>7799.0000000000009</v>
      </c>
      <c r="O52" s="30">
        <v>0</v>
      </c>
      <c r="P52" s="26">
        <f t="shared" si="61"/>
        <v>20958.620000000003</v>
      </c>
      <c r="Q52" s="26">
        <f t="shared" si="67"/>
        <v>16431.888000000003</v>
      </c>
      <c r="R52" s="26">
        <f t="shared" si="62"/>
        <v>182791.38</v>
      </c>
    </row>
    <row r="53" spans="1:18" ht="21.75" customHeight="1" x14ac:dyDescent="0.35">
      <c r="A53" s="37">
        <f>+A52+1</f>
        <v>34</v>
      </c>
      <c r="B53" s="18" t="s">
        <v>182</v>
      </c>
      <c r="C53" s="18" t="s">
        <v>253</v>
      </c>
      <c r="D53" s="18" t="s">
        <v>24</v>
      </c>
      <c r="E53" s="18" t="s">
        <v>412</v>
      </c>
      <c r="F53" s="19" t="s">
        <v>32</v>
      </c>
      <c r="G53" s="35">
        <v>110000</v>
      </c>
      <c r="H53" s="35">
        <v>87916.67</v>
      </c>
      <c r="I53" s="30">
        <f>9356.27+4704.5</f>
        <v>14060.77</v>
      </c>
      <c r="J53" s="22">
        <f t="shared" si="64"/>
        <v>3157</v>
      </c>
      <c r="K53" s="23">
        <f t="shared" si="65"/>
        <v>7810</v>
      </c>
      <c r="L53" s="85">
        <f t="shared" si="60"/>
        <v>822.88800000000003</v>
      </c>
      <c r="M53" s="32">
        <f t="shared" si="74"/>
        <v>3344</v>
      </c>
      <c r="N53" s="32">
        <f t="shared" si="66"/>
        <v>7799.0000000000009</v>
      </c>
      <c r="O53" s="30">
        <v>1587.38</v>
      </c>
      <c r="P53" s="26">
        <f t="shared" si="61"/>
        <v>22149.15</v>
      </c>
      <c r="Q53" s="26">
        <f>K53+L53+N53</f>
        <v>16431.888000000003</v>
      </c>
      <c r="R53" s="26">
        <f t="shared" si="62"/>
        <v>175767.52000000002</v>
      </c>
    </row>
    <row r="54" spans="1:18" ht="21" x14ac:dyDescent="0.35">
      <c r="A54" s="37">
        <f t="shared" si="63"/>
        <v>35</v>
      </c>
      <c r="B54" s="18" t="s">
        <v>283</v>
      </c>
      <c r="C54" s="18" t="s">
        <v>253</v>
      </c>
      <c r="D54" s="18" t="s">
        <v>24</v>
      </c>
      <c r="E54" s="18" t="s">
        <v>69</v>
      </c>
      <c r="F54" s="19" t="s">
        <v>32</v>
      </c>
      <c r="G54" s="35">
        <v>90000</v>
      </c>
      <c r="H54" s="35">
        <v>81250</v>
      </c>
      <c r="I54" s="30">
        <v>8959.43</v>
      </c>
      <c r="J54" s="22">
        <f t="shared" ref="J54" si="75">G54*2.87/100</f>
        <v>2583</v>
      </c>
      <c r="K54" s="23">
        <f t="shared" ref="K54" si="76">G54*7.1/100</f>
        <v>6390</v>
      </c>
      <c r="L54" s="85">
        <f t="shared" si="60"/>
        <v>822.88800000000003</v>
      </c>
      <c r="M54" s="32">
        <f t="shared" ref="M54" si="77">G54*3.04/100</f>
        <v>2736</v>
      </c>
      <c r="N54" s="32">
        <f t="shared" ref="N54" si="78">+G54*7.09%</f>
        <v>6381</v>
      </c>
      <c r="O54" s="30">
        <f>1587.38*2</f>
        <v>3174.76</v>
      </c>
      <c r="P54" s="26">
        <f t="shared" ref="P54" si="79">I54+J54+M54+O54</f>
        <v>17453.190000000002</v>
      </c>
      <c r="Q54" s="26">
        <f>K54+L54+N54</f>
        <v>13593.887999999999</v>
      </c>
      <c r="R54" s="26">
        <f t="shared" si="62"/>
        <v>153796.81</v>
      </c>
    </row>
    <row r="55" spans="1:18" ht="21.75" customHeight="1" x14ac:dyDescent="0.35">
      <c r="A55" s="37">
        <f t="shared" si="63"/>
        <v>36</v>
      </c>
      <c r="B55" s="18" t="s">
        <v>188</v>
      </c>
      <c r="C55" s="18" t="s">
        <v>253</v>
      </c>
      <c r="D55" s="18" t="s">
        <v>24</v>
      </c>
      <c r="E55" s="18" t="s">
        <v>218</v>
      </c>
      <c r="F55" s="19" t="s">
        <v>295</v>
      </c>
      <c r="G55" s="35">
        <v>43000</v>
      </c>
      <c r="H55" s="35">
        <v>40083.33</v>
      </c>
      <c r="I55" s="30">
        <v>866.06</v>
      </c>
      <c r="J55" s="22">
        <f t="shared" si="64"/>
        <v>1234.0999999999999</v>
      </c>
      <c r="K55" s="23">
        <f t="shared" si="65"/>
        <v>3053</v>
      </c>
      <c r="L55" s="85">
        <f>+G55*1.1%</f>
        <v>473.00000000000006</v>
      </c>
      <c r="M55" s="32">
        <f t="shared" si="74"/>
        <v>1307.2</v>
      </c>
      <c r="N55" s="32">
        <f t="shared" si="66"/>
        <v>3048.7000000000003</v>
      </c>
      <c r="O55" s="30">
        <v>0</v>
      </c>
      <c r="P55" s="26">
        <f t="shared" si="61"/>
        <v>3407.3599999999997</v>
      </c>
      <c r="Q55" s="26">
        <f>K55+L55+N55</f>
        <v>6574.7000000000007</v>
      </c>
      <c r="R55" s="26">
        <f t="shared" si="62"/>
        <v>79675.97</v>
      </c>
    </row>
    <row r="56" spans="1:18" ht="21.75" customHeight="1" x14ac:dyDescent="0.35">
      <c r="A56" s="37">
        <f t="shared" si="63"/>
        <v>37</v>
      </c>
      <c r="B56" s="18" t="s">
        <v>71</v>
      </c>
      <c r="C56" s="18" t="s">
        <v>252</v>
      </c>
      <c r="D56" s="18" t="s">
        <v>24</v>
      </c>
      <c r="E56" s="18" t="s">
        <v>413</v>
      </c>
      <c r="F56" s="19" t="s">
        <v>29</v>
      </c>
      <c r="G56" s="35">
        <v>126000</v>
      </c>
      <c r="H56" s="35">
        <v>126000</v>
      </c>
      <c r="I56" s="30">
        <f>8576.99+9644.23</f>
        <v>18221.22</v>
      </c>
      <c r="J56" s="22">
        <f t="shared" si="64"/>
        <v>3616.2</v>
      </c>
      <c r="K56" s="23">
        <f t="shared" si="65"/>
        <v>8946</v>
      </c>
      <c r="L56" s="85">
        <f t="shared" ref="L56:L57" si="80">74808*1.1%</f>
        <v>822.88800000000003</v>
      </c>
      <c r="M56" s="32">
        <f t="shared" si="74"/>
        <v>3830.4</v>
      </c>
      <c r="N56" s="32">
        <f t="shared" si="66"/>
        <v>8933.4000000000015</v>
      </c>
      <c r="O56" s="30">
        <v>0</v>
      </c>
      <c r="P56" s="26">
        <f t="shared" si="61"/>
        <v>25667.820000000003</v>
      </c>
      <c r="Q56" s="26">
        <f t="shared" si="67"/>
        <v>18702.288</v>
      </c>
      <c r="R56" s="26">
        <f t="shared" si="62"/>
        <v>226332.18</v>
      </c>
    </row>
    <row r="57" spans="1:18" ht="21.75" customHeight="1" x14ac:dyDescent="0.35">
      <c r="A57" s="37">
        <f t="shared" si="63"/>
        <v>38</v>
      </c>
      <c r="B57" s="18" t="s">
        <v>170</v>
      </c>
      <c r="C57" s="18" t="s">
        <v>253</v>
      </c>
      <c r="D57" s="18" t="s">
        <v>24</v>
      </c>
      <c r="E57" s="18" t="s">
        <v>414</v>
      </c>
      <c r="F57" s="19" t="s">
        <v>32</v>
      </c>
      <c r="G57" s="35">
        <v>160000</v>
      </c>
      <c r="H57" s="35">
        <v>154166.67000000001</v>
      </c>
      <c r="I57" s="30">
        <f>9753.12+16465.75</f>
        <v>26218.870000000003</v>
      </c>
      <c r="J57" s="22">
        <f t="shared" si="64"/>
        <v>4592</v>
      </c>
      <c r="K57" s="23">
        <f t="shared" si="65"/>
        <v>11360</v>
      </c>
      <c r="L57" s="85">
        <f t="shared" si="80"/>
        <v>822.88800000000003</v>
      </c>
      <c r="M57" s="32">
        <f t="shared" si="74"/>
        <v>4864</v>
      </c>
      <c r="N57" s="32">
        <f t="shared" si="66"/>
        <v>11344</v>
      </c>
      <c r="O57" s="30">
        <v>0</v>
      </c>
      <c r="P57" s="26">
        <f t="shared" si="61"/>
        <v>35674.870000000003</v>
      </c>
      <c r="Q57" s="26">
        <f t="shared" si="67"/>
        <v>23526.887999999999</v>
      </c>
      <c r="R57" s="26">
        <f t="shared" si="62"/>
        <v>278491.80000000005</v>
      </c>
    </row>
    <row r="58" spans="1:18" ht="21.75" customHeight="1" x14ac:dyDescent="0.35">
      <c r="A58" s="37">
        <f t="shared" si="63"/>
        <v>39</v>
      </c>
      <c r="B58" s="18" t="s">
        <v>386</v>
      </c>
      <c r="C58" s="18" t="s">
        <v>253</v>
      </c>
      <c r="D58" s="18" t="s">
        <v>24</v>
      </c>
      <c r="E58" s="18" t="s">
        <v>387</v>
      </c>
      <c r="F58" s="19" t="s">
        <v>32</v>
      </c>
      <c r="G58" s="35">
        <v>90000</v>
      </c>
      <c r="H58" s="35">
        <v>65000</v>
      </c>
      <c r="I58" s="30">
        <v>9753.1200000000008</v>
      </c>
      <c r="J58" s="22">
        <f>G58*2.87/100</f>
        <v>2583</v>
      </c>
      <c r="K58" s="23">
        <f>G58*7.1/100</f>
        <v>6390</v>
      </c>
      <c r="L58" s="85">
        <f>74808*1.1%</f>
        <v>822.88800000000003</v>
      </c>
      <c r="M58" s="32">
        <f>G58*3.04/100</f>
        <v>2736</v>
      </c>
      <c r="N58" s="32">
        <f>+G58*7.09%</f>
        <v>6381</v>
      </c>
      <c r="O58" s="30">
        <v>0</v>
      </c>
      <c r="P58" s="26">
        <f t="shared" si="61"/>
        <v>15072.12</v>
      </c>
      <c r="Q58" s="26">
        <f t="shared" si="67"/>
        <v>13593.887999999999</v>
      </c>
      <c r="R58" s="26">
        <f t="shared" si="62"/>
        <v>139927.88</v>
      </c>
    </row>
    <row r="59" spans="1:18" ht="21.75" customHeight="1" x14ac:dyDescent="0.35">
      <c r="A59" s="37">
        <f t="shared" si="63"/>
        <v>40</v>
      </c>
      <c r="B59" s="18" t="s">
        <v>385</v>
      </c>
      <c r="C59" s="18" t="s">
        <v>253</v>
      </c>
      <c r="D59" s="18" t="s">
        <v>24</v>
      </c>
      <c r="E59" s="18" t="s">
        <v>387</v>
      </c>
      <c r="F59" s="19" t="s">
        <v>32</v>
      </c>
      <c r="G59" s="35">
        <v>90000</v>
      </c>
      <c r="H59" s="35">
        <v>65000</v>
      </c>
      <c r="I59" s="30">
        <v>8959.43</v>
      </c>
      <c r="J59" s="22">
        <f>G59*2.87/100</f>
        <v>2583</v>
      </c>
      <c r="K59" s="23">
        <f>G59*7.1/100</f>
        <v>6390</v>
      </c>
      <c r="L59" s="85">
        <f>74808*1.1%</f>
        <v>822.88800000000003</v>
      </c>
      <c r="M59" s="32">
        <f>G59*3.04/100</f>
        <v>2736</v>
      </c>
      <c r="N59" s="32">
        <f>+G59*7.09%</f>
        <v>6381</v>
      </c>
      <c r="O59" s="30">
        <f>1587.38*2</f>
        <v>3174.76</v>
      </c>
      <c r="P59" s="26">
        <f t="shared" si="61"/>
        <v>17453.190000000002</v>
      </c>
      <c r="Q59" s="26">
        <f t="shared" si="67"/>
        <v>13593.887999999999</v>
      </c>
      <c r="R59" s="26">
        <f t="shared" si="62"/>
        <v>137546.81</v>
      </c>
    </row>
    <row r="60" spans="1:18" ht="30" customHeight="1" x14ac:dyDescent="0.35">
      <c r="A60" s="37">
        <f t="shared" si="63"/>
        <v>41</v>
      </c>
      <c r="B60" s="33" t="s">
        <v>210</v>
      </c>
      <c r="C60" s="33" t="s">
        <v>253</v>
      </c>
      <c r="D60" s="18" t="s">
        <v>24</v>
      </c>
      <c r="E60" s="18" t="s">
        <v>218</v>
      </c>
      <c r="F60" s="37" t="s">
        <v>295</v>
      </c>
      <c r="G60" s="29">
        <v>43000</v>
      </c>
      <c r="H60" s="29">
        <v>40083.33</v>
      </c>
      <c r="I60" s="26">
        <v>866.06</v>
      </c>
      <c r="J60" s="22">
        <f>G60*2.87/100</f>
        <v>1234.0999999999999</v>
      </c>
      <c r="K60" s="23">
        <f>G60*7.1/100</f>
        <v>3053</v>
      </c>
      <c r="L60" s="85">
        <f>+G60*1.1%</f>
        <v>473.00000000000006</v>
      </c>
      <c r="M60" s="24">
        <f>G60*3.04/100</f>
        <v>1307.2</v>
      </c>
      <c r="N60" s="32">
        <f>+G60*7.09%</f>
        <v>3048.7000000000003</v>
      </c>
      <c r="O60" s="30">
        <v>0</v>
      </c>
      <c r="P60" s="26">
        <f>I60+J60+M60+O60</f>
        <v>3407.3599999999997</v>
      </c>
      <c r="Q60" s="26">
        <f>K60+L60+N60</f>
        <v>6574.7000000000007</v>
      </c>
      <c r="R60" s="26">
        <f t="shared" si="62"/>
        <v>79675.97</v>
      </c>
    </row>
    <row r="61" spans="1:18" ht="30" customHeight="1" x14ac:dyDescent="0.35">
      <c r="A61" s="37">
        <f>+A60+1</f>
        <v>42</v>
      </c>
      <c r="B61" s="33" t="s">
        <v>403</v>
      </c>
      <c r="C61" s="33" t="s">
        <v>253</v>
      </c>
      <c r="D61" s="18" t="s">
        <v>24</v>
      </c>
      <c r="E61" s="18" t="s">
        <v>218</v>
      </c>
      <c r="F61" s="37" t="s">
        <v>295</v>
      </c>
      <c r="G61" s="29">
        <v>43000</v>
      </c>
      <c r="H61" s="29"/>
      <c r="I61" s="26">
        <v>866.06</v>
      </c>
      <c r="J61" s="22">
        <f>G61*2.87/100</f>
        <v>1234.0999999999999</v>
      </c>
      <c r="K61" s="23">
        <f>G61*7.1/100</f>
        <v>3053</v>
      </c>
      <c r="L61" s="85">
        <f>+G61*1.1%</f>
        <v>473.00000000000006</v>
      </c>
      <c r="M61" s="24">
        <f>G61*3.04/100</f>
        <v>1307.2</v>
      </c>
      <c r="N61" s="32">
        <f>+G61*7.09%</f>
        <v>3048.7000000000003</v>
      </c>
      <c r="O61" s="30">
        <v>0</v>
      </c>
      <c r="P61" s="26">
        <f>I61+J61+M61+O61</f>
        <v>3407.3599999999997</v>
      </c>
      <c r="Q61" s="26">
        <f>K61+L61+N61</f>
        <v>6574.7000000000007</v>
      </c>
      <c r="R61" s="26">
        <f t="shared" si="62"/>
        <v>39592.639999999999</v>
      </c>
    </row>
    <row r="62" spans="1:18" ht="21.75" customHeight="1" x14ac:dyDescent="0.35">
      <c r="A62" s="37">
        <f>+A61+1</f>
        <v>43</v>
      </c>
      <c r="B62" s="18" t="s">
        <v>213</v>
      </c>
      <c r="C62" s="18" t="s">
        <v>252</v>
      </c>
      <c r="D62" s="18" t="s">
        <v>24</v>
      </c>
      <c r="E62" s="18" t="s">
        <v>218</v>
      </c>
      <c r="F62" s="19" t="s">
        <v>295</v>
      </c>
      <c r="G62" s="35">
        <v>43000</v>
      </c>
      <c r="H62" s="35">
        <v>40083.33</v>
      </c>
      <c r="I62" s="30">
        <v>866.06</v>
      </c>
      <c r="J62" s="22">
        <f t="shared" si="64"/>
        <v>1234.0999999999999</v>
      </c>
      <c r="K62" s="23">
        <f t="shared" si="65"/>
        <v>3053</v>
      </c>
      <c r="L62" s="85">
        <f>+G62*1.1%</f>
        <v>473.00000000000006</v>
      </c>
      <c r="M62" s="32">
        <f t="shared" si="74"/>
        <v>1307.2</v>
      </c>
      <c r="N62" s="32">
        <f t="shared" si="66"/>
        <v>3048.7000000000003</v>
      </c>
      <c r="O62" s="30">
        <v>0</v>
      </c>
      <c r="P62" s="26">
        <f t="shared" si="61"/>
        <v>3407.3599999999997</v>
      </c>
      <c r="Q62" s="26">
        <f>K62+L62+N62</f>
        <v>6574.7000000000007</v>
      </c>
      <c r="R62" s="26">
        <f t="shared" si="62"/>
        <v>79675.97</v>
      </c>
    </row>
    <row r="63" spans="1:18" ht="24.75" customHeight="1" x14ac:dyDescent="0.2">
      <c r="A63" s="167" t="s">
        <v>133</v>
      </c>
      <c r="B63" s="167"/>
      <c r="C63" s="167"/>
      <c r="D63" s="167"/>
      <c r="E63" s="167"/>
      <c r="F63" s="19"/>
      <c r="G63" s="75">
        <f t="shared" ref="G63:R63" si="81">SUM(G47:G62)</f>
        <v>1748000</v>
      </c>
      <c r="H63" s="75">
        <f t="shared" si="81"/>
        <v>1559583.3400000003</v>
      </c>
      <c r="I63" s="75">
        <f t="shared" si="81"/>
        <v>234173.15999999995</v>
      </c>
      <c r="J63" s="75">
        <f t="shared" si="81"/>
        <v>50167.599999999991</v>
      </c>
      <c r="K63" s="75">
        <f t="shared" si="81"/>
        <v>124108</v>
      </c>
      <c r="L63" s="75">
        <f t="shared" si="81"/>
        <v>11766.656000000003</v>
      </c>
      <c r="M63" s="75">
        <f t="shared" si="81"/>
        <v>52440.607999999986</v>
      </c>
      <c r="N63" s="75">
        <f t="shared" si="81"/>
        <v>122303.91799999999</v>
      </c>
      <c r="O63" s="75">
        <f t="shared" si="81"/>
        <v>12699.04</v>
      </c>
      <c r="P63" s="75">
        <f t="shared" si="81"/>
        <v>349480.40799999994</v>
      </c>
      <c r="Q63" s="75">
        <f t="shared" si="81"/>
        <v>258178.57400000008</v>
      </c>
      <c r="R63" s="75">
        <f t="shared" si="81"/>
        <v>2958102.932000001</v>
      </c>
    </row>
    <row r="64" spans="1:18" ht="30.75" customHeight="1" x14ac:dyDescent="0.2">
      <c r="A64" s="168" t="s">
        <v>25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70"/>
    </row>
    <row r="65" spans="1:18" ht="22.5" customHeight="1" x14ac:dyDescent="0.35">
      <c r="A65" s="37">
        <v>44</v>
      </c>
      <c r="B65" s="18" t="s">
        <v>41</v>
      </c>
      <c r="C65" s="18" t="s">
        <v>253</v>
      </c>
      <c r="D65" s="18" t="s">
        <v>25</v>
      </c>
      <c r="E65" s="18" t="s">
        <v>42</v>
      </c>
      <c r="F65" s="19" t="s">
        <v>29</v>
      </c>
      <c r="G65" s="29">
        <v>140000</v>
      </c>
      <c r="H65" s="29">
        <v>131833.32999999999</v>
      </c>
      <c r="I65" s="21">
        <v>21514.37</v>
      </c>
      <c r="J65" s="22">
        <f t="shared" ref="J65:J67" si="82">G65*2.87/100</f>
        <v>4018</v>
      </c>
      <c r="K65" s="23">
        <f t="shared" ref="K65:K67" si="83">G65*7.1/100</f>
        <v>9940</v>
      </c>
      <c r="L65" s="85">
        <f t="shared" ref="L65:L70" si="84">74808*1.1%</f>
        <v>822.88800000000003</v>
      </c>
      <c r="M65" s="24">
        <f t="shared" ref="M65:M67" si="85">G65*3.04/100</f>
        <v>4256</v>
      </c>
      <c r="N65" s="32">
        <f>+G65*7.09%</f>
        <v>9926</v>
      </c>
      <c r="O65" s="30">
        <v>0</v>
      </c>
      <c r="P65" s="26">
        <f t="shared" ref="P65:P67" si="86">I65+J65+M65+O65</f>
        <v>29788.37</v>
      </c>
      <c r="Q65" s="26">
        <f t="shared" ref="Q65:Q67" si="87">K65+L65+N65</f>
        <v>20688.887999999999</v>
      </c>
      <c r="R65" s="26">
        <f>G65-P65+H65</f>
        <v>242044.96</v>
      </c>
    </row>
    <row r="66" spans="1:18" ht="22.5" customHeight="1" x14ac:dyDescent="0.35">
      <c r="A66" s="37">
        <f t="shared" ref="A66:A80" si="88">+A65+1</f>
        <v>45</v>
      </c>
      <c r="B66" s="18" t="s">
        <v>284</v>
      </c>
      <c r="C66" s="18" t="s">
        <v>252</v>
      </c>
      <c r="D66" s="18" t="s">
        <v>25</v>
      </c>
      <c r="E66" s="18" t="s">
        <v>285</v>
      </c>
      <c r="F66" s="19" t="s">
        <v>32</v>
      </c>
      <c r="G66" s="29">
        <v>160000</v>
      </c>
      <c r="H66" s="29">
        <v>154166.67000000001</v>
      </c>
      <c r="I66" s="21">
        <v>25425.18</v>
      </c>
      <c r="J66" s="22">
        <f t="shared" ref="J66" si="89">G66*2.87/100</f>
        <v>4592</v>
      </c>
      <c r="K66" s="23">
        <f t="shared" ref="K66" si="90">G66*7.1/100</f>
        <v>11360</v>
      </c>
      <c r="L66" s="85">
        <f t="shared" si="84"/>
        <v>822.88800000000003</v>
      </c>
      <c r="M66" s="24">
        <f t="shared" ref="M66" si="91">G66*3.04/100</f>
        <v>4864</v>
      </c>
      <c r="N66" s="32">
        <f t="shared" ref="N66" si="92">+G66*7.09%</f>
        <v>11344</v>
      </c>
      <c r="O66" s="30">
        <f>1587.38*2</f>
        <v>3174.76</v>
      </c>
      <c r="P66" s="26">
        <f t="shared" ref="P66" si="93">I66+J66+M66+O66</f>
        <v>38055.94</v>
      </c>
      <c r="Q66" s="26">
        <f t="shared" ref="Q66" si="94">K66+L66+N66</f>
        <v>23526.887999999999</v>
      </c>
      <c r="R66" s="26">
        <f t="shared" ref="R66:R80" si="95">G66-P66+H66</f>
        <v>276110.73</v>
      </c>
    </row>
    <row r="67" spans="1:18" ht="22.5" customHeight="1" x14ac:dyDescent="0.35">
      <c r="A67" s="37">
        <f t="shared" si="88"/>
        <v>46</v>
      </c>
      <c r="B67" s="18" t="s">
        <v>47</v>
      </c>
      <c r="C67" s="18" t="s">
        <v>253</v>
      </c>
      <c r="D67" s="18" t="s">
        <v>25</v>
      </c>
      <c r="E67" s="18" t="s">
        <v>415</v>
      </c>
      <c r="F67" s="19" t="s">
        <v>29</v>
      </c>
      <c r="G67" s="29">
        <v>150000</v>
      </c>
      <c r="H67" s="29">
        <v>150000</v>
      </c>
      <c r="I67" s="21">
        <f>15289.62+8180.15</f>
        <v>23469.77</v>
      </c>
      <c r="J67" s="22">
        <f t="shared" si="82"/>
        <v>4305</v>
      </c>
      <c r="K67" s="23">
        <f t="shared" si="83"/>
        <v>10650</v>
      </c>
      <c r="L67" s="85">
        <f t="shared" si="84"/>
        <v>822.88800000000003</v>
      </c>
      <c r="M67" s="24">
        <f t="shared" si="85"/>
        <v>4560</v>
      </c>
      <c r="N67" s="32">
        <f>+G67*7.09%</f>
        <v>10635</v>
      </c>
      <c r="O67" s="30">
        <v>1587.38</v>
      </c>
      <c r="P67" s="26">
        <f t="shared" si="86"/>
        <v>33922.15</v>
      </c>
      <c r="Q67" s="26">
        <f t="shared" si="87"/>
        <v>22107.887999999999</v>
      </c>
      <c r="R67" s="26">
        <f t="shared" si="95"/>
        <v>266077.84999999998</v>
      </c>
    </row>
    <row r="68" spans="1:18" ht="22.5" customHeight="1" x14ac:dyDescent="0.35">
      <c r="A68" s="37">
        <f t="shared" si="88"/>
        <v>47</v>
      </c>
      <c r="B68" s="18" t="s">
        <v>43</v>
      </c>
      <c r="C68" s="18" t="s">
        <v>253</v>
      </c>
      <c r="D68" s="18" t="s">
        <v>25</v>
      </c>
      <c r="E68" s="18" t="s">
        <v>219</v>
      </c>
      <c r="F68" s="19" t="s">
        <v>32</v>
      </c>
      <c r="G68" s="29">
        <v>90000</v>
      </c>
      <c r="H68" s="29">
        <v>87083.33</v>
      </c>
      <c r="I68" s="21">
        <v>9753.1200000000008</v>
      </c>
      <c r="J68" s="22">
        <f>G68*2.87/100</f>
        <v>2583</v>
      </c>
      <c r="K68" s="23">
        <f>G68*7.1/100</f>
        <v>6390</v>
      </c>
      <c r="L68" s="85">
        <f t="shared" si="84"/>
        <v>822.88800000000003</v>
      </c>
      <c r="M68" s="24">
        <f>G68*3.04/100</f>
        <v>2736</v>
      </c>
      <c r="N68" s="32">
        <f>+G68*7.09%</f>
        <v>6381</v>
      </c>
      <c r="O68" s="30">
        <v>0</v>
      </c>
      <c r="P68" s="26">
        <f>I68+J68+M68+O68</f>
        <v>15072.12</v>
      </c>
      <c r="Q68" s="26">
        <f>K68+L68+N68</f>
        <v>13593.887999999999</v>
      </c>
      <c r="R68" s="26">
        <f t="shared" si="95"/>
        <v>162011.21000000002</v>
      </c>
    </row>
    <row r="69" spans="1:18" ht="22.5" customHeight="1" x14ac:dyDescent="0.35">
      <c r="A69" s="37">
        <f>+A68+1</f>
        <v>48</v>
      </c>
      <c r="B69" s="18" t="s">
        <v>329</v>
      </c>
      <c r="C69" s="18" t="s">
        <v>252</v>
      </c>
      <c r="D69" s="18" t="s">
        <v>25</v>
      </c>
      <c r="E69" s="18" t="s">
        <v>272</v>
      </c>
      <c r="F69" s="19" t="s">
        <v>32</v>
      </c>
      <c r="G69" s="29">
        <v>90000</v>
      </c>
      <c r="H69" s="29">
        <v>81250</v>
      </c>
      <c r="I69" s="21">
        <v>9753.1200000000008</v>
      </c>
      <c r="J69" s="22">
        <f t="shared" ref="J69" si="96">G69*2.87/100</f>
        <v>2583</v>
      </c>
      <c r="K69" s="23">
        <f t="shared" ref="K69" si="97">G69*7.1/100</f>
        <v>6390</v>
      </c>
      <c r="L69" s="85">
        <f t="shared" si="84"/>
        <v>822.88800000000003</v>
      </c>
      <c r="M69" s="24">
        <f t="shared" ref="M69" si="98">G69*3.04/100</f>
        <v>2736</v>
      </c>
      <c r="N69" s="32">
        <f t="shared" ref="N69" si="99">+G69*7.09%</f>
        <v>6381</v>
      </c>
      <c r="O69" s="30">
        <v>0</v>
      </c>
      <c r="P69" s="26">
        <f>I69+J69+M69+O69</f>
        <v>15072.12</v>
      </c>
      <c r="Q69" s="26">
        <f>K69+L69+N69</f>
        <v>13593.887999999999</v>
      </c>
      <c r="R69" s="26">
        <f t="shared" si="95"/>
        <v>156177.88</v>
      </c>
    </row>
    <row r="70" spans="1:18" ht="22.5" customHeight="1" x14ac:dyDescent="0.35">
      <c r="A70" s="37">
        <f t="shared" si="88"/>
        <v>49</v>
      </c>
      <c r="B70" s="18" t="s">
        <v>330</v>
      </c>
      <c r="C70" s="18" t="s">
        <v>253</v>
      </c>
      <c r="D70" s="18" t="s">
        <v>25</v>
      </c>
      <c r="E70" s="18" t="s">
        <v>272</v>
      </c>
      <c r="F70" s="19" t="s">
        <v>32</v>
      </c>
      <c r="G70" s="29">
        <v>90000</v>
      </c>
      <c r="H70" s="29">
        <v>81250</v>
      </c>
      <c r="I70" s="30">
        <v>9356.27</v>
      </c>
      <c r="J70" s="22">
        <f t="shared" ref="J70" si="100">G70*2.87/100</f>
        <v>2583</v>
      </c>
      <c r="K70" s="23">
        <f t="shared" ref="K70" si="101">G70*7.1/100</f>
        <v>6390</v>
      </c>
      <c r="L70" s="85">
        <f t="shared" si="84"/>
        <v>822.88800000000003</v>
      </c>
      <c r="M70" s="24">
        <f t="shared" ref="M70" si="102">G70*3.04/100</f>
        <v>2736</v>
      </c>
      <c r="N70" s="32">
        <f t="shared" ref="N70" si="103">+G70*7.09%</f>
        <v>6381</v>
      </c>
      <c r="O70" s="30">
        <v>1587.38</v>
      </c>
      <c r="P70" s="26">
        <f t="shared" ref="P70" si="104">I70+J70+M70+O70</f>
        <v>16262.650000000001</v>
      </c>
      <c r="Q70" s="26">
        <f t="shared" ref="Q70" si="105">K70+L70+N70</f>
        <v>13593.887999999999</v>
      </c>
      <c r="R70" s="26">
        <f t="shared" si="95"/>
        <v>154987.35</v>
      </c>
    </row>
    <row r="71" spans="1:18" ht="22.5" customHeight="1" x14ac:dyDescent="0.35">
      <c r="A71" s="37">
        <f t="shared" si="88"/>
        <v>50</v>
      </c>
      <c r="B71" s="18" t="s">
        <v>44</v>
      </c>
      <c r="C71" s="18" t="s">
        <v>253</v>
      </c>
      <c r="D71" s="18" t="s">
        <v>25</v>
      </c>
      <c r="E71" s="18" t="s">
        <v>45</v>
      </c>
      <c r="F71" s="19" t="s">
        <v>29</v>
      </c>
      <c r="G71" s="29">
        <v>66000</v>
      </c>
      <c r="H71" s="29">
        <v>61500</v>
      </c>
      <c r="I71" s="21">
        <v>4615.76</v>
      </c>
      <c r="J71" s="22">
        <f t="shared" ref="J71:J76" si="106">G71*2.87/100</f>
        <v>1894.2</v>
      </c>
      <c r="K71" s="23">
        <f t="shared" ref="K71:K76" si="107">G71*7.1/100</f>
        <v>4686</v>
      </c>
      <c r="L71" s="24">
        <f t="shared" ref="L71:L76" si="108">+G71*1.1%</f>
        <v>726.00000000000011</v>
      </c>
      <c r="M71" s="24">
        <f t="shared" ref="M71:M76" si="109">G71*3.04/100</f>
        <v>2006.4</v>
      </c>
      <c r="N71" s="32">
        <f t="shared" ref="N71:N76" si="110">+G71*7.09%</f>
        <v>4679.4000000000005</v>
      </c>
      <c r="O71" s="30">
        <v>0</v>
      </c>
      <c r="P71" s="26">
        <f t="shared" ref="P71:P74" si="111">I71+J71+M71+O71</f>
        <v>8516.36</v>
      </c>
      <c r="Q71" s="26">
        <f t="shared" ref="Q71:Q74" si="112">K71+L71+N71</f>
        <v>10091.400000000001</v>
      </c>
      <c r="R71" s="26">
        <f t="shared" si="95"/>
        <v>118983.64</v>
      </c>
    </row>
    <row r="72" spans="1:18" ht="22.5" customHeight="1" x14ac:dyDescent="0.35">
      <c r="A72" s="37">
        <f t="shared" si="88"/>
        <v>51</v>
      </c>
      <c r="B72" s="18" t="s">
        <v>174</v>
      </c>
      <c r="C72" s="18" t="s">
        <v>253</v>
      </c>
      <c r="D72" s="18" t="s">
        <v>25</v>
      </c>
      <c r="E72" s="18" t="s">
        <v>45</v>
      </c>
      <c r="F72" s="19" t="s">
        <v>32</v>
      </c>
      <c r="G72" s="29">
        <v>60000</v>
      </c>
      <c r="H72" s="29">
        <v>54166.67</v>
      </c>
      <c r="I72" s="21">
        <v>3486.68</v>
      </c>
      <c r="J72" s="22">
        <f t="shared" si="106"/>
        <v>1722</v>
      </c>
      <c r="K72" s="23">
        <f t="shared" si="107"/>
        <v>4260</v>
      </c>
      <c r="L72" s="24">
        <f t="shared" si="108"/>
        <v>660.00000000000011</v>
      </c>
      <c r="M72" s="24">
        <f t="shared" si="109"/>
        <v>1824</v>
      </c>
      <c r="N72" s="32">
        <f t="shared" si="110"/>
        <v>4254</v>
      </c>
      <c r="O72" s="30">
        <v>0</v>
      </c>
      <c r="P72" s="26">
        <f t="shared" si="111"/>
        <v>7032.68</v>
      </c>
      <c r="Q72" s="26">
        <f t="shared" si="112"/>
        <v>9174</v>
      </c>
      <c r="R72" s="26">
        <f t="shared" si="95"/>
        <v>107133.98999999999</v>
      </c>
    </row>
    <row r="73" spans="1:18" ht="22.5" customHeight="1" x14ac:dyDescent="0.35">
      <c r="A73" s="37">
        <f t="shared" si="88"/>
        <v>52</v>
      </c>
      <c r="B73" s="18" t="s">
        <v>175</v>
      </c>
      <c r="C73" s="18" t="s">
        <v>253</v>
      </c>
      <c r="D73" s="18" t="s">
        <v>25</v>
      </c>
      <c r="E73" s="18" t="s">
        <v>220</v>
      </c>
      <c r="F73" s="19" t="s">
        <v>32</v>
      </c>
      <c r="G73" s="29">
        <v>60000</v>
      </c>
      <c r="H73" s="29">
        <v>54166.67</v>
      </c>
      <c r="I73" s="21">
        <v>3169.2</v>
      </c>
      <c r="J73" s="22">
        <f t="shared" si="106"/>
        <v>1722</v>
      </c>
      <c r="K73" s="23">
        <f t="shared" si="107"/>
        <v>4260</v>
      </c>
      <c r="L73" s="24">
        <f t="shared" si="108"/>
        <v>660.00000000000011</v>
      </c>
      <c r="M73" s="24">
        <f t="shared" si="109"/>
        <v>1824</v>
      </c>
      <c r="N73" s="32">
        <f t="shared" si="110"/>
        <v>4254</v>
      </c>
      <c r="O73" s="30">
        <v>1587.38</v>
      </c>
      <c r="P73" s="26">
        <f t="shared" si="111"/>
        <v>8302.58</v>
      </c>
      <c r="Q73" s="26">
        <f t="shared" si="112"/>
        <v>9174</v>
      </c>
      <c r="R73" s="26">
        <f t="shared" si="95"/>
        <v>105864.09</v>
      </c>
    </row>
    <row r="74" spans="1:18" ht="22.5" customHeight="1" x14ac:dyDescent="0.35">
      <c r="A74" s="37">
        <f t="shared" si="88"/>
        <v>53</v>
      </c>
      <c r="B74" s="18" t="s">
        <v>221</v>
      </c>
      <c r="C74" s="18" t="s">
        <v>253</v>
      </c>
      <c r="D74" s="18" t="s">
        <v>25</v>
      </c>
      <c r="E74" s="18" t="s">
        <v>416</v>
      </c>
      <c r="F74" s="19" t="s">
        <v>32</v>
      </c>
      <c r="G74" s="29">
        <v>90000</v>
      </c>
      <c r="H74" s="29">
        <v>59166.67</v>
      </c>
      <c r="I74" s="21">
        <f>3486.68+6266.44</f>
        <v>9753.119999999999</v>
      </c>
      <c r="J74" s="22">
        <f t="shared" si="106"/>
        <v>2583</v>
      </c>
      <c r="K74" s="23">
        <f t="shared" si="107"/>
        <v>6390</v>
      </c>
      <c r="L74" s="85">
        <f t="shared" ref="L74" si="113">74808*1.1%</f>
        <v>822.88800000000003</v>
      </c>
      <c r="M74" s="24">
        <f t="shared" si="109"/>
        <v>2736</v>
      </c>
      <c r="N74" s="32">
        <f t="shared" si="110"/>
        <v>6381</v>
      </c>
      <c r="O74" s="30">
        <v>0</v>
      </c>
      <c r="P74" s="26">
        <f t="shared" si="111"/>
        <v>15072.119999999999</v>
      </c>
      <c r="Q74" s="26">
        <f t="shared" si="112"/>
        <v>13593.887999999999</v>
      </c>
      <c r="R74" s="26">
        <f t="shared" si="95"/>
        <v>134094.54999999999</v>
      </c>
    </row>
    <row r="75" spans="1:18" ht="22.5" customHeight="1" x14ac:dyDescent="0.35">
      <c r="A75" s="37">
        <f t="shared" si="88"/>
        <v>54</v>
      </c>
      <c r="B75" s="18" t="s">
        <v>349</v>
      </c>
      <c r="C75" s="18" t="s">
        <v>252</v>
      </c>
      <c r="D75" s="18" t="s">
        <v>25</v>
      </c>
      <c r="E75" s="18" t="s">
        <v>220</v>
      </c>
      <c r="F75" s="19" t="s">
        <v>32</v>
      </c>
      <c r="G75" s="29">
        <v>60000</v>
      </c>
      <c r="H75" s="29">
        <v>45833.33</v>
      </c>
      <c r="I75" s="21">
        <v>3486.68</v>
      </c>
      <c r="J75" s="22">
        <f t="shared" si="106"/>
        <v>1722</v>
      </c>
      <c r="K75" s="23">
        <f t="shared" si="107"/>
        <v>4260</v>
      </c>
      <c r="L75" s="24">
        <f t="shared" si="108"/>
        <v>660.00000000000011</v>
      </c>
      <c r="M75" s="24">
        <f t="shared" si="109"/>
        <v>1824</v>
      </c>
      <c r="N75" s="32">
        <f t="shared" si="110"/>
        <v>4254</v>
      </c>
      <c r="O75" s="30">
        <v>0</v>
      </c>
      <c r="P75" s="26">
        <f t="shared" ref="P75" si="114">I75+J75+M75+O75</f>
        <v>7032.68</v>
      </c>
      <c r="Q75" s="26">
        <f t="shared" ref="Q75" si="115">K75+L75+N75</f>
        <v>9174</v>
      </c>
      <c r="R75" s="26">
        <f t="shared" si="95"/>
        <v>98800.65</v>
      </c>
    </row>
    <row r="76" spans="1:18" ht="22.5" customHeight="1" x14ac:dyDescent="0.35">
      <c r="A76" s="37">
        <f t="shared" si="88"/>
        <v>55</v>
      </c>
      <c r="B76" s="18" t="s">
        <v>350</v>
      </c>
      <c r="C76" s="18" t="s">
        <v>253</v>
      </c>
      <c r="D76" s="18" t="s">
        <v>25</v>
      </c>
      <c r="E76" s="18" t="s">
        <v>45</v>
      </c>
      <c r="F76" s="19" t="s">
        <v>32</v>
      </c>
      <c r="G76" s="29">
        <v>60000</v>
      </c>
      <c r="H76" s="29">
        <v>45833.33</v>
      </c>
      <c r="I76" s="21">
        <v>3486.68</v>
      </c>
      <c r="J76" s="22">
        <f t="shared" si="106"/>
        <v>1722</v>
      </c>
      <c r="K76" s="23">
        <f t="shared" si="107"/>
        <v>4260</v>
      </c>
      <c r="L76" s="24">
        <f t="shared" si="108"/>
        <v>660.00000000000011</v>
      </c>
      <c r="M76" s="24">
        <f t="shared" si="109"/>
        <v>1824</v>
      </c>
      <c r="N76" s="32">
        <f t="shared" si="110"/>
        <v>4254</v>
      </c>
      <c r="O76" s="30">
        <v>0</v>
      </c>
      <c r="P76" s="26">
        <f t="shared" ref="P76" si="116">I76+J76+M76+O76</f>
        <v>7032.68</v>
      </c>
      <c r="Q76" s="26">
        <f t="shared" ref="Q76" si="117">K76+L76+N76</f>
        <v>9174</v>
      </c>
      <c r="R76" s="26">
        <f t="shared" si="95"/>
        <v>98800.65</v>
      </c>
    </row>
    <row r="77" spans="1:18" ht="22.5" customHeight="1" x14ac:dyDescent="0.35">
      <c r="A77" s="37">
        <f t="shared" si="88"/>
        <v>56</v>
      </c>
      <c r="B77" s="18" t="s">
        <v>351</v>
      </c>
      <c r="C77" s="18" t="s">
        <v>253</v>
      </c>
      <c r="D77" s="18" t="s">
        <v>25</v>
      </c>
      <c r="E77" s="18" t="s">
        <v>45</v>
      </c>
      <c r="F77" s="19" t="s">
        <v>32</v>
      </c>
      <c r="G77" s="29">
        <v>60000</v>
      </c>
      <c r="H77" s="29">
        <v>45833.33</v>
      </c>
      <c r="I77" s="21">
        <v>0</v>
      </c>
      <c r="J77" s="22">
        <f t="shared" ref="J77:J80" si="118">G77*2.87/100</f>
        <v>1722</v>
      </c>
      <c r="K77" s="23">
        <f t="shared" ref="K77:K80" si="119">G77*7.1/100</f>
        <v>4260</v>
      </c>
      <c r="L77" s="24">
        <f t="shared" ref="L77:L80" si="120">+G77*1.1%</f>
        <v>660.00000000000011</v>
      </c>
      <c r="M77" s="24">
        <f t="shared" ref="M77:M80" si="121">G77*3.04/100</f>
        <v>1824</v>
      </c>
      <c r="N77" s="32">
        <f t="shared" ref="N77:N80" si="122">+G77*7.09%</f>
        <v>4254</v>
      </c>
      <c r="O77" s="30">
        <v>0</v>
      </c>
      <c r="P77" s="26">
        <f t="shared" ref="P77:P80" si="123">I77+J77+M77+O77</f>
        <v>3546</v>
      </c>
      <c r="Q77" s="26">
        <f t="shared" ref="Q77:Q80" si="124">K77+L77+N77</f>
        <v>9174</v>
      </c>
      <c r="R77" s="26">
        <f t="shared" si="95"/>
        <v>102287.33</v>
      </c>
    </row>
    <row r="78" spans="1:18" ht="22.5" customHeight="1" x14ac:dyDescent="0.35">
      <c r="A78" s="37">
        <f t="shared" si="88"/>
        <v>57</v>
      </c>
      <c r="B78" s="18" t="s">
        <v>352</v>
      </c>
      <c r="C78" s="18" t="s">
        <v>252</v>
      </c>
      <c r="D78" s="18" t="s">
        <v>25</v>
      </c>
      <c r="E78" s="18" t="s">
        <v>45</v>
      </c>
      <c r="F78" s="19" t="s">
        <v>32</v>
      </c>
      <c r="G78" s="29">
        <v>60000</v>
      </c>
      <c r="H78" s="29">
        <v>45833.33</v>
      </c>
      <c r="I78" s="21">
        <v>3486.68</v>
      </c>
      <c r="J78" s="22">
        <f t="shared" si="118"/>
        <v>1722</v>
      </c>
      <c r="K78" s="23">
        <f t="shared" si="119"/>
        <v>4260</v>
      </c>
      <c r="L78" s="24">
        <f t="shared" si="120"/>
        <v>660.00000000000011</v>
      </c>
      <c r="M78" s="24">
        <f t="shared" si="121"/>
        <v>1824</v>
      </c>
      <c r="N78" s="32">
        <f t="shared" si="122"/>
        <v>4254</v>
      </c>
      <c r="O78" s="30">
        <v>0</v>
      </c>
      <c r="P78" s="26">
        <f t="shared" si="123"/>
        <v>7032.68</v>
      </c>
      <c r="Q78" s="26">
        <f t="shared" si="124"/>
        <v>9174</v>
      </c>
      <c r="R78" s="26">
        <f t="shared" si="95"/>
        <v>98800.65</v>
      </c>
    </row>
    <row r="79" spans="1:18" ht="22.5" customHeight="1" x14ac:dyDescent="0.35">
      <c r="A79" s="37">
        <f t="shared" si="88"/>
        <v>58</v>
      </c>
      <c r="B79" s="18" t="s">
        <v>353</v>
      </c>
      <c r="C79" s="18" t="s">
        <v>253</v>
      </c>
      <c r="D79" s="18" t="s">
        <v>25</v>
      </c>
      <c r="E79" s="18" t="s">
        <v>220</v>
      </c>
      <c r="F79" s="19" t="s">
        <v>32</v>
      </c>
      <c r="G79" s="29">
        <v>60000</v>
      </c>
      <c r="H79" s="29">
        <v>52000</v>
      </c>
      <c r="I79" s="21">
        <v>3486.68</v>
      </c>
      <c r="J79" s="22">
        <f t="shared" si="118"/>
        <v>1722</v>
      </c>
      <c r="K79" s="23">
        <f t="shared" si="119"/>
        <v>4260</v>
      </c>
      <c r="L79" s="24">
        <f t="shared" si="120"/>
        <v>660.00000000000011</v>
      </c>
      <c r="M79" s="24">
        <f t="shared" si="121"/>
        <v>1824</v>
      </c>
      <c r="N79" s="32">
        <f t="shared" si="122"/>
        <v>4254</v>
      </c>
      <c r="O79" s="30">
        <v>0</v>
      </c>
      <c r="P79" s="26">
        <f t="shared" si="123"/>
        <v>7032.68</v>
      </c>
      <c r="Q79" s="26">
        <f t="shared" si="124"/>
        <v>9174</v>
      </c>
      <c r="R79" s="26">
        <f t="shared" si="95"/>
        <v>104967.32</v>
      </c>
    </row>
    <row r="80" spans="1:18" ht="22.5" customHeight="1" x14ac:dyDescent="0.35">
      <c r="A80" s="37">
        <f t="shared" si="88"/>
        <v>59</v>
      </c>
      <c r="B80" s="18" t="s">
        <v>354</v>
      </c>
      <c r="C80" s="18" t="s">
        <v>253</v>
      </c>
      <c r="D80" s="18" t="s">
        <v>25</v>
      </c>
      <c r="E80" s="18" t="s">
        <v>45</v>
      </c>
      <c r="F80" s="19" t="s">
        <v>32</v>
      </c>
      <c r="G80" s="29">
        <v>60000</v>
      </c>
      <c r="H80" s="29">
        <v>54166.67</v>
      </c>
      <c r="I80" s="21">
        <v>3486.68</v>
      </c>
      <c r="J80" s="22">
        <f t="shared" si="118"/>
        <v>1722</v>
      </c>
      <c r="K80" s="23">
        <f t="shared" si="119"/>
        <v>4260</v>
      </c>
      <c r="L80" s="24">
        <f t="shared" si="120"/>
        <v>660.00000000000011</v>
      </c>
      <c r="M80" s="24">
        <f t="shared" si="121"/>
        <v>1824</v>
      </c>
      <c r="N80" s="32">
        <f t="shared" si="122"/>
        <v>4254</v>
      </c>
      <c r="O80" s="30">
        <v>0</v>
      </c>
      <c r="P80" s="26">
        <f t="shared" si="123"/>
        <v>7032.68</v>
      </c>
      <c r="Q80" s="26">
        <f t="shared" si="124"/>
        <v>9174</v>
      </c>
      <c r="R80" s="26">
        <f t="shared" si="95"/>
        <v>107133.98999999999</v>
      </c>
    </row>
    <row r="81" spans="1:5117 5121:9214 9218:13311 13315:16383" ht="23.25" customHeight="1" x14ac:dyDescent="0.2">
      <c r="A81" s="167" t="s">
        <v>133</v>
      </c>
      <c r="B81" s="167"/>
      <c r="C81" s="167"/>
      <c r="D81" s="167"/>
      <c r="E81" s="167"/>
      <c r="F81" s="92"/>
      <c r="G81" s="75">
        <f t="shared" ref="G81:R81" si="125">SUM(G65:G80)</f>
        <v>1356000</v>
      </c>
      <c r="H81" s="75">
        <f t="shared" si="125"/>
        <v>1204083.33</v>
      </c>
      <c r="I81" s="75">
        <f t="shared" si="125"/>
        <v>137729.98999999996</v>
      </c>
      <c r="J81" s="75">
        <f t="shared" si="125"/>
        <v>38917.199999999997</v>
      </c>
      <c r="K81" s="75">
        <f t="shared" si="125"/>
        <v>96276</v>
      </c>
      <c r="L81" s="75">
        <f t="shared" si="125"/>
        <v>11766.216</v>
      </c>
      <c r="M81" s="75">
        <f t="shared" si="125"/>
        <v>41222.400000000001</v>
      </c>
      <c r="N81" s="75">
        <f t="shared" si="125"/>
        <v>96140.4</v>
      </c>
      <c r="O81" s="75">
        <f t="shared" si="125"/>
        <v>7936.9000000000005</v>
      </c>
      <c r="P81" s="75">
        <f t="shared" si="125"/>
        <v>225806.4899999999</v>
      </c>
      <c r="Q81" s="75">
        <f t="shared" si="125"/>
        <v>204182.61600000001</v>
      </c>
      <c r="R81" s="75">
        <f t="shared" si="125"/>
        <v>2334276.84</v>
      </c>
    </row>
    <row r="82" spans="1:5117 5121:9214 9218:13311 13315:16383" ht="34.5" customHeight="1" x14ac:dyDescent="0.2">
      <c r="A82" s="168" t="s">
        <v>249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70"/>
    </row>
    <row r="83" spans="1:5117 5121:9214 9218:13311 13315:16383" s="155" customFormat="1" ht="34.5" customHeight="1" x14ac:dyDescent="0.35">
      <c r="A83" s="37">
        <v>60</v>
      </c>
      <c r="B83" s="38" t="s">
        <v>310</v>
      </c>
      <c r="C83" s="38" t="s">
        <v>253</v>
      </c>
      <c r="D83" s="145" t="s">
        <v>250</v>
      </c>
      <c r="E83" s="139" t="s">
        <v>311</v>
      </c>
      <c r="F83" s="19" t="s">
        <v>197</v>
      </c>
      <c r="G83" s="29">
        <v>160000</v>
      </c>
      <c r="H83" s="29">
        <v>152500</v>
      </c>
      <c r="I83" s="21">
        <v>26218.87</v>
      </c>
      <c r="J83" s="22">
        <f>G83*2.87/100</f>
        <v>4592</v>
      </c>
      <c r="K83" s="23">
        <f>G83*7.1/100</f>
        <v>11360</v>
      </c>
      <c r="L83" s="85">
        <f>74808*1.1%</f>
        <v>822.88800000000003</v>
      </c>
      <c r="M83" s="24">
        <f>G83*3.04/100</f>
        <v>4864</v>
      </c>
      <c r="N83" s="32">
        <f>+G83*7.09%</f>
        <v>11344</v>
      </c>
      <c r="O83" s="32">
        <v>0</v>
      </c>
      <c r="P83" s="26">
        <f>I83+J83+M83+O83</f>
        <v>35674.869999999995</v>
      </c>
      <c r="Q83" s="26">
        <f>K83+L83+N83</f>
        <v>23526.887999999999</v>
      </c>
      <c r="R83" s="26">
        <f>G83-P83+H83</f>
        <v>276825.13</v>
      </c>
      <c r="U83" s="163"/>
      <c r="V83" s="31"/>
      <c r="W83" s="156"/>
      <c r="X83" s="157"/>
      <c r="Y83" s="158"/>
      <c r="Z83" s="159"/>
      <c r="AA83" s="160"/>
      <c r="AB83" s="160"/>
      <c r="AC83" s="161"/>
      <c r="AD83" s="161"/>
      <c r="AE83" s="162"/>
      <c r="AF83" s="162"/>
      <c r="AG83" s="162"/>
      <c r="AH83" s="110"/>
      <c r="AL83" s="163"/>
      <c r="AM83" s="31"/>
      <c r="AN83" s="156"/>
      <c r="AO83" s="157"/>
      <c r="AP83" s="158"/>
      <c r="AQ83" s="159"/>
      <c r="AR83" s="160"/>
      <c r="AS83" s="160"/>
      <c r="AT83" s="161"/>
      <c r="AU83" s="161"/>
      <c r="AV83" s="162"/>
      <c r="AW83" s="162"/>
      <c r="AX83" s="162"/>
      <c r="AY83" s="110"/>
      <c r="BC83" s="163"/>
      <c r="BD83" s="31"/>
      <c r="BE83" s="156"/>
      <c r="BF83" s="157"/>
      <c r="BG83" s="158"/>
      <c r="BH83" s="159"/>
      <c r="BI83" s="160"/>
      <c r="BJ83" s="160"/>
      <c r="BK83" s="161"/>
      <c r="BL83" s="161"/>
      <c r="BM83" s="162"/>
      <c r="BN83" s="162"/>
      <c r="BO83" s="162"/>
      <c r="BP83" s="110"/>
      <c r="BT83" s="163"/>
      <c r="BU83" s="31"/>
      <c r="BV83" s="156"/>
      <c r="BW83" s="157"/>
      <c r="BX83" s="158"/>
      <c r="BY83" s="159"/>
      <c r="BZ83" s="160"/>
      <c r="CA83" s="160"/>
      <c r="CB83" s="161"/>
      <c r="CC83" s="161"/>
      <c r="CD83" s="162"/>
      <c r="CE83" s="162"/>
      <c r="CF83" s="162"/>
      <c r="CG83" s="110"/>
      <c r="CK83" s="163"/>
      <c r="CL83" s="31"/>
      <c r="CM83" s="156"/>
      <c r="CN83" s="157"/>
      <c r="CO83" s="158"/>
      <c r="CP83" s="159"/>
      <c r="CQ83" s="160"/>
      <c r="CR83" s="160"/>
      <c r="CS83" s="161"/>
      <c r="CT83" s="161"/>
      <c r="CU83" s="162"/>
      <c r="CV83" s="162"/>
      <c r="CW83" s="162"/>
      <c r="CX83" s="110"/>
      <c r="DB83" s="163"/>
      <c r="DC83" s="31"/>
      <c r="DD83" s="156"/>
      <c r="DE83" s="157"/>
      <c r="DF83" s="158"/>
      <c r="DG83" s="159"/>
      <c r="DH83" s="160"/>
      <c r="DI83" s="160"/>
      <c r="DJ83" s="161"/>
      <c r="DK83" s="161"/>
      <c r="DL83" s="162"/>
      <c r="DM83" s="162"/>
      <c r="DN83" s="162"/>
      <c r="DO83" s="110"/>
      <c r="DS83" s="163"/>
      <c r="DT83" s="31"/>
      <c r="DU83" s="156"/>
      <c r="DV83" s="157"/>
      <c r="DW83" s="158"/>
      <c r="DX83" s="159"/>
      <c r="DY83" s="160"/>
      <c r="DZ83" s="160"/>
      <c r="EA83" s="161"/>
      <c r="EB83" s="161"/>
      <c r="EC83" s="162"/>
      <c r="ED83" s="162"/>
      <c r="EE83" s="162"/>
      <c r="EF83" s="110"/>
      <c r="EJ83" s="163"/>
      <c r="EK83" s="31"/>
      <c r="EL83" s="156"/>
      <c r="EM83" s="157"/>
      <c r="EN83" s="158"/>
      <c r="EO83" s="159"/>
      <c r="EP83" s="160"/>
      <c r="EQ83" s="160"/>
      <c r="ER83" s="161"/>
      <c r="ES83" s="161"/>
      <c r="ET83" s="162"/>
      <c r="EU83" s="162"/>
      <c r="EV83" s="162"/>
      <c r="EW83" s="110"/>
      <c r="FA83" s="163"/>
      <c r="FB83" s="31"/>
      <c r="FC83" s="156"/>
      <c r="FD83" s="157"/>
      <c r="FE83" s="158"/>
      <c r="FF83" s="159"/>
      <c r="FG83" s="160"/>
      <c r="FH83" s="160"/>
      <c r="FI83" s="161"/>
      <c r="FJ83" s="161"/>
      <c r="FK83" s="162"/>
      <c r="FL83" s="162"/>
      <c r="FM83" s="162"/>
      <c r="FN83" s="110"/>
      <c r="FR83" s="163"/>
      <c r="FS83" s="31"/>
      <c r="FT83" s="156"/>
      <c r="FU83" s="157"/>
      <c r="FV83" s="158"/>
      <c r="FW83" s="159"/>
      <c r="FX83" s="160"/>
      <c r="FY83" s="160"/>
      <c r="FZ83" s="161"/>
      <c r="GA83" s="161"/>
      <c r="GB83" s="162"/>
      <c r="GC83" s="162"/>
      <c r="GD83" s="162"/>
      <c r="GE83" s="110"/>
      <c r="GI83" s="163"/>
      <c r="GJ83" s="31"/>
      <c r="GK83" s="156"/>
      <c r="GL83" s="157"/>
      <c r="GM83" s="158"/>
      <c r="GN83" s="159"/>
      <c r="GO83" s="160"/>
      <c r="GP83" s="160"/>
      <c r="GQ83" s="161"/>
      <c r="GR83" s="161"/>
      <c r="GS83" s="162"/>
      <c r="GT83" s="162"/>
      <c r="GU83" s="162"/>
      <c r="GV83" s="110"/>
      <c r="GZ83" s="163"/>
      <c r="HA83" s="31"/>
      <c r="HB83" s="156"/>
      <c r="HC83" s="157"/>
      <c r="HD83" s="158"/>
      <c r="HE83" s="159"/>
      <c r="HF83" s="160"/>
      <c r="HG83" s="160"/>
      <c r="HH83" s="161"/>
      <c r="HI83" s="161"/>
      <c r="HJ83" s="162"/>
      <c r="HK83" s="162"/>
      <c r="HL83" s="162"/>
      <c r="HM83" s="110"/>
      <c r="HQ83" s="163"/>
      <c r="HR83" s="31"/>
      <c r="HS83" s="156"/>
      <c r="HT83" s="157"/>
      <c r="HU83" s="158"/>
      <c r="HV83" s="159"/>
      <c r="HW83" s="160"/>
      <c r="HX83" s="160"/>
      <c r="HY83" s="161"/>
      <c r="HZ83" s="161"/>
      <c r="IA83" s="162"/>
      <c r="IB83" s="162"/>
      <c r="IC83" s="162"/>
      <c r="ID83" s="110"/>
      <c r="IH83" s="163"/>
      <c r="II83" s="31"/>
      <c r="IJ83" s="156"/>
      <c r="IK83" s="157"/>
      <c r="IL83" s="158"/>
      <c r="IM83" s="159"/>
      <c r="IN83" s="160"/>
      <c r="IO83" s="160"/>
      <c r="IP83" s="161"/>
      <c r="IQ83" s="161"/>
      <c r="IR83" s="162"/>
      <c r="IS83" s="162"/>
      <c r="IT83" s="162"/>
      <c r="IU83" s="110"/>
      <c r="IY83" s="163"/>
      <c r="IZ83" s="31"/>
      <c r="JA83" s="156"/>
      <c r="JB83" s="157"/>
      <c r="JC83" s="158"/>
      <c r="JD83" s="159"/>
      <c r="JE83" s="160"/>
      <c r="JF83" s="160"/>
      <c r="JG83" s="161"/>
      <c r="JH83" s="161"/>
      <c r="JI83" s="162"/>
      <c r="JJ83" s="162"/>
      <c r="JK83" s="162"/>
      <c r="JL83" s="110"/>
      <c r="JP83" s="163"/>
      <c r="JQ83" s="31"/>
      <c r="JR83" s="156"/>
      <c r="JS83" s="157"/>
      <c r="JT83" s="158"/>
      <c r="JU83" s="159"/>
      <c r="JV83" s="160"/>
      <c r="JW83" s="160"/>
      <c r="JX83" s="161"/>
      <c r="JY83" s="161"/>
      <c r="JZ83" s="162"/>
      <c r="KA83" s="162"/>
      <c r="KB83" s="162"/>
      <c r="KC83" s="110"/>
      <c r="KG83" s="163"/>
      <c r="KH83" s="31"/>
      <c r="KI83" s="156"/>
      <c r="KJ83" s="157"/>
      <c r="KK83" s="158"/>
      <c r="KL83" s="159"/>
      <c r="KM83" s="160"/>
      <c r="KN83" s="160"/>
      <c r="KO83" s="161"/>
      <c r="KP83" s="161"/>
      <c r="KQ83" s="162"/>
      <c r="KR83" s="162"/>
      <c r="KS83" s="162"/>
      <c r="KT83" s="110"/>
      <c r="KX83" s="163"/>
      <c r="KY83" s="31"/>
      <c r="KZ83" s="156"/>
      <c r="LA83" s="157"/>
      <c r="LB83" s="158"/>
      <c r="LC83" s="159"/>
      <c r="LD83" s="160"/>
      <c r="LE83" s="160"/>
      <c r="LF83" s="161"/>
      <c r="LG83" s="161"/>
      <c r="LH83" s="162"/>
      <c r="LI83" s="162"/>
      <c r="LJ83" s="162"/>
      <c r="LK83" s="110"/>
      <c r="LO83" s="163"/>
      <c r="LP83" s="31"/>
      <c r="LQ83" s="156"/>
      <c r="LR83" s="157"/>
      <c r="LS83" s="158"/>
      <c r="LT83" s="159"/>
      <c r="LU83" s="160"/>
      <c r="LV83" s="160"/>
      <c r="LW83" s="161"/>
      <c r="LX83" s="161"/>
      <c r="LY83" s="162"/>
      <c r="LZ83" s="162"/>
      <c r="MA83" s="162"/>
      <c r="MB83" s="110"/>
      <c r="MF83" s="163"/>
      <c r="MG83" s="31"/>
      <c r="MH83" s="156"/>
      <c r="MI83" s="157"/>
      <c r="MJ83" s="158"/>
      <c r="MK83" s="159"/>
      <c r="ML83" s="160"/>
      <c r="MM83" s="160"/>
      <c r="MN83" s="161"/>
      <c r="MO83" s="161"/>
      <c r="MP83" s="162"/>
      <c r="MQ83" s="162"/>
      <c r="MR83" s="162"/>
      <c r="MS83" s="110"/>
      <c r="MW83" s="163"/>
      <c r="MX83" s="31"/>
      <c r="MY83" s="156"/>
      <c r="MZ83" s="157"/>
      <c r="NA83" s="158"/>
      <c r="NB83" s="159"/>
      <c r="NC83" s="160"/>
      <c r="ND83" s="160"/>
      <c r="NE83" s="161"/>
      <c r="NF83" s="161"/>
      <c r="NG83" s="162"/>
      <c r="NH83" s="162"/>
      <c r="NI83" s="162"/>
      <c r="NJ83" s="110"/>
      <c r="NN83" s="163"/>
      <c r="NO83" s="31"/>
      <c r="NP83" s="156"/>
      <c r="NQ83" s="157"/>
      <c r="NR83" s="158"/>
      <c r="NS83" s="159"/>
      <c r="NT83" s="160"/>
      <c r="NU83" s="160"/>
      <c r="NV83" s="161"/>
      <c r="NW83" s="161"/>
      <c r="NX83" s="162"/>
      <c r="NY83" s="162"/>
      <c r="NZ83" s="162"/>
      <c r="OA83" s="110"/>
      <c r="OE83" s="163"/>
      <c r="OF83" s="31"/>
      <c r="OG83" s="156"/>
      <c r="OH83" s="157"/>
      <c r="OI83" s="158"/>
      <c r="OJ83" s="159"/>
      <c r="OK83" s="160"/>
      <c r="OL83" s="160"/>
      <c r="OM83" s="161"/>
      <c r="ON83" s="161"/>
      <c r="OO83" s="162"/>
      <c r="OP83" s="162"/>
      <c r="OQ83" s="162"/>
      <c r="OR83" s="110"/>
      <c r="OV83" s="163"/>
      <c r="OW83" s="31"/>
      <c r="OX83" s="156"/>
      <c r="OY83" s="157"/>
      <c r="OZ83" s="158"/>
      <c r="PA83" s="159"/>
      <c r="PB83" s="160"/>
      <c r="PC83" s="160"/>
      <c r="PD83" s="161"/>
      <c r="PE83" s="161"/>
      <c r="PF83" s="162"/>
      <c r="PG83" s="162"/>
      <c r="PH83" s="162"/>
      <c r="PI83" s="110"/>
      <c r="PM83" s="163"/>
      <c r="PN83" s="31"/>
      <c r="PO83" s="156"/>
      <c r="PP83" s="157"/>
      <c r="PQ83" s="158"/>
      <c r="PR83" s="159"/>
      <c r="PS83" s="160"/>
      <c r="PT83" s="160"/>
      <c r="PU83" s="161"/>
      <c r="PV83" s="161"/>
      <c r="PW83" s="162"/>
      <c r="PX83" s="162"/>
      <c r="PY83" s="162"/>
      <c r="PZ83" s="110"/>
      <c r="QD83" s="163"/>
      <c r="QE83" s="31"/>
      <c r="QF83" s="156"/>
      <c r="QG83" s="157"/>
      <c r="QH83" s="158"/>
      <c r="QI83" s="159"/>
      <c r="QJ83" s="160"/>
      <c r="QK83" s="160"/>
      <c r="QL83" s="161"/>
      <c r="QM83" s="161"/>
      <c r="QN83" s="162"/>
      <c r="QO83" s="162"/>
      <c r="QP83" s="162"/>
      <c r="QQ83" s="110"/>
      <c r="QU83" s="163"/>
      <c r="QV83" s="31"/>
      <c r="QW83" s="156"/>
      <c r="QX83" s="157"/>
      <c r="QY83" s="158"/>
      <c r="QZ83" s="159"/>
      <c r="RA83" s="160"/>
      <c r="RB83" s="160"/>
      <c r="RC83" s="161"/>
      <c r="RD83" s="161"/>
      <c r="RE83" s="162"/>
      <c r="RF83" s="162"/>
      <c r="RG83" s="162"/>
      <c r="RH83" s="110"/>
      <c r="RL83" s="163"/>
      <c r="RM83" s="31"/>
      <c r="RN83" s="156"/>
      <c r="RO83" s="157"/>
      <c r="RP83" s="158"/>
      <c r="RQ83" s="159"/>
      <c r="RR83" s="160"/>
      <c r="RS83" s="160"/>
      <c r="RT83" s="161"/>
      <c r="RU83" s="161"/>
      <c r="RV83" s="162"/>
      <c r="RW83" s="162"/>
      <c r="RX83" s="162"/>
      <c r="RY83" s="110"/>
      <c r="SC83" s="163"/>
      <c r="SD83" s="31"/>
      <c r="SE83" s="156"/>
      <c r="SF83" s="157"/>
      <c r="SG83" s="158"/>
      <c r="SH83" s="159"/>
      <c r="SI83" s="160"/>
      <c r="SJ83" s="160"/>
      <c r="SK83" s="161"/>
      <c r="SL83" s="161"/>
      <c r="SM83" s="162"/>
      <c r="SN83" s="162"/>
      <c r="SO83" s="162"/>
      <c r="SP83" s="110"/>
      <c r="ST83" s="163"/>
      <c r="SU83" s="31"/>
      <c r="SV83" s="156"/>
      <c r="SW83" s="157"/>
      <c r="SX83" s="158"/>
      <c r="SY83" s="159"/>
      <c r="SZ83" s="160"/>
      <c r="TA83" s="160"/>
      <c r="TB83" s="161"/>
      <c r="TC83" s="161"/>
      <c r="TD83" s="162"/>
      <c r="TE83" s="162"/>
      <c r="TF83" s="162"/>
      <c r="TG83" s="110"/>
      <c r="TK83" s="163"/>
      <c r="TL83" s="31"/>
      <c r="TM83" s="156"/>
      <c r="TN83" s="157"/>
      <c r="TO83" s="158"/>
      <c r="TP83" s="159"/>
      <c r="TQ83" s="160"/>
      <c r="TR83" s="160"/>
      <c r="TS83" s="161"/>
      <c r="TT83" s="161"/>
      <c r="TU83" s="162"/>
      <c r="TV83" s="162"/>
      <c r="TW83" s="162"/>
      <c r="TX83" s="110"/>
      <c r="UB83" s="163"/>
      <c r="UC83" s="31"/>
      <c r="UD83" s="156"/>
      <c r="UE83" s="157"/>
      <c r="UF83" s="158"/>
      <c r="UG83" s="159"/>
      <c r="UH83" s="160"/>
      <c r="UI83" s="160"/>
      <c r="UJ83" s="161"/>
      <c r="UK83" s="161"/>
      <c r="UL83" s="162"/>
      <c r="UM83" s="162"/>
      <c r="UN83" s="162"/>
      <c r="UO83" s="110"/>
      <c r="US83" s="163"/>
      <c r="UT83" s="31"/>
      <c r="UU83" s="156"/>
      <c r="UV83" s="157"/>
      <c r="UW83" s="158"/>
      <c r="UX83" s="159"/>
      <c r="UY83" s="160"/>
      <c r="UZ83" s="160"/>
      <c r="VA83" s="161"/>
      <c r="VB83" s="161"/>
      <c r="VC83" s="162"/>
      <c r="VD83" s="162"/>
      <c r="VE83" s="162"/>
      <c r="VF83" s="110"/>
      <c r="VJ83" s="163"/>
      <c r="VK83" s="31"/>
      <c r="VL83" s="156"/>
      <c r="VM83" s="157"/>
      <c r="VN83" s="158"/>
      <c r="VO83" s="159"/>
      <c r="VP83" s="160"/>
      <c r="VQ83" s="160"/>
      <c r="VR83" s="161"/>
      <c r="VS83" s="161"/>
      <c r="VT83" s="162"/>
      <c r="VU83" s="162"/>
      <c r="VV83" s="162"/>
      <c r="VW83" s="110"/>
      <c r="WA83" s="163"/>
      <c r="WB83" s="31"/>
      <c r="WC83" s="156"/>
      <c r="WD83" s="157"/>
      <c r="WE83" s="158"/>
      <c r="WF83" s="159"/>
      <c r="WG83" s="160"/>
      <c r="WH83" s="160"/>
      <c r="WI83" s="161"/>
      <c r="WJ83" s="161"/>
      <c r="WK83" s="162"/>
      <c r="WL83" s="162"/>
      <c r="WM83" s="162"/>
      <c r="WN83" s="110"/>
      <c r="WR83" s="163"/>
      <c r="WS83" s="31"/>
      <c r="WT83" s="156"/>
      <c r="WU83" s="157"/>
      <c r="WV83" s="158"/>
      <c r="WW83" s="159"/>
      <c r="WX83" s="160"/>
      <c r="WY83" s="160"/>
      <c r="WZ83" s="161"/>
      <c r="XA83" s="161"/>
      <c r="XB83" s="162"/>
      <c r="XC83" s="162"/>
      <c r="XD83" s="162"/>
      <c r="XE83" s="110"/>
      <c r="XI83" s="163"/>
      <c r="XJ83" s="31"/>
      <c r="XK83" s="156"/>
      <c r="XL83" s="157"/>
      <c r="XM83" s="158"/>
      <c r="XN83" s="159"/>
      <c r="XO83" s="160"/>
      <c r="XP83" s="160"/>
      <c r="XQ83" s="161"/>
      <c r="XR83" s="161"/>
      <c r="XS83" s="162"/>
      <c r="XT83" s="162"/>
      <c r="XU83" s="162"/>
      <c r="XV83" s="110"/>
      <c r="XZ83" s="163"/>
      <c r="YA83" s="31"/>
      <c r="YB83" s="156"/>
      <c r="YC83" s="157"/>
      <c r="YD83" s="158"/>
      <c r="YE83" s="159"/>
      <c r="YF83" s="160"/>
      <c r="YG83" s="160"/>
      <c r="YH83" s="161"/>
      <c r="YI83" s="161"/>
      <c r="YJ83" s="162"/>
      <c r="YK83" s="162"/>
      <c r="YL83" s="162"/>
      <c r="YM83" s="110"/>
      <c r="YQ83" s="163"/>
      <c r="YR83" s="31"/>
      <c r="YS83" s="156"/>
      <c r="YT83" s="157"/>
      <c r="YU83" s="158"/>
      <c r="YV83" s="159"/>
      <c r="YW83" s="160"/>
      <c r="YX83" s="160"/>
      <c r="YY83" s="161"/>
      <c r="YZ83" s="161"/>
      <c r="ZA83" s="162"/>
      <c r="ZB83" s="162"/>
      <c r="ZC83" s="162"/>
      <c r="ZD83" s="110"/>
      <c r="ZH83" s="163"/>
      <c r="ZI83" s="31"/>
      <c r="ZJ83" s="156"/>
      <c r="ZK83" s="157"/>
      <c r="ZL83" s="158"/>
      <c r="ZM83" s="159"/>
      <c r="ZN83" s="160"/>
      <c r="ZO83" s="160"/>
      <c r="ZP83" s="161"/>
      <c r="ZQ83" s="161"/>
      <c r="ZR83" s="162"/>
      <c r="ZS83" s="162"/>
      <c r="ZT83" s="162"/>
      <c r="ZU83" s="110"/>
      <c r="ZY83" s="163"/>
      <c r="ZZ83" s="31"/>
      <c r="AAA83" s="156"/>
      <c r="AAB83" s="157"/>
      <c r="AAC83" s="158"/>
      <c r="AAD83" s="159"/>
      <c r="AAE83" s="160"/>
      <c r="AAF83" s="160"/>
      <c r="AAG83" s="161"/>
      <c r="AAH83" s="161"/>
      <c r="AAI83" s="162"/>
      <c r="AAJ83" s="162"/>
      <c r="AAK83" s="162"/>
      <c r="AAL83" s="110"/>
      <c r="AAP83" s="163"/>
      <c r="AAQ83" s="31"/>
      <c r="AAR83" s="156"/>
      <c r="AAS83" s="157"/>
      <c r="AAT83" s="158"/>
      <c r="AAU83" s="159"/>
      <c r="AAV83" s="160"/>
      <c r="AAW83" s="160"/>
      <c r="AAX83" s="161"/>
      <c r="AAY83" s="161"/>
      <c r="AAZ83" s="162"/>
      <c r="ABA83" s="162"/>
      <c r="ABB83" s="162"/>
      <c r="ABC83" s="110"/>
      <c r="ABG83" s="163"/>
      <c r="ABH83" s="31"/>
      <c r="ABI83" s="156"/>
      <c r="ABJ83" s="157"/>
      <c r="ABK83" s="158"/>
      <c r="ABL83" s="159"/>
      <c r="ABM83" s="160"/>
      <c r="ABN83" s="160"/>
      <c r="ABO83" s="161"/>
      <c r="ABP83" s="161"/>
      <c r="ABQ83" s="162"/>
      <c r="ABR83" s="162"/>
      <c r="ABS83" s="162"/>
      <c r="ABT83" s="110"/>
      <c r="ABX83" s="163"/>
      <c r="ABY83" s="31"/>
      <c r="ABZ83" s="156"/>
      <c r="ACA83" s="157"/>
      <c r="ACB83" s="158"/>
      <c r="ACC83" s="159"/>
      <c r="ACD83" s="160"/>
      <c r="ACE83" s="160"/>
      <c r="ACF83" s="161"/>
      <c r="ACG83" s="161"/>
      <c r="ACH83" s="162"/>
      <c r="ACI83" s="162"/>
      <c r="ACJ83" s="162"/>
      <c r="ACK83" s="110"/>
      <c r="ACO83" s="163"/>
      <c r="ACP83" s="31"/>
      <c r="ACQ83" s="156"/>
      <c r="ACR83" s="157"/>
      <c r="ACS83" s="158"/>
      <c r="ACT83" s="159"/>
      <c r="ACU83" s="160"/>
      <c r="ACV83" s="160"/>
      <c r="ACW83" s="161"/>
      <c r="ACX83" s="161"/>
      <c r="ACY83" s="162"/>
      <c r="ACZ83" s="162"/>
      <c r="ADA83" s="162"/>
      <c r="ADB83" s="110"/>
      <c r="ADF83" s="163"/>
      <c r="ADG83" s="31"/>
      <c r="ADH83" s="156"/>
      <c r="ADI83" s="157"/>
      <c r="ADJ83" s="158"/>
      <c r="ADK83" s="159"/>
      <c r="ADL83" s="160"/>
      <c r="ADM83" s="160"/>
      <c r="ADN83" s="161"/>
      <c r="ADO83" s="161"/>
      <c r="ADP83" s="162"/>
      <c r="ADQ83" s="162"/>
      <c r="ADR83" s="162"/>
      <c r="ADS83" s="110"/>
      <c r="ADW83" s="163"/>
      <c r="ADX83" s="31"/>
      <c r="ADY83" s="156"/>
      <c r="ADZ83" s="157"/>
      <c r="AEA83" s="158"/>
      <c r="AEB83" s="159"/>
      <c r="AEC83" s="160"/>
      <c r="AED83" s="160"/>
      <c r="AEE83" s="161"/>
      <c r="AEF83" s="161"/>
      <c r="AEG83" s="162"/>
      <c r="AEH83" s="162"/>
      <c r="AEI83" s="162"/>
      <c r="AEJ83" s="110"/>
      <c r="AEN83" s="163"/>
      <c r="AEO83" s="31"/>
      <c r="AEP83" s="156"/>
      <c r="AEQ83" s="157"/>
      <c r="AER83" s="158"/>
      <c r="AES83" s="159"/>
      <c r="AET83" s="160"/>
      <c r="AEU83" s="160"/>
      <c r="AEV83" s="161"/>
      <c r="AEW83" s="161"/>
      <c r="AEX83" s="162"/>
      <c r="AEY83" s="162"/>
      <c r="AEZ83" s="162"/>
      <c r="AFA83" s="110"/>
      <c r="AFE83" s="163"/>
      <c r="AFF83" s="31"/>
      <c r="AFG83" s="156"/>
      <c r="AFH83" s="157"/>
      <c r="AFI83" s="158"/>
      <c r="AFJ83" s="159"/>
      <c r="AFK83" s="160"/>
      <c r="AFL83" s="160"/>
      <c r="AFM83" s="161"/>
      <c r="AFN83" s="161"/>
      <c r="AFO83" s="162"/>
      <c r="AFP83" s="162"/>
      <c r="AFQ83" s="162"/>
      <c r="AFR83" s="110"/>
      <c r="AFV83" s="163"/>
      <c r="AFW83" s="31"/>
      <c r="AFX83" s="156"/>
      <c r="AFY83" s="157"/>
      <c r="AFZ83" s="158"/>
      <c r="AGA83" s="159"/>
      <c r="AGB83" s="160"/>
      <c r="AGC83" s="160"/>
      <c r="AGD83" s="161"/>
      <c r="AGE83" s="161"/>
      <c r="AGF83" s="162"/>
      <c r="AGG83" s="162"/>
      <c r="AGH83" s="162"/>
      <c r="AGI83" s="110"/>
      <c r="AGM83" s="163"/>
      <c r="AGN83" s="31"/>
      <c r="AGO83" s="156"/>
      <c r="AGP83" s="157"/>
      <c r="AGQ83" s="158"/>
      <c r="AGR83" s="159"/>
      <c r="AGS83" s="160"/>
      <c r="AGT83" s="160"/>
      <c r="AGU83" s="161"/>
      <c r="AGV83" s="161"/>
      <c r="AGW83" s="162"/>
      <c r="AGX83" s="162"/>
      <c r="AGY83" s="162"/>
      <c r="AGZ83" s="110"/>
      <c r="AHD83" s="163"/>
      <c r="AHE83" s="31"/>
      <c r="AHF83" s="156"/>
      <c r="AHG83" s="157"/>
      <c r="AHH83" s="158"/>
      <c r="AHI83" s="159"/>
      <c r="AHJ83" s="160"/>
      <c r="AHK83" s="160"/>
      <c r="AHL83" s="161"/>
      <c r="AHM83" s="161"/>
      <c r="AHN83" s="162"/>
      <c r="AHO83" s="162"/>
      <c r="AHP83" s="162"/>
      <c r="AHQ83" s="110"/>
      <c r="AHU83" s="163"/>
      <c r="AHV83" s="31"/>
      <c r="AHW83" s="156"/>
      <c r="AHX83" s="157"/>
      <c r="AHY83" s="158"/>
      <c r="AHZ83" s="159"/>
      <c r="AIA83" s="160"/>
      <c r="AIB83" s="160"/>
      <c r="AIC83" s="161"/>
      <c r="AID83" s="161"/>
      <c r="AIE83" s="162"/>
      <c r="AIF83" s="162"/>
      <c r="AIG83" s="162"/>
      <c r="AIH83" s="110"/>
      <c r="AIL83" s="163"/>
      <c r="AIM83" s="31"/>
      <c r="AIN83" s="156"/>
      <c r="AIO83" s="157"/>
      <c r="AIP83" s="158"/>
      <c r="AIQ83" s="159"/>
      <c r="AIR83" s="160"/>
      <c r="AIS83" s="160"/>
      <c r="AIT83" s="161"/>
      <c r="AIU83" s="161"/>
      <c r="AIV83" s="162"/>
      <c r="AIW83" s="162"/>
      <c r="AIX83" s="162"/>
      <c r="AIY83" s="110"/>
      <c r="AJC83" s="163"/>
      <c r="AJD83" s="31"/>
      <c r="AJE83" s="156"/>
      <c r="AJF83" s="157"/>
      <c r="AJG83" s="158"/>
      <c r="AJH83" s="159"/>
      <c r="AJI83" s="160"/>
      <c r="AJJ83" s="160"/>
      <c r="AJK83" s="161"/>
      <c r="AJL83" s="161"/>
      <c r="AJM83" s="162"/>
      <c r="AJN83" s="162"/>
      <c r="AJO83" s="162"/>
      <c r="AJP83" s="110"/>
      <c r="AJT83" s="163"/>
      <c r="AJU83" s="31"/>
      <c r="AJV83" s="156"/>
      <c r="AJW83" s="157"/>
      <c r="AJX83" s="158"/>
      <c r="AJY83" s="159"/>
      <c r="AJZ83" s="160"/>
      <c r="AKA83" s="160"/>
      <c r="AKB83" s="161"/>
      <c r="AKC83" s="161"/>
      <c r="AKD83" s="162"/>
      <c r="AKE83" s="162"/>
      <c r="AKF83" s="162"/>
      <c r="AKG83" s="110"/>
      <c r="AKK83" s="163"/>
      <c r="AKL83" s="31"/>
      <c r="AKM83" s="156"/>
      <c r="AKN83" s="157"/>
      <c r="AKO83" s="158"/>
      <c r="AKP83" s="159"/>
      <c r="AKQ83" s="160"/>
      <c r="AKR83" s="160"/>
      <c r="AKS83" s="161"/>
      <c r="AKT83" s="161"/>
      <c r="AKU83" s="162"/>
      <c r="AKV83" s="162"/>
      <c r="AKW83" s="162"/>
      <c r="AKX83" s="110"/>
      <c r="ALB83" s="163"/>
      <c r="ALC83" s="31"/>
      <c r="ALD83" s="156"/>
      <c r="ALE83" s="157"/>
      <c r="ALF83" s="158"/>
      <c r="ALG83" s="159"/>
      <c r="ALH83" s="160"/>
      <c r="ALI83" s="160"/>
      <c r="ALJ83" s="161"/>
      <c r="ALK83" s="161"/>
      <c r="ALL83" s="162"/>
      <c r="ALM83" s="162"/>
      <c r="ALN83" s="162"/>
      <c r="ALO83" s="110"/>
      <c r="ALS83" s="163"/>
      <c r="ALT83" s="31"/>
      <c r="ALU83" s="156"/>
      <c r="ALV83" s="157"/>
      <c r="ALW83" s="158"/>
      <c r="ALX83" s="159"/>
      <c r="ALY83" s="160"/>
      <c r="ALZ83" s="160"/>
      <c r="AMA83" s="161"/>
      <c r="AMB83" s="161"/>
      <c r="AMC83" s="162"/>
      <c r="AMD83" s="162"/>
      <c r="AME83" s="162"/>
      <c r="AMF83" s="110"/>
      <c r="AMJ83" s="163"/>
      <c r="AMK83" s="31"/>
      <c r="AML83" s="156"/>
      <c r="AMM83" s="157"/>
      <c r="AMN83" s="158"/>
      <c r="AMO83" s="159"/>
      <c r="AMP83" s="160"/>
      <c r="AMQ83" s="160"/>
      <c r="AMR83" s="161"/>
      <c r="AMS83" s="161"/>
      <c r="AMT83" s="162"/>
      <c r="AMU83" s="162"/>
      <c r="AMV83" s="162"/>
      <c r="AMW83" s="110"/>
      <c r="ANA83" s="163"/>
      <c r="ANB83" s="31"/>
      <c r="ANC83" s="156"/>
      <c r="AND83" s="157"/>
      <c r="ANE83" s="158"/>
      <c r="ANF83" s="159"/>
      <c r="ANG83" s="160"/>
      <c r="ANH83" s="160"/>
      <c r="ANI83" s="161"/>
      <c r="ANJ83" s="161"/>
      <c r="ANK83" s="162"/>
      <c r="ANL83" s="162"/>
      <c r="ANM83" s="162"/>
      <c r="ANN83" s="110"/>
      <c r="ANR83" s="163"/>
      <c r="ANS83" s="31"/>
      <c r="ANT83" s="156"/>
      <c r="ANU83" s="157"/>
      <c r="ANV83" s="158"/>
      <c r="ANW83" s="159"/>
      <c r="ANX83" s="160"/>
      <c r="ANY83" s="160"/>
      <c r="ANZ83" s="161"/>
      <c r="AOA83" s="161"/>
      <c r="AOB83" s="162"/>
      <c r="AOC83" s="162"/>
      <c r="AOD83" s="162"/>
      <c r="AOE83" s="110"/>
      <c r="AOI83" s="163"/>
      <c r="AOJ83" s="31"/>
      <c r="AOK83" s="156"/>
      <c r="AOL83" s="157"/>
      <c r="AOM83" s="158"/>
      <c r="AON83" s="159"/>
      <c r="AOO83" s="160"/>
      <c r="AOP83" s="160"/>
      <c r="AOQ83" s="161"/>
      <c r="AOR83" s="161"/>
      <c r="AOS83" s="162"/>
      <c r="AOT83" s="162"/>
      <c r="AOU83" s="162"/>
      <c r="AOV83" s="110"/>
      <c r="AOZ83" s="163"/>
      <c r="APA83" s="31"/>
      <c r="APB83" s="156"/>
      <c r="APC83" s="157"/>
      <c r="APD83" s="158"/>
      <c r="APE83" s="159"/>
      <c r="APF83" s="160"/>
      <c r="APG83" s="160"/>
      <c r="APH83" s="161"/>
      <c r="API83" s="161"/>
      <c r="APJ83" s="162"/>
      <c r="APK83" s="162"/>
      <c r="APL83" s="162"/>
      <c r="APM83" s="110"/>
      <c r="APQ83" s="163"/>
      <c r="APR83" s="31"/>
      <c r="APS83" s="156"/>
      <c r="APT83" s="157"/>
      <c r="APU83" s="158"/>
      <c r="APV83" s="159"/>
      <c r="APW83" s="160"/>
      <c r="APX83" s="160"/>
      <c r="APY83" s="161"/>
      <c r="APZ83" s="161"/>
      <c r="AQA83" s="162"/>
      <c r="AQB83" s="162"/>
      <c r="AQC83" s="162"/>
      <c r="AQD83" s="110"/>
      <c r="AQH83" s="163"/>
      <c r="AQI83" s="31"/>
      <c r="AQJ83" s="156"/>
      <c r="AQK83" s="157"/>
      <c r="AQL83" s="158"/>
      <c r="AQM83" s="159"/>
      <c r="AQN83" s="160"/>
      <c r="AQO83" s="160"/>
      <c r="AQP83" s="161"/>
      <c r="AQQ83" s="161"/>
      <c r="AQR83" s="162"/>
      <c r="AQS83" s="162"/>
      <c r="AQT83" s="162"/>
      <c r="AQU83" s="110"/>
      <c r="AQY83" s="163"/>
      <c r="AQZ83" s="31"/>
      <c r="ARA83" s="156"/>
      <c r="ARB83" s="157"/>
      <c r="ARC83" s="158"/>
      <c r="ARD83" s="159"/>
      <c r="ARE83" s="160"/>
      <c r="ARF83" s="160"/>
      <c r="ARG83" s="161"/>
      <c r="ARH83" s="161"/>
      <c r="ARI83" s="162"/>
      <c r="ARJ83" s="162"/>
      <c r="ARK83" s="162"/>
      <c r="ARL83" s="110"/>
      <c r="ARP83" s="163"/>
      <c r="ARQ83" s="31"/>
      <c r="ARR83" s="156"/>
      <c r="ARS83" s="157"/>
      <c r="ART83" s="158"/>
      <c r="ARU83" s="159"/>
      <c r="ARV83" s="160"/>
      <c r="ARW83" s="160"/>
      <c r="ARX83" s="161"/>
      <c r="ARY83" s="161"/>
      <c r="ARZ83" s="162"/>
      <c r="ASA83" s="162"/>
      <c r="ASB83" s="162"/>
      <c r="ASC83" s="110"/>
      <c r="ASG83" s="163"/>
      <c r="ASH83" s="31"/>
      <c r="ASI83" s="156"/>
      <c r="ASJ83" s="157"/>
      <c r="ASK83" s="158"/>
      <c r="ASL83" s="159"/>
      <c r="ASM83" s="160"/>
      <c r="ASN83" s="160"/>
      <c r="ASO83" s="161"/>
      <c r="ASP83" s="161"/>
      <c r="ASQ83" s="162"/>
      <c r="ASR83" s="162"/>
      <c r="ASS83" s="162"/>
      <c r="AST83" s="110"/>
      <c r="ASX83" s="163"/>
      <c r="ASY83" s="31"/>
      <c r="ASZ83" s="156"/>
      <c r="ATA83" s="157"/>
      <c r="ATB83" s="158"/>
      <c r="ATC83" s="159"/>
      <c r="ATD83" s="160"/>
      <c r="ATE83" s="160"/>
      <c r="ATF83" s="161"/>
      <c r="ATG83" s="161"/>
      <c r="ATH83" s="162"/>
      <c r="ATI83" s="162"/>
      <c r="ATJ83" s="162"/>
      <c r="ATK83" s="110"/>
      <c r="ATO83" s="163"/>
      <c r="ATP83" s="31"/>
      <c r="ATQ83" s="156"/>
      <c r="ATR83" s="157"/>
      <c r="ATS83" s="158"/>
      <c r="ATT83" s="159"/>
      <c r="ATU83" s="160"/>
      <c r="ATV83" s="160"/>
      <c r="ATW83" s="161"/>
      <c r="ATX83" s="161"/>
      <c r="ATY83" s="162"/>
      <c r="ATZ83" s="162"/>
      <c r="AUA83" s="162"/>
      <c r="AUB83" s="110"/>
      <c r="AUF83" s="163"/>
      <c r="AUG83" s="31"/>
      <c r="AUH83" s="156"/>
      <c r="AUI83" s="157"/>
      <c r="AUJ83" s="158"/>
      <c r="AUK83" s="159"/>
      <c r="AUL83" s="160"/>
      <c r="AUM83" s="160"/>
      <c r="AUN83" s="161"/>
      <c r="AUO83" s="161"/>
      <c r="AUP83" s="162"/>
      <c r="AUQ83" s="162"/>
      <c r="AUR83" s="162"/>
      <c r="AUS83" s="110"/>
      <c r="AUW83" s="163"/>
      <c r="AUX83" s="31"/>
      <c r="AUY83" s="156"/>
      <c r="AUZ83" s="157"/>
      <c r="AVA83" s="158"/>
      <c r="AVB83" s="159"/>
      <c r="AVC83" s="160"/>
      <c r="AVD83" s="160"/>
      <c r="AVE83" s="161"/>
      <c r="AVF83" s="161"/>
      <c r="AVG83" s="162"/>
      <c r="AVH83" s="162"/>
      <c r="AVI83" s="162"/>
      <c r="AVJ83" s="110"/>
      <c r="AVN83" s="163"/>
      <c r="AVO83" s="31"/>
      <c r="AVP83" s="156"/>
      <c r="AVQ83" s="157"/>
      <c r="AVR83" s="158"/>
      <c r="AVS83" s="159"/>
      <c r="AVT83" s="160"/>
      <c r="AVU83" s="160"/>
      <c r="AVV83" s="161"/>
      <c r="AVW83" s="161"/>
      <c r="AVX83" s="162"/>
      <c r="AVY83" s="162"/>
      <c r="AVZ83" s="162"/>
      <c r="AWA83" s="110"/>
      <c r="AWE83" s="163"/>
      <c r="AWF83" s="31"/>
      <c r="AWG83" s="156"/>
      <c r="AWH83" s="157"/>
      <c r="AWI83" s="158"/>
      <c r="AWJ83" s="159"/>
      <c r="AWK83" s="160"/>
      <c r="AWL83" s="160"/>
      <c r="AWM83" s="161"/>
      <c r="AWN83" s="161"/>
      <c r="AWO83" s="162"/>
      <c r="AWP83" s="162"/>
      <c r="AWQ83" s="162"/>
      <c r="AWR83" s="110"/>
      <c r="AWV83" s="163"/>
      <c r="AWW83" s="31"/>
      <c r="AWX83" s="156"/>
      <c r="AWY83" s="157"/>
      <c r="AWZ83" s="158"/>
      <c r="AXA83" s="159"/>
      <c r="AXB83" s="160"/>
      <c r="AXC83" s="160"/>
      <c r="AXD83" s="161"/>
      <c r="AXE83" s="161"/>
      <c r="AXF83" s="162"/>
      <c r="AXG83" s="162"/>
      <c r="AXH83" s="162"/>
      <c r="AXI83" s="110"/>
      <c r="AXM83" s="163"/>
      <c r="AXN83" s="31"/>
      <c r="AXO83" s="156"/>
      <c r="AXP83" s="157"/>
      <c r="AXQ83" s="158"/>
      <c r="AXR83" s="159"/>
      <c r="AXS83" s="160"/>
      <c r="AXT83" s="160"/>
      <c r="AXU83" s="161"/>
      <c r="AXV83" s="161"/>
      <c r="AXW83" s="162"/>
      <c r="AXX83" s="162"/>
      <c r="AXY83" s="162"/>
      <c r="AXZ83" s="110"/>
      <c r="AYD83" s="163"/>
      <c r="AYE83" s="31"/>
      <c r="AYF83" s="156"/>
      <c r="AYG83" s="157"/>
      <c r="AYH83" s="158"/>
      <c r="AYI83" s="159"/>
      <c r="AYJ83" s="160"/>
      <c r="AYK83" s="160"/>
      <c r="AYL83" s="161"/>
      <c r="AYM83" s="161"/>
      <c r="AYN83" s="162"/>
      <c r="AYO83" s="162"/>
      <c r="AYP83" s="162"/>
      <c r="AYQ83" s="110"/>
      <c r="AYU83" s="163"/>
      <c r="AYV83" s="31"/>
      <c r="AYW83" s="156"/>
      <c r="AYX83" s="157"/>
      <c r="AYY83" s="158"/>
      <c r="AYZ83" s="159"/>
      <c r="AZA83" s="160"/>
      <c r="AZB83" s="160"/>
      <c r="AZC83" s="161"/>
      <c r="AZD83" s="161"/>
      <c r="AZE83" s="162"/>
      <c r="AZF83" s="162"/>
      <c r="AZG83" s="162"/>
      <c r="AZH83" s="110"/>
      <c r="AZL83" s="163"/>
      <c r="AZM83" s="31"/>
      <c r="AZN83" s="156"/>
      <c r="AZO83" s="157"/>
      <c r="AZP83" s="158"/>
      <c r="AZQ83" s="159"/>
      <c r="AZR83" s="160"/>
      <c r="AZS83" s="160"/>
      <c r="AZT83" s="161"/>
      <c r="AZU83" s="161"/>
      <c r="AZV83" s="162"/>
      <c r="AZW83" s="162"/>
      <c r="AZX83" s="162"/>
      <c r="AZY83" s="110"/>
      <c r="BAC83" s="163"/>
      <c r="BAD83" s="31"/>
      <c r="BAE83" s="156"/>
      <c r="BAF83" s="157"/>
      <c r="BAG83" s="158"/>
      <c r="BAH83" s="159"/>
      <c r="BAI83" s="160"/>
      <c r="BAJ83" s="160"/>
      <c r="BAK83" s="161"/>
      <c r="BAL83" s="161"/>
      <c r="BAM83" s="162"/>
      <c r="BAN83" s="162"/>
      <c r="BAO83" s="162"/>
      <c r="BAP83" s="110"/>
      <c r="BAT83" s="163"/>
      <c r="BAU83" s="31"/>
      <c r="BAV83" s="156"/>
      <c r="BAW83" s="157"/>
      <c r="BAX83" s="158"/>
      <c r="BAY83" s="159"/>
      <c r="BAZ83" s="160"/>
      <c r="BBA83" s="160"/>
      <c r="BBB83" s="161"/>
      <c r="BBC83" s="161"/>
      <c r="BBD83" s="162"/>
      <c r="BBE83" s="162"/>
      <c r="BBF83" s="162"/>
      <c r="BBG83" s="110"/>
      <c r="BBK83" s="163"/>
      <c r="BBL83" s="31"/>
      <c r="BBM83" s="156"/>
      <c r="BBN83" s="157"/>
      <c r="BBO83" s="158"/>
      <c r="BBP83" s="159"/>
      <c r="BBQ83" s="160"/>
      <c r="BBR83" s="160"/>
      <c r="BBS83" s="161"/>
      <c r="BBT83" s="161"/>
      <c r="BBU83" s="162"/>
      <c r="BBV83" s="162"/>
      <c r="BBW83" s="162"/>
      <c r="BBX83" s="110"/>
      <c r="BCB83" s="163"/>
      <c r="BCC83" s="31"/>
      <c r="BCD83" s="156"/>
      <c r="BCE83" s="157"/>
      <c r="BCF83" s="158"/>
      <c r="BCG83" s="159"/>
      <c r="BCH83" s="160"/>
      <c r="BCI83" s="160"/>
      <c r="BCJ83" s="161"/>
      <c r="BCK83" s="161"/>
      <c r="BCL83" s="162"/>
      <c r="BCM83" s="162"/>
      <c r="BCN83" s="162"/>
      <c r="BCO83" s="110"/>
      <c r="BCS83" s="163"/>
      <c r="BCT83" s="31"/>
      <c r="BCU83" s="156"/>
      <c r="BCV83" s="157"/>
      <c r="BCW83" s="158"/>
      <c r="BCX83" s="159"/>
      <c r="BCY83" s="160"/>
      <c r="BCZ83" s="160"/>
      <c r="BDA83" s="161"/>
      <c r="BDB83" s="161"/>
      <c r="BDC83" s="162"/>
      <c r="BDD83" s="162"/>
      <c r="BDE83" s="162"/>
      <c r="BDF83" s="110"/>
      <c r="BDJ83" s="163"/>
      <c r="BDK83" s="31"/>
      <c r="BDL83" s="156"/>
      <c r="BDM83" s="157"/>
      <c r="BDN83" s="158"/>
      <c r="BDO83" s="159"/>
      <c r="BDP83" s="160"/>
      <c r="BDQ83" s="160"/>
      <c r="BDR83" s="161"/>
      <c r="BDS83" s="161"/>
      <c r="BDT83" s="162"/>
      <c r="BDU83" s="162"/>
      <c r="BDV83" s="162"/>
      <c r="BDW83" s="110"/>
      <c r="BEA83" s="163"/>
      <c r="BEB83" s="31"/>
      <c r="BEC83" s="156"/>
      <c r="BED83" s="157"/>
      <c r="BEE83" s="158"/>
      <c r="BEF83" s="159"/>
      <c r="BEG83" s="160"/>
      <c r="BEH83" s="160"/>
      <c r="BEI83" s="161"/>
      <c r="BEJ83" s="161"/>
      <c r="BEK83" s="162"/>
      <c r="BEL83" s="162"/>
      <c r="BEM83" s="162"/>
      <c r="BEN83" s="110"/>
      <c r="BER83" s="163"/>
      <c r="BES83" s="31"/>
      <c r="BET83" s="156"/>
      <c r="BEU83" s="157"/>
      <c r="BEV83" s="158"/>
      <c r="BEW83" s="159"/>
      <c r="BEX83" s="160"/>
      <c r="BEY83" s="160"/>
      <c r="BEZ83" s="161"/>
      <c r="BFA83" s="161"/>
      <c r="BFB83" s="162"/>
      <c r="BFC83" s="162"/>
      <c r="BFD83" s="162"/>
      <c r="BFE83" s="110"/>
      <c r="BFI83" s="163"/>
      <c r="BFJ83" s="31"/>
      <c r="BFK83" s="156"/>
      <c r="BFL83" s="157"/>
      <c r="BFM83" s="158"/>
      <c r="BFN83" s="159"/>
      <c r="BFO83" s="160"/>
      <c r="BFP83" s="160"/>
      <c r="BFQ83" s="161"/>
      <c r="BFR83" s="161"/>
      <c r="BFS83" s="162"/>
      <c r="BFT83" s="162"/>
      <c r="BFU83" s="162"/>
      <c r="BFV83" s="110"/>
      <c r="BFZ83" s="163"/>
      <c r="BGA83" s="31"/>
      <c r="BGB83" s="156"/>
      <c r="BGC83" s="157"/>
      <c r="BGD83" s="158"/>
      <c r="BGE83" s="159"/>
      <c r="BGF83" s="160"/>
      <c r="BGG83" s="160"/>
      <c r="BGH83" s="161"/>
      <c r="BGI83" s="161"/>
      <c r="BGJ83" s="162"/>
      <c r="BGK83" s="162"/>
      <c r="BGL83" s="162"/>
      <c r="BGM83" s="110"/>
      <c r="BGQ83" s="163"/>
      <c r="BGR83" s="31"/>
      <c r="BGS83" s="156"/>
      <c r="BGT83" s="157"/>
      <c r="BGU83" s="158"/>
      <c r="BGV83" s="159"/>
      <c r="BGW83" s="160"/>
      <c r="BGX83" s="160"/>
      <c r="BGY83" s="161"/>
      <c r="BGZ83" s="161"/>
      <c r="BHA83" s="162"/>
      <c r="BHB83" s="162"/>
      <c r="BHC83" s="162"/>
      <c r="BHD83" s="110"/>
      <c r="BHH83" s="163"/>
      <c r="BHI83" s="31"/>
      <c r="BHJ83" s="156"/>
      <c r="BHK83" s="157"/>
      <c r="BHL83" s="158"/>
      <c r="BHM83" s="159"/>
      <c r="BHN83" s="160"/>
      <c r="BHO83" s="160"/>
      <c r="BHP83" s="161"/>
      <c r="BHQ83" s="161"/>
      <c r="BHR83" s="162"/>
      <c r="BHS83" s="162"/>
      <c r="BHT83" s="162"/>
      <c r="BHU83" s="110"/>
      <c r="BHY83" s="163"/>
      <c r="BHZ83" s="31"/>
      <c r="BIA83" s="156"/>
      <c r="BIB83" s="157"/>
      <c r="BIC83" s="158"/>
      <c r="BID83" s="159"/>
      <c r="BIE83" s="160"/>
      <c r="BIF83" s="160"/>
      <c r="BIG83" s="161"/>
      <c r="BIH83" s="161"/>
      <c r="BII83" s="162"/>
      <c r="BIJ83" s="162"/>
      <c r="BIK83" s="162"/>
      <c r="BIL83" s="110"/>
      <c r="BIP83" s="163"/>
      <c r="BIQ83" s="31"/>
      <c r="BIR83" s="156"/>
      <c r="BIS83" s="157"/>
      <c r="BIT83" s="158"/>
      <c r="BIU83" s="159"/>
      <c r="BIV83" s="160"/>
      <c r="BIW83" s="160"/>
      <c r="BIX83" s="161"/>
      <c r="BIY83" s="161"/>
      <c r="BIZ83" s="162"/>
      <c r="BJA83" s="162"/>
      <c r="BJB83" s="162"/>
      <c r="BJC83" s="110"/>
      <c r="BJG83" s="163"/>
      <c r="BJH83" s="31"/>
      <c r="BJI83" s="156"/>
      <c r="BJJ83" s="157"/>
      <c r="BJK83" s="158"/>
      <c r="BJL83" s="159"/>
      <c r="BJM83" s="160"/>
      <c r="BJN83" s="160"/>
      <c r="BJO83" s="161"/>
      <c r="BJP83" s="161"/>
      <c r="BJQ83" s="162"/>
      <c r="BJR83" s="162"/>
      <c r="BJS83" s="162"/>
      <c r="BJT83" s="110"/>
      <c r="BJX83" s="163"/>
      <c r="BJY83" s="31"/>
      <c r="BJZ83" s="156"/>
      <c r="BKA83" s="157"/>
      <c r="BKB83" s="158"/>
      <c r="BKC83" s="159"/>
      <c r="BKD83" s="160"/>
      <c r="BKE83" s="160"/>
      <c r="BKF83" s="161"/>
      <c r="BKG83" s="161"/>
      <c r="BKH83" s="162"/>
      <c r="BKI83" s="162"/>
      <c r="BKJ83" s="162"/>
      <c r="BKK83" s="110"/>
      <c r="BKO83" s="163"/>
      <c r="BKP83" s="31"/>
      <c r="BKQ83" s="156"/>
      <c r="BKR83" s="157"/>
      <c r="BKS83" s="158"/>
      <c r="BKT83" s="159"/>
      <c r="BKU83" s="160"/>
      <c r="BKV83" s="160"/>
      <c r="BKW83" s="161"/>
      <c r="BKX83" s="161"/>
      <c r="BKY83" s="162"/>
      <c r="BKZ83" s="162"/>
      <c r="BLA83" s="162"/>
      <c r="BLB83" s="110"/>
      <c r="BLF83" s="163"/>
      <c r="BLG83" s="31"/>
      <c r="BLH83" s="156"/>
      <c r="BLI83" s="157"/>
      <c r="BLJ83" s="158"/>
      <c r="BLK83" s="159"/>
      <c r="BLL83" s="160"/>
      <c r="BLM83" s="160"/>
      <c r="BLN83" s="161"/>
      <c r="BLO83" s="161"/>
      <c r="BLP83" s="162"/>
      <c r="BLQ83" s="162"/>
      <c r="BLR83" s="162"/>
      <c r="BLS83" s="110"/>
      <c r="BLW83" s="163"/>
      <c r="BLX83" s="31"/>
      <c r="BLY83" s="156"/>
      <c r="BLZ83" s="157"/>
      <c r="BMA83" s="158"/>
      <c r="BMB83" s="159"/>
      <c r="BMC83" s="160"/>
      <c r="BMD83" s="160"/>
      <c r="BME83" s="161"/>
      <c r="BMF83" s="161"/>
      <c r="BMG83" s="162"/>
      <c r="BMH83" s="162"/>
      <c r="BMI83" s="162"/>
      <c r="BMJ83" s="110"/>
      <c r="BMN83" s="163"/>
      <c r="BMO83" s="31"/>
      <c r="BMP83" s="156"/>
      <c r="BMQ83" s="157"/>
      <c r="BMR83" s="158"/>
      <c r="BMS83" s="159"/>
      <c r="BMT83" s="160"/>
      <c r="BMU83" s="160"/>
      <c r="BMV83" s="161"/>
      <c r="BMW83" s="161"/>
      <c r="BMX83" s="162"/>
      <c r="BMY83" s="162"/>
      <c r="BMZ83" s="162"/>
      <c r="BNA83" s="110"/>
      <c r="BNE83" s="163"/>
      <c r="BNF83" s="31"/>
      <c r="BNG83" s="156"/>
      <c r="BNH83" s="157"/>
      <c r="BNI83" s="158"/>
      <c r="BNJ83" s="159"/>
      <c r="BNK83" s="160"/>
      <c r="BNL83" s="160"/>
      <c r="BNM83" s="161"/>
      <c r="BNN83" s="161"/>
      <c r="BNO83" s="162"/>
      <c r="BNP83" s="162"/>
      <c r="BNQ83" s="162"/>
      <c r="BNR83" s="110"/>
      <c r="BNV83" s="163"/>
      <c r="BNW83" s="31"/>
      <c r="BNX83" s="156"/>
      <c r="BNY83" s="157"/>
      <c r="BNZ83" s="158"/>
      <c r="BOA83" s="159"/>
      <c r="BOB83" s="160"/>
      <c r="BOC83" s="160"/>
      <c r="BOD83" s="161"/>
      <c r="BOE83" s="161"/>
      <c r="BOF83" s="162"/>
      <c r="BOG83" s="162"/>
      <c r="BOH83" s="162"/>
      <c r="BOI83" s="110"/>
      <c r="BOM83" s="163"/>
      <c r="BON83" s="31"/>
      <c r="BOO83" s="156"/>
      <c r="BOP83" s="157"/>
      <c r="BOQ83" s="158"/>
      <c r="BOR83" s="159"/>
      <c r="BOS83" s="160"/>
      <c r="BOT83" s="160"/>
      <c r="BOU83" s="161"/>
      <c r="BOV83" s="161"/>
      <c r="BOW83" s="162"/>
      <c r="BOX83" s="162"/>
      <c r="BOY83" s="162"/>
      <c r="BOZ83" s="110"/>
      <c r="BPD83" s="163"/>
      <c r="BPE83" s="31"/>
      <c r="BPF83" s="156"/>
      <c r="BPG83" s="157"/>
      <c r="BPH83" s="158"/>
      <c r="BPI83" s="159"/>
      <c r="BPJ83" s="160"/>
      <c r="BPK83" s="160"/>
      <c r="BPL83" s="161"/>
      <c r="BPM83" s="161"/>
      <c r="BPN83" s="162"/>
      <c r="BPO83" s="162"/>
      <c r="BPP83" s="162"/>
      <c r="BPQ83" s="110"/>
      <c r="BPU83" s="163"/>
      <c r="BPV83" s="31"/>
      <c r="BPW83" s="156"/>
      <c r="BPX83" s="157"/>
      <c r="BPY83" s="158"/>
      <c r="BPZ83" s="159"/>
      <c r="BQA83" s="160"/>
      <c r="BQB83" s="160"/>
      <c r="BQC83" s="161"/>
      <c r="BQD83" s="161"/>
      <c r="BQE83" s="162"/>
      <c r="BQF83" s="162"/>
      <c r="BQG83" s="162"/>
      <c r="BQH83" s="110"/>
      <c r="BQL83" s="163"/>
      <c r="BQM83" s="31"/>
      <c r="BQN83" s="156"/>
      <c r="BQO83" s="157"/>
      <c r="BQP83" s="158"/>
      <c r="BQQ83" s="159"/>
      <c r="BQR83" s="160"/>
      <c r="BQS83" s="160"/>
      <c r="BQT83" s="161"/>
      <c r="BQU83" s="161"/>
      <c r="BQV83" s="162"/>
      <c r="BQW83" s="162"/>
      <c r="BQX83" s="162"/>
      <c r="BQY83" s="110"/>
      <c r="BRC83" s="163"/>
      <c r="BRD83" s="31"/>
      <c r="BRE83" s="156"/>
      <c r="BRF83" s="157"/>
      <c r="BRG83" s="158"/>
      <c r="BRH83" s="159"/>
      <c r="BRI83" s="160"/>
      <c r="BRJ83" s="160"/>
      <c r="BRK83" s="161"/>
      <c r="BRL83" s="161"/>
      <c r="BRM83" s="162"/>
      <c r="BRN83" s="162"/>
      <c r="BRO83" s="162"/>
      <c r="BRP83" s="110"/>
      <c r="BRT83" s="163"/>
      <c r="BRU83" s="31"/>
      <c r="BRV83" s="156"/>
      <c r="BRW83" s="157"/>
      <c r="BRX83" s="158"/>
      <c r="BRY83" s="159"/>
      <c r="BRZ83" s="160"/>
      <c r="BSA83" s="160"/>
      <c r="BSB83" s="161"/>
      <c r="BSC83" s="161"/>
      <c r="BSD83" s="162"/>
      <c r="BSE83" s="162"/>
      <c r="BSF83" s="162"/>
      <c r="BSG83" s="110"/>
      <c r="BSK83" s="163"/>
      <c r="BSL83" s="31"/>
      <c r="BSM83" s="156"/>
      <c r="BSN83" s="157"/>
      <c r="BSO83" s="158"/>
      <c r="BSP83" s="159"/>
      <c r="BSQ83" s="160"/>
      <c r="BSR83" s="160"/>
      <c r="BSS83" s="161"/>
      <c r="BST83" s="161"/>
      <c r="BSU83" s="162"/>
      <c r="BSV83" s="162"/>
      <c r="BSW83" s="162"/>
      <c r="BSX83" s="110"/>
      <c r="BTB83" s="163"/>
      <c r="BTC83" s="31"/>
      <c r="BTD83" s="156"/>
      <c r="BTE83" s="157"/>
      <c r="BTF83" s="158"/>
      <c r="BTG83" s="159"/>
      <c r="BTH83" s="160"/>
      <c r="BTI83" s="160"/>
      <c r="BTJ83" s="161"/>
      <c r="BTK83" s="161"/>
      <c r="BTL83" s="162"/>
      <c r="BTM83" s="162"/>
      <c r="BTN83" s="162"/>
      <c r="BTO83" s="110"/>
      <c r="BTS83" s="163"/>
      <c r="BTT83" s="31"/>
      <c r="BTU83" s="156"/>
      <c r="BTV83" s="157"/>
      <c r="BTW83" s="158"/>
      <c r="BTX83" s="159"/>
      <c r="BTY83" s="160"/>
      <c r="BTZ83" s="160"/>
      <c r="BUA83" s="161"/>
      <c r="BUB83" s="161"/>
      <c r="BUC83" s="162"/>
      <c r="BUD83" s="162"/>
      <c r="BUE83" s="162"/>
      <c r="BUF83" s="110"/>
      <c r="BUJ83" s="163"/>
      <c r="BUK83" s="31"/>
      <c r="BUL83" s="156"/>
      <c r="BUM83" s="157"/>
      <c r="BUN83" s="158"/>
      <c r="BUO83" s="159"/>
      <c r="BUP83" s="160"/>
      <c r="BUQ83" s="160"/>
      <c r="BUR83" s="161"/>
      <c r="BUS83" s="161"/>
      <c r="BUT83" s="162"/>
      <c r="BUU83" s="162"/>
      <c r="BUV83" s="162"/>
      <c r="BUW83" s="110"/>
      <c r="BVA83" s="163"/>
      <c r="BVB83" s="31"/>
      <c r="BVC83" s="156"/>
      <c r="BVD83" s="157"/>
      <c r="BVE83" s="158"/>
      <c r="BVF83" s="159"/>
      <c r="BVG83" s="160"/>
      <c r="BVH83" s="160"/>
      <c r="BVI83" s="161"/>
      <c r="BVJ83" s="161"/>
      <c r="BVK83" s="162"/>
      <c r="BVL83" s="162"/>
      <c r="BVM83" s="162"/>
      <c r="BVN83" s="110"/>
      <c r="BVR83" s="163"/>
      <c r="BVS83" s="31"/>
      <c r="BVT83" s="156"/>
      <c r="BVU83" s="157"/>
      <c r="BVV83" s="158"/>
      <c r="BVW83" s="159"/>
      <c r="BVX83" s="160"/>
      <c r="BVY83" s="160"/>
      <c r="BVZ83" s="161"/>
      <c r="BWA83" s="161"/>
      <c r="BWB83" s="162"/>
      <c r="BWC83" s="162"/>
      <c r="BWD83" s="162"/>
      <c r="BWE83" s="110"/>
      <c r="BWI83" s="163"/>
      <c r="BWJ83" s="31"/>
      <c r="BWK83" s="156"/>
      <c r="BWL83" s="157"/>
      <c r="BWM83" s="158"/>
      <c r="BWN83" s="159"/>
      <c r="BWO83" s="160"/>
      <c r="BWP83" s="160"/>
      <c r="BWQ83" s="161"/>
      <c r="BWR83" s="161"/>
      <c r="BWS83" s="162"/>
      <c r="BWT83" s="162"/>
      <c r="BWU83" s="162"/>
      <c r="BWV83" s="110"/>
      <c r="BWZ83" s="163"/>
      <c r="BXA83" s="31"/>
      <c r="BXB83" s="156"/>
      <c r="BXC83" s="157"/>
      <c r="BXD83" s="158"/>
      <c r="BXE83" s="159"/>
      <c r="BXF83" s="160"/>
      <c r="BXG83" s="160"/>
      <c r="BXH83" s="161"/>
      <c r="BXI83" s="161"/>
      <c r="BXJ83" s="162"/>
      <c r="BXK83" s="162"/>
      <c r="BXL83" s="162"/>
      <c r="BXM83" s="110"/>
      <c r="BXQ83" s="163"/>
      <c r="BXR83" s="31"/>
      <c r="BXS83" s="156"/>
      <c r="BXT83" s="157"/>
      <c r="BXU83" s="158"/>
      <c r="BXV83" s="159"/>
      <c r="BXW83" s="160"/>
      <c r="BXX83" s="160"/>
      <c r="BXY83" s="161"/>
      <c r="BXZ83" s="161"/>
      <c r="BYA83" s="162"/>
      <c r="BYB83" s="162"/>
      <c r="BYC83" s="162"/>
      <c r="BYD83" s="110"/>
      <c r="BYH83" s="163"/>
      <c r="BYI83" s="31"/>
      <c r="BYJ83" s="156"/>
      <c r="BYK83" s="157"/>
      <c r="BYL83" s="158"/>
      <c r="BYM83" s="159"/>
      <c r="BYN83" s="160"/>
      <c r="BYO83" s="160"/>
      <c r="BYP83" s="161"/>
      <c r="BYQ83" s="161"/>
      <c r="BYR83" s="162"/>
      <c r="BYS83" s="162"/>
      <c r="BYT83" s="162"/>
      <c r="BYU83" s="110"/>
      <c r="BYY83" s="163"/>
      <c r="BYZ83" s="31"/>
      <c r="BZA83" s="156"/>
      <c r="BZB83" s="157"/>
      <c r="BZC83" s="158"/>
      <c r="BZD83" s="159"/>
      <c r="BZE83" s="160"/>
      <c r="BZF83" s="160"/>
      <c r="BZG83" s="161"/>
      <c r="BZH83" s="161"/>
      <c r="BZI83" s="162"/>
      <c r="BZJ83" s="162"/>
      <c r="BZK83" s="162"/>
      <c r="BZL83" s="110"/>
      <c r="BZP83" s="163"/>
      <c r="BZQ83" s="31"/>
      <c r="BZR83" s="156"/>
      <c r="BZS83" s="157"/>
      <c r="BZT83" s="158"/>
      <c r="BZU83" s="159"/>
      <c r="BZV83" s="160"/>
      <c r="BZW83" s="160"/>
      <c r="BZX83" s="161"/>
      <c r="BZY83" s="161"/>
      <c r="BZZ83" s="162"/>
      <c r="CAA83" s="162"/>
      <c r="CAB83" s="162"/>
      <c r="CAC83" s="110"/>
      <c r="CAG83" s="163"/>
      <c r="CAH83" s="31"/>
      <c r="CAI83" s="156"/>
      <c r="CAJ83" s="157"/>
      <c r="CAK83" s="158"/>
      <c r="CAL83" s="159"/>
      <c r="CAM83" s="160"/>
      <c r="CAN83" s="160"/>
      <c r="CAO83" s="161"/>
      <c r="CAP83" s="161"/>
      <c r="CAQ83" s="162"/>
      <c r="CAR83" s="162"/>
      <c r="CAS83" s="162"/>
      <c r="CAT83" s="110"/>
      <c r="CAX83" s="163"/>
      <c r="CAY83" s="31"/>
      <c r="CAZ83" s="156"/>
      <c r="CBA83" s="157"/>
      <c r="CBB83" s="158"/>
      <c r="CBC83" s="159"/>
      <c r="CBD83" s="160"/>
      <c r="CBE83" s="160"/>
      <c r="CBF83" s="161"/>
      <c r="CBG83" s="161"/>
      <c r="CBH83" s="162"/>
      <c r="CBI83" s="162"/>
      <c r="CBJ83" s="162"/>
      <c r="CBK83" s="110"/>
      <c r="CBO83" s="163"/>
      <c r="CBP83" s="31"/>
      <c r="CBQ83" s="156"/>
      <c r="CBR83" s="157"/>
      <c r="CBS83" s="158"/>
      <c r="CBT83" s="159"/>
      <c r="CBU83" s="160"/>
      <c r="CBV83" s="160"/>
      <c r="CBW83" s="161"/>
      <c r="CBX83" s="161"/>
      <c r="CBY83" s="162"/>
      <c r="CBZ83" s="162"/>
      <c r="CCA83" s="162"/>
      <c r="CCB83" s="110"/>
      <c r="CCF83" s="163"/>
      <c r="CCG83" s="31"/>
      <c r="CCH83" s="156"/>
      <c r="CCI83" s="157"/>
      <c r="CCJ83" s="158"/>
      <c r="CCK83" s="159"/>
      <c r="CCL83" s="160"/>
      <c r="CCM83" s="160"/>
      <c r="CCN83" s="161"/>
      <c r="CCO83" s="161"/>
      <c r="CCP83" s="162"/>
      <c r="CCQ83" s="162"/>
      <c r="CCR83" s="162"/>
      <c r="CCS83" s="110"/>
      <c r="CCW83" s="163"/>
      <c r="CCX83" s="31"/>
      <c r="CCY83" s="156"/>
      <c r="CCZ83" s="157"/>
      <c r="CDA83" s="158"/>
      <c r="CDB83" s="159"/>
      <c r="CDC83" s="160"/>
      <c r="CDD83" s="160"/>
      <c r="CDE83" s="161"/>
      <c r="CDF83" s="161"/>
      <c r="CDG83" s="162"/>
      <c r="CDH83" s="162"/>
      <c r="CDI83" s="162"/>
      <c r="CDJ83" s="110"/>
      <c r="CDN83" s="163"/>
      <c r="CDO83" s="31"/>
      <c r="CDP83" s="156"/>
      <c r="CDQ83" s="157"/>
      <c r="CDR83" s="158"/>
      <c r="CDS83" s="159"/>
      <c r="CDT83" s="160"/>
      <c r="CDU83" s="160"/>
      <c r="CDV83" s="161"/>
      <c r="CDW83" s="161"/>
      <c r="CDX83" s="162"/>
      <c r="CDY83" s="162"/>
      <c r="CDZ83" s="162"/>
      <c r="CEA83" s="110"/>
      <c r="CEE83" s="163"/>
      <c r="CEF83" s="31"/>
      <c r="CEG83" s="156"/>
      <c r="CEH83" s="157"/>
      <c r="CEI83" s="158"/>
      <c r="CEJ83" s="159"/>
      <c r="CEK83" s="160"/>
      <c r="CEL83" s="160"/>
      <c r="CEM83" s="161"/>
      <c r="CEN83" s="161"/>
      <c r="CEO83" s="162"/>
      <c r="CEP83" s="162"/>
      <c r="CEQ83" s="162"/>
      <c r="CER83" s="110"/>
      <c r="CEV83" s="163"/>
      <c r="CEW83" s="31"/>
      <c r="CEX83" s="156"/>
      <c r="CEY83" s="157"/>
      <c r="CEZ83" s="158"/>
      <c r="CFA83" s="159"/>
      <c r="CFB83" s="160"/>
      <c r="CFC83" s="160"/>
      <c r="CFD83" s="161"/>
      <c r="CFE83" s="161"/>
      <c r="CFF83" s="162"/>
      <c r="CFG83" s="162"/>
      <c r="CFH83" s="162"/>
      <c r="CFI83" s="110"/>
      <c r="CFM83" s="163"/>
      <c r="CFN83" s="31"/>
      <c r="CFO83" s="156"/>
      <c r="CFP83" s="157"/>
      <c r="CFQ83" s="158"/>
      <c r="CFR83" s="159"/>
      <c r="CFS83" s="160"/>
      <c r="CFT83" s="160"/>
      <c r="CFU83" s="161"/>
      <c r="CFV83" s="161"/>
      <c r="CFW83" s="162"/>
      <c r="CFX83" s="162"/>
      <c r="CFY83" s="162"/>
      <c r="CFZ83" s="110"/>
      <c r="CGD83" s="163"/>
      <c r="CGE83" s="31"/>
      <c r="CGF83" s="156"/>
      <c r="CGG83" s="157"/>
      <c r="CGH83" s="158"/>
      <c r="CGI83" s="159"/>
      <c r="CGJ83" s="160"/>
      <c r="CGK83" s="160"/>
      <c r="CGL83" s="161"/>
      <c r="CGM83" s="161"/>
      <c r="CGN83" s="162"/>
      <c r="CGO83" s="162"/>
      <c r="CGP83" s="162"/>
      <c r="CGQ83" s="110"/>
      <c r="CGU83" s="163"/>
      <c r="CGV83" s="31"/>
      <c r="CGW83" s="156"/>
      <c r="CGX83" s="157"/>
      <c r="CGY83" s="158"/>
      <c r="CGZ83" s="159"/>
      <c r="CHA83" s="160"/>
      <c r="CHB83" s="160"/>
      <c r="CHC83" s="161"/>
      <c r="CHD83" s="161"/>
      <c r="CHE83" s="162"/>
      <c r="CHF83" s="162"/>
      <c r="CHG83" s="162"/>
      <c r="CHH83" s="110"/>
      <c r="CHL83" s="163"/>
      <c r="CHM83" s="31"/>
      <c r="CHN83" s="156"/>
      <c r="CHO83" s="157"/>
      <c r="CHP83" s="158"/>
      <c r="CHQ83" s="159"/>
      <c r="CHR83" s="160"/>
      <c r="CHS83" s="160"/>
      <c r="CHT83" s="161"/>
      <c r="CHU83" s="161"/>
      <c r="CHV83" s="162"/>
      <c r="CHW83" s="162"/>
      <c r="CHX83" s="162"/>
      <c r="CHY83" s="110"/>
      <c r="CIC83" s="163"/>
      <c r="CID83" s="31"/>
      <c r="CIE83" s="156"/>
      <c r="CIF83" s="157"/>
      <c r="CIG83" s="158"/>
      <c r="CIH83" s="159"/>
      <c r="CII83" s="160"/>
      <c r="CIJ83" s="160"/>
      <c r="CIK83" s="161"/>
      <c r="CIL83" s="161"/>
      <c r="CIM83" s="162"/>
      <c r="CIN83" s="162"/>
      <c r="CIO83" s="162"/>
      <c r="CIP83" s="110"/>
      <c r="CIT83" s="163"/>
      <c r="CIU83" s="31"/>
      <c r="CIV83" s="156"/>
      <c r="CIW83" s="157"/>
      <c r="CIX83" s="158"/>
      <c r="CIY83" s="159"/>
      <c r="CIZ83" s="160"/>
      <c r="CJA83" s="160"/>
      <c r="CJB83" s="161"/>
      <c r="CJC83" s="161"/>
      <c r="CJD83" s="162"/>
      <c r="CJE83" s="162"/>
      <c r="CJF83" s="162"/>
      <c r="CJG83" s="110"/>
      <c r="CJK83" s="163"/>
      <c r="CJL83" s="31"/>
      <c r="CJM83" s="156"/>
      <c r="CJN83" s="157"/>
      <c r="CJO83" s="158"/>
      <c r="CJP83" s="159"/>
      <c r="CJQ83" s="160"/>
      <c r="CJR83" s="160"/>
      <c r="CJS83" s="161"/>
      <c r="CJT83" s="161"/>
      <c r="CJU83" s="162"/>
      <c r="CJV83" s="162"/>
      <c r="CJW83" s="162"/>
      <c r="CJX83" s="110"/>
      <c r="CKB83" s="163"/>
      <c r="CKC83" s="31"/>
      <c r="CKD83" s="156"/>
      <c r="CKE83" s="157"/>
      <c r="CKF83" s="158"/>
      <c r="CKG83" s="159"/>
      <c r="CKH83" s="160"/>
      <c r="CKI83" s="160"/>
      <c r="CKJ83" s="161"/>
      <c r="CKK83" s="161"/>
      <c r="CKL83" s="162"/>
      <c r="CKM83" s="162"/>
      <c r="CKN83" s="162"/>
      <c r="CKO83" s="110"/>
      <c r="CKS83" s="163"/>
      <c r="CKT83" s="31"/>
      <c r="CKU83" s="156"/>
      <c r="CKV83" s="157"/>
      <c r="CKW83" s="158"/>
      <c r="CKX83" s="159"/>
      <c r="CKY83" s="160"/>
      <c r="CKZ83" s="160"/>
      <c r="CLA83" s="161"/>
      <c r="CLB83" s="161"/>
      <c r="CLC83" s="162"/>
      <c r="CLD83" s="162"/>
      <c r="CLE83" s="162"/>
      <c r="CLF83" s="110"/>
      <c r="CLJ83" s="163"/>
      <c r="CLK83" s="31"/>
      <c r="CLL83" s="156"/>
      <c r="CLM83" s="157"/>
      <c r="CLN83" s="158"/>
      <c r="CLO83" s="159"/>
      <c r="CLP83" s="160"/>
      <c r="CLQ83" s="160"/>
      <c r="CLR83" s="161"/>
      <c r="CLS83" s="161"/>
      <c r="CLT83" s="162"/>
      <c r="CLU83" s="162"/>
      <c r="CLV83" s="162"/>
      <c r="CLW83" s="110"/>
      <c r="CMA83" s="163"/>
      <c r="CMB83" s="31"/>
      <c r="CMC83" s="156"/>
      <c r="CMD83" s="157"/>
      <c r="CME83" s="158"/>
      <c r="CMF83" s="159"/>
      <c r="CMG83" s="160"/>
      <c r="CMH83" s="160"/>
      <c r="CMI83" s="161"/>
      <c r="CMJ83" s="161"/>
      <c r="CMK83" s="162"/>
      <c r="CML83" s="162"/>
      <c r="CMM83" s="162"/>
      <c r="CMN83" s="110"/>
      <c r="CMR83" s="163"/>
      <c r="CMS83" s="31"/>
      <c r="CMT83" s="156"/>
      <c r="CMU83" s="157"/>
      <c r="CMV83" s="158"/>
      <c r="CMW83" s="159"/>
      <c r="CMX83" s="160"/>
      <c r="CMY83" s="160"/>
      <c r="CMZ83" s="161"/>
      <c r="CNA83" s="161"/>
      <c r="CNB83" s="162"/>
      <c r="CNC83" s="162"/>
      <c r="CND83" s="162"/>
      <c r="CNE83" s="110"/>
      <c r="CNI83" s="163"/>
      <c r="CNJ83" s="31"/>
      <c r="CNK83" s="156"/>
      <c r="CNL83" s="157"/>
      <c r="CNM83" s="158"/>
      <c r="CNN83" s="159"/>
      <c r="CNO83" s="160"/>
      <c r="CNP83" s="160"/>
      <c r="CNQ83" s="161"/>
      <c r="CNR83" s="161"/>
      <c r="CNS83" s="162"/>
      <c r="CNT83" s="162"/>
      <c r="CNU83" s="162"/>
      <c r="CNV83" s="110"/>
      <c r="CNZ83" s="163"/>
      <c r="COA83" s="31"/>
      <c r="COB83" s="156"/>
      <c r="COC83" s="157"/>
      <c r="COD83" s="158"/>
      <c r="COE83" s="159"/>
      <c r="COF83" s="160"/>
      <c r="COG83" s="160"/>
      <c r="COH83" s="161"/>
      <c r="COI83" s="161"/>
      <c r="COJ83" s="162"/>
      <c r="COK83" s="162"/>
      <c r="COL83" s="162"/>
      <c r="COM83" s="110"/>
      <c r="COQ83" s="163"/>
      <c r="COR83" s="31"/>
      <c r="COS83" s="156"/>
      <c r="COT83" s="157"/>
      <c r="COU83" s="158"/>
      <c r="COV83" s="159"/>
      <c r="COW83" s="160"/>
      <c r="COX83" s="160"/>
      <c r="COY83" s="161"/>
      <c r="COZ83" s="161"/>
      <c r="CPA83" s="162"/>
      <c r="CPB83" s="162"/>
      <c r="CPC83" s="162"/>
      <c r="CPD83" s="110"/>
      <c r="CPH83" s="163"/>
      <c r="CPI83" s="31"/>
      <c r="CPJ83" s="156"/>
      <c r="CPK83" s="157"/>
      <c r="CPL83" s="158"/>
      <c r="CPM83" s="159"/>
      <c r="CPN83" s="160"/>
      <c r="CPO83" s="160"/>
      <c r="CPP83" s="161"/>
      <c r="CPQ83" s="161"/>
      <c r="CPR83" s="162"/>
      <c r="CPS83" s="162"/>
      <c r="CPT83" s="162"/>
      <c r="CPU83" s="110"/>
      <c r="CPY83" s="163"/>
      <c r="CPZ83" s="31"/>
      <c r="CQA83" s="156"/>
      <c r="CQB83" s="157"/>
      <c r="CQC83" s="158"/>
      <c r="CQD83" s="159"/>
      <c r="CQE83" s="160"/>
      <c r="CQF83" s="160"/>
      <c r="CQG83" s="161"/>
      <c r="CQH83" s="161"/>
      <c r="CQI83" s="162"/>
      <c r="CQJ83" s="162"/>
      <c r="CQK83" s="162"/>
      <c r="CQL83" s="110"/>
      <c r="CQP83" s="163"/>
      <c r="CQQ83" s="31"/>
      <c r="CQR83" s="156"/>
      <c r="CQS83" s="157"/>
      <c r="CQT83" s="158"/>
      <c r="CQU83" s="159"/>
      <c r="CQV83" s="160"/>
      <c r="CQW83" s="160"/>
      <c r="CQX83" s="161"/>
      <c r="CQY83" s="161"/>
      <c r="CQZ83" s="162"/>
      <c r="CRA83" s="162"/>
      <c r="CRB83" s="162"/>
      <c r="CRC83" s="110"/>
      <c r="CRG83" s="163"/>
      <c r="CRH83" s="31"/>
      <c r="CRI83" s="156"/>
      <c r="CRJ83" s="157"/>
      <c r="CRK83" s="158"/>
      <c r="CRL83" s="159"/>
      <c r="CRM83" s="160"/>
      <c r="CRN83" s="160"/>
      <c r="CRO83" s="161"/>
      <c r="CRP83" s="161"/>
      <c r="CRQ83" s="162"/>
      <c r="CRR83" s="162"/>
      <c r="CRS83" s="162"/>
      <c r="CRT83" s="110"/>
      <c r="CRX83" s="163"/>
      <c r="CRY83" s="31"/>
      <c r="CRZ83" s="156"/>
      <c r="CSA83" s="157"/>
      <c r="CSB83" s="158"/>
      <c r="CSC83" s="159"/>
      <c r="CSD83" s="160"/>
      <c r="CSE83" s="160"/>
      <c r="CSF83" s="161"/>
      <c r="CSG83" s="161"/>
      <c r="CSH83" s="162"/>
      <c r="CSI83" s="162"/>
      <c r="CSJ83" s="162"/>
      <c r="CSK83" s="110"/>
      <c r="CSO83" s="163"/>
      <c r="CSP83" s="31"/>
      <c r="CSQ83" s="156"/>
      <c r="CSR83" s="157"/>
      <c r="CSS83" s="158"/>
      <c r="CST83" s="159"/>
      <c r="CSU83" s="160"/>
      <c r="CSV83" s="160"/>
      <c r="CSW83" s="161"/>
      <c r="CSX83" s="161"/>
      <c r="CSY83" s="162"/>
      <c r="CSZ83" s="162"/>
      <c r="CTA83" s="162"/>
      <c r="CTB83" s="110"/>
      <c r="CTF83" s="163"/>
      <c r="CTG83" s="31"/>
      <c r="CTH83" s="156"/>
      <c r="CTI83" s="157"/>
      <c r="CTJ83" s="158"/>
      <c r="CTK83" s="159"/>
      <c r="CTL83" s="160"/>
      <c r="CTM83" s="160"/>
      <c r="CTN83" s="161"/>
      <c r="CTO83" s="161"/>
      <c r="CTP83" s="162"/>
      <c r="CTQ83" s="162"/>
      <c r="CTR83" s="162"/>
      <c r="CTS83" s="110"/>
      <c r="CTW83" s="163"/>
      <c r="CTX83" s="31"/>
      <c r="CTY83" s="156"/>
      <c r="CTZ83" s="157"/>
      <c r="CUA83" s="158"/>
      <c r="CUB83" s="159"/>
      <c r="CUC83" s="160"/>
      <c r="CUD83" s="160"/>
      <c r="CUE83" s="161"/>
      <c r="CUF83" s="161"/>
      <c r="CUG83" s="162"/>
      <c r="CUH83" s="162"/>
      <c r="CUI83" s="162"/>
      <c r="CUJ83" s="110"/>
      <c r="CUN83" s="163"/>
      <c r="CUO83" s="31"/>
      <c r="CUP83" s="156"/>
      <c r="CUQ83" s="157"/>
      <c r="CUR83" s="158"/>
      <c r="CUS83" s="159"/>
      <c r="CUT83" s="160"/>
      <c r="CUU83" s="160"/>
      <c r="CUV83" s="161"/>
      <c r="CUW83" s="161"/>
      <c r="CUX83" s="162"/>
      <c r="CUY83" s="162"/>
      <c r="CUZ83" s="162"/>
      <c r="CVA83" s="110"/>
      <c r="CVE83" s="163"/>
      <c r="CVF83" s="31"/>
      <c r="CVG83" s="156"/>
      <c r="CVH83" s="157"/>
      <c r="CVI83" s="158"/>
      <c r="CVJ83" s="159"/>
      <c r="CVK83" s="160"/>
      <c r="CVL83" s="160"/>
      <c r="CVM83" s="161"/>
      <c r="CVN83" s="161"/>
      <c r="CVO83" s="162"/>
      <c r="CVP83" s="162"/>
      <c r="CVQ83" s="162"/>
      <c r="CVR83" s="110"/>
      <c r="CVV83" s="163"/>
      <c r="CVW83" s="31"/>
      <c r="CVX83" s="156"/>
      <c r="CVY83" s="157"/>
      <c r="CVZ83" s="158"/>
      <c r="CWA83" s="159"/>
      <c r="CWB83" s="160"/>
      <c r="CWC83" s="160"/>
      <c r="CWD83" s="161"/>
      <c r="CWE83" s="161"/>
      <c r="CWF83" s="162"/>
      <c r="CWG83" s="162"/>
      <c r="CWH83" s="162"/>
      <c r="CWI83" s="110"/>
      <c r="CWM83" s="163"/>
      <c r="CWN83" s="31"/>
      <c r="CWO83" s="156"/>
      <c r="CWP83" s="157"/>
      <c r="CWQ83" s="158"/>
      <c r="CWR83" s="159"/>
      <c r="CWS83" s="160"/>
      <c r="CWT83" s="160"/>
      <c r="CWU83" s="161"/>
      <c r="CWV83" s="161"/>
      <c r="CWW83" s="162"/>
      <c r="CWX83" s="162"/>
      <c r="CWY83" s="162"/>
      <c r="CWZ83" s="110"/>
      <c r="CXD83" s="163"/>
      <c r="CXE83" s="31"/>
      <c r="CXF83" s="156"/>
      <c r="CXG83" s="157"/>
      <c r="CXH83" s="158"/>
      <c r="CXI83" s="159"/>
      <c r="CXJ83" s="160"/>
      <c r="CXK83" s="160"/>
      <c r="CXL83" s="161"/>
      <c r="CXM83" s="161"/>
      <c r="CXN83" s="162"/>
      <c r="CXO83" s="162"/>
      <c r="CXP83" s="162"/>
      <c r="CXQ83" s="110"/>
      <c r="CXU83" s="163"/>
      <c r="CXV83" s="31"/>
      <c r="CXW83" s="156"/>
      <c r="CXX83" s="157"/>
      <c r="CXY83" s="158"/>
      <c r="CXZ83" s="159"/>
      <c r="CYA83" s="160"/>
      <c r="CYB83" s="160"/>
      <c r="CYC83" s="161"/>
      <c r="CYD83" s="161"/>
      <c r="CYE83" s="162"/>
      <c r="CYF83" s="162"/>
      <c r="CYG83" s="162"/>
      <c r="CYH83" s="110"/>
      <c r="CYL83" s="163"/>
      <c r="CYM83" s="31"/>
      <c r="CYN83" s="156"/>
      <c r="CYO83" s="157"/>
      <c r="CYP83" s="158"/>
      <c r="CYQ83" s="159"/>
      <c r="CYR83" s="160"/>
      <c r="CYS83" s="160"/>
      <c r="CYT83" s="161"/>
      <c r="CYU83" s="161"/>
      <c r="CYV83" s="162"/>
      <c r="CYW83" s="162"/>
      <c r="CYX83" s="162"/>
      <c r="CYY83" s="110"/>
      <c r="CZC83" s="163"/>
      <c r="CZD83" s="31"/>
      <c r="CZE83" s="156"/>
      <c r="CZF83" s="157"/>
      <c r="CZG83" s="158"/>
      <c r="CZH83" s="159"/>
      <c r="CZI83" s="160"/>
      <c r="CZJ83" s="160"/>
      <c r="CZK83" s="161"/>
      <c r="CZL83" s="161"/>
      <c r="CZM83" s="162"/>
      <c r="CZN83" s="162"/>
      <c r="CZO83" s="162"/>
      <c r="CZP83" s="110"/>
      <c r="CZT83" s="163"/>
      <c r="CZU83" s="31"/>
      <c r="CZV83" s="156"/>
      <c r="CZW83" s="157"/>
      <c r="CZX83" s="158"/>
      <c r="CZY83" s="159"/>
      <c r="CZZ83" s="160"/>
      <c r="DAA83" s="160"/>
      <c r="DAB83" s="161"/>
      <c r="DAC83" s="161"/>
      <c r="DAD83" s="162"/>
      <c r="DAE83" s="162"/>
      <c r="DAF83" s="162"/>
      <c r="DAG83" s="110"/>
      <c r="DAK83" s="163"/>
      <c r="DAL83" s="31"/>
      <c r="DAM83" s="156"/>
      <c r="DAN83" s="157"/>
      <c r="DAO83" s="158"/>
      <c r="DAP83" s="159"/>
      <c r="DAQ83" s="160"/>
      <c r="DAR83" s="160"/>
      <c r="DAS83" s="161"/>
      <c r="DAT83" s="161"/>
      <c r="DAU83" s="162"/>
      <c r="DAV83" s="162"/>
      <c r="DAW83" s="162"/>
      <c r="DAX83" s="110"/>
      <c r="DBB83" s="163"/>
      <c r="DBC83" s="31"/>
      <c r="DBD83" s="156"/>
      <c r="DBE83" s="157"/>
      <c r="DBF83" s="158"/>
      <c r="DBG83" s="159"/>
      <c r="DBH83" s="160"/>
      <c r="DBI83" s="160"/>
      <c r="DBJ83" s="161"/>
      <c r="DBK83" s="161"/>
      <c r="DBL83" s="162"/>
      <c r="DBM83" s="162"/>
      <c r="DBN83" s="162"/>
      <c r="DBO83" s="110"/>
      <c r="DBS83" s="163"/>
      <c r="DBT83" s="31"/>
      <c r="DBU83" s="156"/>
      <c r="DBV83" s="157"/>
      <c r="DBW83" s="158"/>
      <c r="DBX83" s="159"/>
      <c r="DBY83" s="160"/>
      <c r="DBZ83" s="160"/>
      <c r="DCA83" s="161"/>
      <c r="DCB83" s="161"/>
      <c r="DCC83" s="162"/>
      <c r="DCD83" s="162"/>
      <c r="DCE83" s="162"/>
      <c r="DCF83" s="110"/>
      <c r="DCJ83" s="163"/>
      <c r="DCK83" s="31"/>
      <c r="DCL83" s="156"/>
      <c r="DCM83" s="157"/>
      <c r="DCN83" s="158"/>
      <c r="DCO83" s="159"/>
      <c r="DCP83" s="160"/>
      <c r="DCQ83" s="160"/>
      <c r="DCR83" s="161"/>
      <c r="DCS83" s="161"/>
      <c r="DCT83" s="162"/>
      <c r="DCU83" s="162"/>
      <c r="DCV83" s="162"/>
      <c r="DCW83" s="110"/>
      <c r="DDA83" s="163"/>
      <c r="DDB83" s="31"/>
      <c r="DDC83" s="156"/>
      <c r="DDD83" s="157"/>
      <c r="DDE83" s="158"/>
      <c r="DDF83" s="159"/>
      <c r="DDG83" s="160"/>
      <c r="DDH83" s="160"/>
      <c r="DDI83" s="161"/>
      <c r="DDJ83" s="161"/>
      <c r="DDK83" s="162"/>
      <c r="DDL83" s="162"/>
      <c r="DDM83" s="162"/>
      <c r="DDN83" s="110"/>
      <c r="DDR83" s="163"/>
      <c r="DDS83" s="31"/>
      <c r="DDT83" s="156"/>
      <c r="DDU83" s="157"/>
      <c r="DDV83" s="158"/>
      <c r="DDW83" s="159"/>
      <c r="DDX83" s="160"/>
      <c r="DDY83" s="160"/>
      <c r="DDZ83" s="161"/>
      <c r="DEA83" s="161"/>
      <c r="DEB83" s="162"/>
      <c r="DEC83" s="162"/>
      <c r="DED83" s="162"/>
      <c r="DEE83" s="110"/>
      <c r="DEI83" s="163"/>
      <c r="DEJ83" s="31"/>
      <c r="DEK83" s="156"/>
      <c r="DEL83" s="157"/>
      <c r="DEM83" s="158"/>
      <c r="DEN83" s="159"/>
      <c r="DEO83" s="160"/>
      <c r="DEP83" s="160"/>
      <c r="DEQ83" s="161"/>
      <c r="DER83" s="161"/>
      <c r="DES83" s="162"/>
      <c r="DET83" s="162"/>
      <c r="DEU83" s="162"/>
      <c r="DEV83" s="110"/>
      <c r="DEZ83" s="163"/>
      <c r="DFA83" s="31"/>
      <c r="DFB83" s="156"/>
      <c r="DFC83" s="157"/>
      <c r="DFD83" s="158"/>
      <c r="DFE83" s="159"/>
      <c r="DFF83" s="160"/>
      <c r="DFG83" s="160"/>
      <c r="DFH83" s="161"/>
      <c r="DFI83" s="161"/>
      <c r="DFJ83" s="162"/>
      <c r="DFK83" s="162"/>
      <c r="DFL83" s="162"/>
      <c r="DFM83" s="110"/>
      <c r="DFQ83" s="163"/>
      <c r="DFR83" s="31"/>
      <c r="DFS83" s="156"/>
      <c r="DFT83" s="157"/>
      <c r="DFU83" s="158"/>
      <c r="DFV83" s="159"/>
      <c r="DFW83" s="160"/>
      <c r="DFX83" s="160"/>
      <c r="DFY83" s="161"/>
      <c r="DFZ83" s="161"/>
      <c r="DGA83" s="162"/>
      <c r="DGB83" s="162"/>
      <c r="DGC83" s="162"/>
      <c r="DGD83" s="110"/>
      <c r="DGH83" s="163"/>
      <c r="DGI83" s="31"/>
      <c r="DGJ83" s="156"/>
      <c r="DGK83" s="157"/>
      <c r="DGL83" s="158"/>
      <c r="DGM83" s="159"/>
      <c r="DGN83" s="160"/>
      <c r="DGO83" s="160"/>
      <c r="DGP83" s="161"/>
      <c r="DGQ83" s="161"/>
      <c r="DGR83" s="162"/>
      <c r="DGS83" s="162"/>
      <c r="DGT83" s="162"/>
      <c r="DGU83" s="110"/>
      <c r="DGY83" s="163"/>
      <c r="DGZ83" s="31"/>
      <c r="DHA83" s="156"/>
      <c r="DHB83" s="157"/>
      <c r="DHC83" s="158"/>
      <c r="DHD83" s="159"/>
      <c r="DHE83" s="160"/>
      <c r="DHF83" s="160"/>
      <c r="DHG83" s="161"/>
      <c r="DHH83" s="161"/>
      <c r="DHI83" s="162"/>
      <c r="DHJ83" s="162"/>
      <c r="DHK83" s="162"/>
      <c r="DHL83" s="110"/>
      <c r="DHP83" s="163"/>
      <c r="DHQ83" s="31"/>
      <c r="DHR83" s="156"/>
      <c r="DHS83" s="157"/>
      <c r="DHT83" s="158"/>
      <c r="DHU83" s="159"/>
      <c r="DHV83" s="160"/>
      <c r="DHW83" s="160"/>
      <c r="DHX83" s="161"/>
      <c r="DHY83" s="161"/>
      <c r="DHZ83" s="162"/>
      <c r="DIA83" s="162"/>
      <c r="DIB83" s="162"/>
      <c r="DIC83" s="110"/>
      <c r="DIG83" s="163"/>
      <c r="DIH83" s="31"/>
      <c r="DII83" s="156"/>
      <c r="DIJ83" s="157"/>
      <c r="DIK83" s="158"/>
      <c r="DIL83" s="159"/>
      <c r="DIM83" s="160"/>
      <c r="DIN83" s="160"/>
      <c r="DIO83" s="161"/>
      <c r="DIP83" s="161"/>
      <c r="DIQ83" s="162"/>
      <c r="DIR83" s="162"/>
      <c r="DIS83" s="162"/>
      <c r="DIT83" s="110"/>
      <c r="DIX83" s="163"/>
      <c r="DIY83" s="31"/>
      <c r="DIZ83" s="156"/>
      <c r="DJA83" s="157"/>
      <c r="DJB83" s="158"/>
      <c r="DJC83" s="159"/>
      <c r="DJD83" s="160"/>
      <c r="DJE83" s="160"/>
      <c r="DJF83" s="161"/>
      <c r="DJG83" s="161"/>
      <c r="DJH83" s="162"/>
      <c r="DJI83" s="162"/>
      <c r="DJJ83" s="162"/>
      <c r="DJK83" s="110"/>
      <c r="DJO83" s="163"/>
      <c r="DJP83" s="31"/>
      <c r="DJQ83" s="156"/>
      <c r="DJR83" s="157"/>
      <c r="DJS83" s="158"/>
      <c r="DJT83" s="159"/>
      <c r="DJU83" s="160"/>
      <c r="DJV83" s="160"/>
      <c r="DJW83" s="161"/>
      <c r="DJX83" s="161"/>
      <c r="DJY83" s="162"/>
      <c r="DJZ83" s="162"/>
      <c r="DKA83" s="162"/>
      <c r="DKB83" s="110"/>
      <c r="DKF83" s="163"/>
      <c r="DKG83" s="31"/>
      <c r="DKH83" s="156"/>
      <c r="DKI83" s="157"/>
      <c r="DKJ83" s="158"/>
      <c r="DKK83" s="159"/>
      <c r="DKL83" s="160"/>
      <c r="DKM83" s="160"/>
      <c r="DKN83" s="161"/>
      <c r="DKO83" s="161"/>
      <c r="DKP83" s="162"/>
      <c r="DKQ83" s="162"/>
      <c r="DKR83" s="162"/>
      <c r="DKS83" s="110"/>
      <c r="DKW83" s="163"/>
      <c r="DKX83" s="31"/>
      <c r="DKY83" s="156"/>
      <c r="DKZ83" s="157"/>
      <c r="DLA83" s="158"/>
      <c r="DLB83" s="159"/>
      <c r="DLC83" s="160"/>
      <c r="DLD83" s="160"/>
      <c r="DLE83" s="161"/>
      <c r="DLF83" s="161"/>
      <c r="DLG83" s="162"/>
      <c r="DLH83" s="162"/>
      <c r="DLI83" s="162"/>
      <c r="DLJ83" s="110"/>
      <c r="DLN83" s="163"/>
      <c r="DLO83" s="31"/>
      <c r="DLP83" s="156"/>
      <c r="DLQ83" s="157"/>
      <c r="DLR83" s="158"/>
      <c r="DLS83" s="159"/>
      <c r="DLT83" s="160"/>
      <c r="DLU83" s="160"/>
      <c r="DLV83" s="161"/>
      <c r="DLW83" s="161"/>
      <c r="DLX83" s="162"/>
      <c r="DLY83" s="162"/>
      <c r="DLZ83" s="162"/>
      <c r="DMA83" s="110"/>
      <c r="DME83" s="163"/>
      <c r="DMF83" s="31"/>
      <c r="DMG83" s="156"/>
      <c r="DMH83" s="157"/>
      <c r="DMI83" s="158"/>
      <c r="DMJ83" s="159"/>
      <c r="DMK83" s="160"/>
      <c r="DML83" s="160"/>
      <c r="DMM83" s="161"/>
      <c r="DMN83" s="161"/>
      <c r="DMO83" s="162"/>
      <c r="DMP83" s="162"/>
      <c r="DMQ83" s="162"/>
      <c r="DMR83" s="110"/>
      <c r="DMV83" s="163"/>
      <c r="DMW83" s="31"/>
      <c r="DMX83" s="156"/>
      <c r="DMY83" s="157"/>
      <c r="DMZ83" s="158"/>
      <c r="DNA83" s="159"/>
      <c r="DNB83" s="160"/>
      <c r="DNC83" s="160"/>
      <c r="DND83" s="161"/>
      <c r="DNE83" s="161"/>
      <c r="DNF83" s="162"/>
      <c r="DNG83" s="162"/>
      <c r="DNH83" s="162"/>
      <c r="DNI83" s="110"/>
      <c r="DNM83" s="163"/>
      <c r="DNN83" s="31"/>
      <c r="DNO83" s="156"/>
      <c r="DNP83" s="157"/>
      <c r="DNQ83" s="158"/>
      <c r="DNR83" s="159"/>
      <c r="DNS83" s="160"/>
      <c r="DNT83" s="160"/>
      <c r="DNU83" s="161"/>
      <c r="DNV83" s="161"/>
      <c r="DNW83" s="162"/>
      <c r="DNX83" s="162"/>
      <c r="DNY83" s="162"/>
      <c r="DNZ83" s="110"/>
      <c r="DOD83" s="163"/>
      <c r="DOE83" s="31"/>
      <c r="DOF83" s="156"/>
      <c r="DOG83" s="157"/>
      <c r="DOH83" s="158"/>
      <c r="DOI83" s="159"/>
      <c r="DOJ83" s="160"/>
      <c r="DOK83" s="160"/>
      <c r="DOL83" s="161"/>
      <c r="DOM83" s="161"/>
      <c r="DON83" s="162"/>
      <c r="DOO83" s="162"/>
      <c r="DOP83" s="162"/>
      <c r="DOQ83" s="110"/>
      <c r="DOU83" s="163"/>
      <c r="DOV83" s="31"/>
      <c r="DOW83" s="156"/>
      <c r="DOX83" s="157"/>
      <c r="DOY83" s="158"/>
      <c r="DOZ83" s="159"/>
      <c r="DPA83" s="160"/>
      <c r="DPB83" s="160"/>
      <c r="DPC83" s="161"/>
      <c r="DPD83" s="161"/>
      <c r="DPE83" s="162"/>
      <c r="DPF83" s="162"/>
      <c r="DPG83" s="162"/>
      <c r="DPH83" s="110"/>
      <c r="DPL83" s="163"/>
      <c r="DPM83" s="31"/>
      <c r="DPN83" s="156"/>
      <c r="DPO83" s="157"/>
      <c r="DPP83" s="158"/>
      <c r="DPQ83" s="159"/>
      <c r="DPR83" s="160"/>
      <c r="DPS83" s="160"/>
      <c r="DPT83" s="161"/>
      <c r="DPU83" s="161"/>
      <c r="DPV83" s="162"/>
      <c r="DPW83" s="162"/>
      <c r="DPX83" s="162"/>
      <c r="DPY83" s="110"/>
      <c r="DQC83" s="163"/>
      <c r="DQD83" s="31"/>
      <c r="DQE83" s="156"/>
      <c r="DQF83" s="157"/>
      <c r="DQG83" s="158"/>
      <c r="DQH83" s="159"/>
      <c r="DQI83" s="160"/>
      <c r="DQJ83" s="160"/>
      <c r="DQK83" s="161"/>
      <c r="DQL83" s="161"/>
      <c r="DQM83" s="162"/>
      <c r="DQN83" s="162"/>
      <c r="DQO83" s="162"/>
      <c r="DQP83" s="110"/>
      <c r="DQT83" s="163"/>
      <c r="DQU83" s="31"/>
      <c r="DQV83" s="156"/>
      <c r="DQW83" s="157"/>
      <c r="DQX83" s="158"/>
      <c r="DQY83" s="159"/>
      <c r="DQZ83" s="160"/>
      <c r="DRA83" s="160"/>
      <c r="DRB83" s="161"/>
      <c r="DRC83" s="161"/>
      <c r="DRD83" s="162"/>
      <c r="DRE83" s="162"/>
      <c r="DRF83" s="162"/>
      <c r="DRG83" s="110"/>
      <c r="DRK83" s="163"/>
      <c r="DRL83" s="31"/>
      <c r="DRM83" s="156"/>
      <c r="DRN83" s="157"/>
      <c r="DRO83" s="158"/>
      <c r="DRP83" s="159"/>
      <c r="DRQ83" s="160"/>
      <c r="DRR83" s="160"/>
      <c r="DRS83" s="161"/>
      <c r="DRT83" s="161"/>
      <c r="DRU83" s="162"/>
      <c r="DRV83" s="162"/>
      <c r="DRW83" s="162"/>
      <c r="DRX83" s="110"/>
      <c r="DSB83" s="163"/>
      <c r="DSC83" s="31"/>
      <c r="DSD83" s="156"/>
      <c r="DSE83" s="157"/>
      <c r="DSF83" s="158"/>
      <c r="DSG83" s="159"/>
      <c r="DSH83" s="160"/>
      <c r="DSI83" s="160"/>
      <c r="DSJ83" s="161"/>
      <c r="DSK83" s="161"/>
      <c r="DSL83" s="162"/>
      <c r="DSM83" s="162"/>
      <c r="DSN83" s="162"/>
      <c r="DSO83" s="110"/>
      <c r="DSS83" s="163"/>
      <c r="DST83" s="31"/>
      <c r="DSU83" s="156"/>
      <c r="DSV83" s="157"/>
      <c r="DSW83" s="158"/>
      <c r="DSX83" s="159"/>
      <c r="DSY83" s="160"/>
      <c r="DSZ83" s="160"/>
      <c r="DTA83" s="161"/>
      <c r="DTB83" s="161"/>
      <c r="DTC83" s="162"/>
      <c r="DTD83" s="162"/>
      <c r="DTE83" s="162"/>
      <c r="DTF83" s="110"/>
      <c r="DTJ83" s="163"/>
      <c r="DTK83" s="31"/>
      <c r="DTL83" s="156"/>
      <c r="DTM83" s="157"/>
      <c r="DTN83" s="158"/>
      <c r="DTO83" s="159"/>
      <c r="DTP83" s="160"/>
      <c r="DTQ83" s="160"/>
      <c r="DTR83" s="161"/>
      <c r="DTS83" s="161"/>
      <c r="DTT83" s="162"/>
      <c r="DTU83" s="162"/>
      <c r="DTV83" s="162"/>
      <c r="DTW83" s="110"/>
      <c r="DUA83" s="163"/>
      <c r="DUB83" s="31"/>
      <c r="DUC83" s="156"/>
      <c r="DUD83" s="157"/>
      <c r="DUE83" s="158"/>
      <c r="DUF83" s="159"/>
      <c r="DUG83" s="160"/>
      <c r="DUH83" s="160"/>
      <c r="DUI83" s="161"/>
      <c r="DUJ83" s="161"/>
      <c r="DUK83" s="162"/>
      <c r="DUL83" s="162"/>
      <c r="DUM83" s="162"/>
      <c r="DUN83" s="110"/>
      <c r="DUR83" s="163"/>
      <c r="DUS83" s="31"/>
      <c r="DUT83" s="156"/>
      <c r="DUU83" s="157"/>
      <c r="DUV83" s="158"/>
      <c r="DUW83" s="159"/>
      <c r="DUX83" s="160"/>
      <c r="DUY83" s="160"/>
      <c r="DUZ83" s="161"/>
      <c r="DVA83" s="161"/>
      <c r="DVB83" s="162"/>
      <c r="DVC83" s="162"/>
      <c r="DVD83" s="162"/>
      <c r="DVE83" s="110"/>
      <c r="DVI83" s="163"/>
      <c r="DVJ83" s="31"/>
      <c r="DVK83" s="156"/>
      <c r="DVL83" s="157"/>
      <c r="DVM83" s="158"/>
      <c r="DVN83" s="159"/>
      <c r="DVO83" s="160"/>
      <c r="DVP83" s="160"/>
      <c r="DVQ83" s="161"/>
      <c r="DVR83" s="161"/>
      <c r="DVS83" s="162"/>
      <c r="DVT83" s="162"/>
      <c r="DVU83" s="162"/>
      <c r="DVV83" s="110"/>
      <c r="DVZ83" s="163"/>
      <c r="DWA83" s="31"/>
      <c r="DWB83" s="156"/>
      <c r="DWC83" s="157"/>
      <c r="DWD83" s="158"/>
      <c r="DWE83" s="159"/>
      <c r="DWF83" s="160"/>
      <c r="DWG83" s="160"/>
      <c r="DWH83" s="161"/>
      <c r="DWI83" s="161"/>
      <c r="DWJ83" s="162"/>
      <c r="DWK83" s="162"/>
      <c r="DWL83" s="162"/>
      <c r="DWM83" s="110"/>
      <c r="DWQ83" s="163"/>
      <c r="DWR83" s="31"/>
      <c r="DWS83" s="156"/>
      <c r="DWT83" s="157"/>
      <c r="DWU83" s="158"/>
      <c r="DWV83" s="159"/>
      <c r="DWW83" s="160"/>
      <c r="DWX83" s="160"/>
      <c r="DWY83" s="161"/>
      <c r="DWZ83" s="161"/>
      <c r="DXA83" s="162"/>
      <c r="DXB83" s="162"/>
      <c r="DXC83" s="162"/>
      <c r="DXD83" s="110"/>
      <c r="DXH83" s="163"/>
      <c r="DXI83" s="31"/>
      <c r="DXJ83" s="156"/>
      <c r="DXK83" s="157"/>
      <c r="DXL83" s="158"/>
      <c r="DXM83" s="159"/>
      <c r="DXN83" s="160"/>
      <c r="DXO83" s="160"/>
      <c r="DXP83" s="161"/>
      <c r="DXQ83" s="161"/>
      <c r="DXR83" s="162"/>
      <c r="DXS83" s="162"/>
      <c r="DXT83" s="162"/>
      <c r="DXU83" s="110"/>
      <c r="DXY83" s="163"/>
      <c r="DXZ83" s="31"/>
      <c r="DYA83" s="156"/>
      <c r="DYB83" s="157"/>
      <c r="DYC83" s="158"/>
      <c r="DYD83" s="159"/>
      <c r="DYE83" s="160"/>
      <c r="DYF83" s="160"/>
      <c r="DYG83" s="161"/>
      <c r="DYH83" s="161"/>
      <c r="DYI83" s="162"/>
      <c r="DYJ83" s="162"/>
      <c r="DYK83" s="162"/>
      <c r="DYL83" s="110"/>
      <c r="DYP83" s="163"/>
      <c r="DYQ83" s="31"/>
      <c r="DYR83" s="156"/>
      <c r="DYS83" s="157"/>
      <c r="DYT83" s="158"/>
      <c r="DYU83" s="159"/>
      <c r="DYV83" s="160"/>
      <c r="DYW83" s="160"/>
      <c r="DYX83" s="161"/>
      <c r="DYY83" s="161"/>
      <c r="DYZ83" s="162"/>
      <c r="DZA83" s="162"/>
      <c r="DZB83" s="162"/>
      <c r="DZC83" s="110"/>
      <c r="DZG83" s="163"/>
      <c r="DZH83" s="31"/>
      <c r="DZI83" s="156"/>
      <c r="DZJ83" s="157"/>
      <c r="DZK83" s="158"/>
      <c r="DZL83" s="159"/>
      <c r="DZM83" s="160"/>
      <c r="DZN83" s="160"/>
      <c r="DZO83" s="161"/>
      <c r="DZP83" s="161"/>
      <c r="DZQ83" s="162"/>
      <c r="DZR83" s="162"/>
      <c r="DZS83" s="162"/>
      <c r="DZT83" s="110"/>
      <c r="DZX83" s="163"/>
      <c r="DZY83" s="31"/>
      <c r="DZZ83" s="156"/>
      <c r="EAA83" s="157"/>
      <c r="EAB83" s="158"/>
      <c r="EAC83" s="159"/>
      <c r="EAD83" s="160"/>
      <c r="EAE83" s="160"/>
      <c r="EAF83" s="161"/>
      <c r="EAG83" s="161"/>
      <c r="EAH83" s="162"/>
      <c r="EAI83" s="162"/>
      <c r="EAJ83" s="162"/>
      <c r="EAK83" s="110"/>
      <c r="EAO83" s="163"/>
      <c r="EAP83" s="31"/>
      <c r="EAQ83" s="156"/>
      <c r="EAR83" s="157"/>
      <c r="EAS83" s="158"/>
      <c r="EAT83" s="159"/>
      <c r="EAU83" s="160"/>
      <c r="EAV83" s="160"/>
      <c r="EAW83" s="161"/>
      <c r="EAX83" s="161"/>
      <c r="EAY83" s="162"/>
      <c r="EAZ83" s="162"/>
      <c r="EBA83" s="162"/>
      <c r="EBB83" s="110"/>
      <c r="EBF83" s="163"/>
      <c r="EBG83" s="31"/>
      <c r="EBH83" s="156"/>
      <c r="EBI83" s="157"/>
      <c r="EBJ83" s="158"/>
      <c r="EBK83" s="159"/>
      <c r="EBL83" s="160"/>
      <c r="EBM83" s="160"/>
      <c r="EBN83" s="161"/>
      <c r="EBO83" s="161"/>
      <c r="EBP83" s="162"/>
      <c r="EBQ83" s="162"/>
      <c r="EBR83" s="162"/>
      <c r="EBS83" s="110"/>
      <c r="EBW83" s="163"/>
      <c r="EBX83" s="31"/>
      <c r="EBY83" s="156"/>
      <c r="EBZ83" s="157"/>
      <c r="ECA83" s="158"/>
      <c r="ECB83" s="159"/>
      <c r="ECC83" s="160"/>
      <c r="ECD83" s="160"/>
      <c r="ECE83" s="161"/>
      <c r="ECF83" s="161"/>
      <c r="ECG83" s="162"/>
      <c r="ECH83" s="162"/>
      <c r="ECI83" s="162"/>
      <c r="ECJ83" s="110"/>
      <c r="ECN83" s="163"/>
      <c r="ECO83" s="31"/>
      <c r="ECP83" s="156"/>
      <c r="ECQ83" s="157"/>
      <c r="ECR83" s="158"/>
      <c r="ECS83" s="159"/>
      <c r="ECT83" s="160"/>
      <c r="ECU83" s="160"/>
      <c r="ECV83" s="161"/>
      <c r="ECW83" s="161"/>
      <c r="ECX83" s="162"/>
      <c r="ECY83" s="162"/>
      <c r="ECZ83" s="162"/>
      <c r="EDA83" s="110"/>
      <c r="EDE83" s="163"/>
      <c r="EDF83" s="31"/>
      <c r="EDG83" s="156"/>
      <c r="EDH83" s="157"/>
      <c r="EDI83" s="158"/>
      <c r="EDJ83" s="159"/>
      <c r="EDK83" s="160"/>
      <c r="EDL83" s="160"/>
      <c r="EDM83" s="161"/>
      <c r="EDN83" s="161"/>
      <c r="EDO83" s="162"/>
      <c r="EDP83" s="162"/>
      <c r="EDQ83" s="162"/>
      <c r="EDR83" s="110"/>
      <c r="EDV83" s="163"/>
      <c r="EDW83" s="31"/>
      <c r="EDX83" s="156"/>
      <c r="EDY83" s="157"/>
      <c r="EDZ83" s="158"/>
      <c r="EEA83" s="159"/>
      <c r="EEB83" s="160"/>
      <c r="EEC83" s="160"/>
      <c r="EED83" s="161"/>
      <c r="EEE83" s="161"/>
      <c r="EEF83" s="162"/>
      <c r="EEG83" s="162"/>
      <c r="EEH83" s="162"/>
      <c r="EEI83" s="110"/>
      <c r="EEM83" s="163"/>
      <c r="EEN83" s="31"/>
      <c r="EEO83" s="156"/>
      <c r="EEP83" s="157"/>
      <c r="EEQ83" s="158"/>
      <c r="EER83" s="159"/>
      <c r="EES83" s="160"/>
      <c r="EET83" s="160"/>
      <c r="EEU83" s="161"/>
      <c r="EEV83" s="161"/>
      <c r="EEW83" s="162"/>
      <c r="EEX83" s="162"/>
      <c r="EEY83" s="162"/>
      <c r="EEZ83" s="110"/>
      <c r="EFD83" s="163"/>
      <c r="EFE83" s="31"/>
      <c r="EFF83" s="156"/>
      <c r="EFG83" s="157"/>
      <c r="EFH83" s="158"/>
      <c r="EFI83" s="159"/>
      <c r="EFJ83" s="160"/>
      <c r="EFK83" s="160"/>
      <c r="EFL83" s="161"/>
      <c r="EFM83" s="161"/>
      <c r="EFN83" s="162"/>
      <c r="EFO83" s="162"/>
      <c r="EFP83" s="162"/>
      <c r="EFQ83" s="110"/>
      <c r="EFU83" s="163"/>
      <c r="EFV83" s="31"/>
      <c r="EFW83" s="156"/>
      <c r="EFX83" s="157"/>
      <c r="EFY83" s="158"/>
      <c r="EFZ83" s="159"/>
      <c r="EGA83" s="160"/>
      <c r="EGB83" s="160"/>
      <c r="EGC83" s="161"/>
      <c r="EGD83" s="161"/>
      <c r="EGE83" s="162"/>
      <c r="EGF83" s="162"/>
      <c r="EGG83" s="162"/>
      <c r="EGH83" s="110"/>
      <c r="EGL83" s="163"/>
      <c r="EGM83" s="31"/>
      <c r="EGN83" s="156"/>
      <c r="EGO83" s="157"/>
      <c r="EGP83" s="158"/>
      <c r="EGQ83" s="159"/>
      <c r="EGR83" s="160"/>
      <c r="EGS83" s="160"/>
      <c r="EGT83" s="161"/>
      <c r="EGU83" s="161"/>
      <c r="EGV83" s="162"/>
      <c r="EGW83" s="162"/>
      <c r="EGX83" s="162"/>
      <c r="EGY83" s="110"/>
      <c r="EHC83" s="163"/>
      <c r="EHD83" s="31"/>
      <c r="EHE83" s="156"/>
      <c r="EHF83" s="157"/>
      <c r="EHG83" s="158"/>
      <c r="EHH83" s="159"/>
      <c r="EHI83" s="160"/>
      <c r="EHJ83" s="160"/>
      <c r="EHK83" s="161"/>
      <c r="EHL83" s="161"/>
      <c r="EHM83" s="162"/>
      <c r="EHN83" s="162"/>
      <c r="EHO83" s="162"/>
      <c r="EHP83" s="110"/>
      <c r="EHT83" s="163"/>
      <c r="EHU83" s="31"/>
      <c r="EHV83" s="156"/>
      <c r="EHW83" s="157"/>
      <c r="EHX83" s="158"/>
      <c r="EHY83" s="159"/>
      <c r="EHZ83" s="160"/>
      <c r="EIA83" s="160"/>
      <c r="EIB83" s="161"/>
      <c r="EIC83" s="161"/>
      <c r="EID83" s="162"/>
      <c r="EIE83" s="162"/>
      <c r="EIF83" s="162"/>
      <c r="EIG83" s="110"/>
      <c r="EIK83" s="163"/>
      <c r="EIL83" s="31"/>
      <c r="EIM83" s="156"/>
      <c r="EIN83" s="157"/>
      <c r="EIO83" s="158"/>
      <c r="EIP83" s="159"/>
      <c r="EIQ83" s="160"/>
      <c r="EIR83" s="160"/>
      <c r="EIS83" s="161"/>
      <c r="EIT83" s="161"/>
      <c r="EIU83" s="162"/>
      <c r="EIV83" s="162"/>
      <c r="EIW83" s="162"/>
      <c r="EIX83" s="110"/>
      <c r="EJB83" s="163"/>
      <c r="EJC83" s="31"/>
      <c r="EJD83" s="156"/>
      <c r="EJE83" s="157"/>
      <c r="EJF83" s="158"/>
      <c r="EJG83" s="159"/>
      <c r="EJH83" s="160"/>
      <c r="EJI83" s="160"/>
      <c r="EJJ83" s="161"/>
      <c r="EJK83" s="161"/>
      <c r="EJL83" s="162"/>
      <c r="EJM83" s="162"/>
      <c r="EJN83" s="162"/>
      <c r="EJO83" s="110"/>
      <c r="EJS83" s="163"/>
      <c r="EJT83" s="31"/>
      <c r="EJU83" s="156"/>
      <c r="EJV83" s="157"/>
      <c r="EJW83" s="158"/>
      <c r="EJX83" s="159"/>
      <c r="EJY83" s="160"/>
      <c r="EJZ83" s="160"/>
      <c r="EKA83" s="161"/>
      <c r="EKB83" s="161"/>
      <c r="EKC83" s="162"/>
      <c r="EKD83" s="162"/>
      <c r="EKE83" s="162"/>
      <c r="EKF83" s="110"/>
      <c r="EKJ83" s="163"/>
      <c r="EKK83" s="31"/>
      <c r="EKL83" s="156"/>
      <c r="EKM83" s="157"/>
      <c r="EKN83" s="158"/>
      <c r="EKO83" s="159"/>
      <c r="EKP83" s="160"/>
      <c r="EKQ83" s="160"/>
      <c r="EKR83" s="161"/>
      <c r="EKS83" s="161"/>
      <c r="EKT83" s="162"/>
      <c r="EKU83" s="162"/>
      <c r="EKV83" s="162"/>
      <c r="EKW83" s="110"/>
      <c r="ELA83" s="163"/>
      <c r="ELB83" s="31"/>
      <c r="ELC83" s="156"/>
      <c r="ELD83" s="157"/>
      <c r="ELE83" s="158"/>
      <c r="ELF83" s="159"/>
      <c r="ELG83" s="160"/>
      <c r="ELH83" s="160"/>
      <c r="ELI83" s="161"/>
      <c r="ELJ83" s="161"/>
      <c r="ELK83" s="162"/>
      <c r="ELL83" s="162"/>
      <c r="ELM83" s="162"/>
      <c r="ELN83" s="110"/>
      <c r="ELR83" s="163"/>
      <c r="ELS83" s="31"/>
      <c r="ELT83" s="156"/>
      <c r="ELU83" s="157"/>
      <c r="ELV83" s="158"/>
      <c r="ELW83" s="159"/>
      <c r="ELX83" s="160"/>
      <c r="ELY83" s="160"/>
      <c r="ELZ83" s="161"/>
      <c r="EMA83" s="161"/>
      <c r="EMB83" s="162"/>
      <c r="EMC83" s="162"/>
      <c r="EMD83" s="162"/>
      <c r="EME83" s="110"/>
      <c r="EMI83" s="163"/>
      <c r="EMJ83" s="31"/>
      <c r="EMK83" s="156"/>
      <c r="EML83" s="157"/>
      <c r="EMM83" s="158"/>
      <c r="EMN83" s="159"/>
      <c r="EMO83" s="160"/>
      <c r="EMP83" s="160"/>
      <c r="EMQ83" s="161"/>
      <c r="EMR83" s="161"/>
      <c r="EMS83" s="162"/>
      <c r="EMT83" s="162"/>
      <c r="EMU83" s="162"/>
      <c r="EMV83" s="110"/>
      <c r="EMZ83" s="163"/>
      <c r="ENA83" s="31"/>
      <c r="ENB83" s="156"/>
      <c r="ENC83" s="157"/>
      <c r="END83" s="158"/>
      <c r="ENE83" s="159"/>
      <c r="ENF83" s="160"/>
      <c r="ENG83" s="160"/>
      <c r="ENH83" s="161"/>
      <c r="ENI83" s="161"/>
      <c r="ENJ83" s="162"/>
      <c r="ENK83" s="162"/>
      <c r="ENL83" s="162"/>
      <c r="ENM83" s="110"/>
      <c r="ENQ83" s="163"/>
      <c r="ENR83" s="31"/>
      <c r="ENS83" s="156"/>
      <c r="ENT83" s="157"/>
      <c r="ENU83" s="158"/>
      <c r="ENV83" s="159"/>
      <c r="ENW83" s="160"/>
      <c r="ENX83" s="160"/>
      <c r="ENY83" s="161"/>
      <c r="ENZ83" s="161"/>
      <c r="EOA83" s="162"/>
      <c r="EOB83" s="162"/>
      <c r="EOC83" s="162"/>
      <c r="EOD83" s="110"/>
      <c r="EOH83" s="163"/>
      <c r="EOI83" s="31"/>
      <c r="EOJ83" s="156"/>
      <c r="EOK83" s="157"/>
      <c r="EOL83" s="158"/>
      <c r="EOM83" s="159"/>
      <c r="EON83" s="160"/>
      <c r="EOO83" s="160"/>
      <c r="EOP83" s="161"/>
      <c r="EOQ83" s="161"/>
      <c r="EOR83" s="162"/>
      <c r="EOS83" s="162"/>
      <c r="EOT83" s="162"/>
      <c r="EOU83" s="110"/>
      <c r="EOY83" s="163"/>
      <c r="EOZ83" s="31"/>
      <c r="EPA83" s="156"/>
      <c r="EPB83" s="157"/>
      <c r="EPC83" s="158"/>
      <c r="EPD83" s="159"/>
      <c r="EPE83" s="160"/>
      <c r="EPF83" s="160"/>
      <c r="EPG83" s="161"/>
      <c r="EPH83" s="161"/>
      <c r="EPI83" s="162"/>
      <c r="EPJ83" s="162"/>
      <c r="EPK83" s="162"/>
      <c r="EPL83" s="110"/>
      <c r="EPP83" s="163"/>
      <c r="EPQ83" s="31"/>
      <c r="EPR83" s="156"/>
      <c r="EPS83" s="157"/>
      <c r="EPT83" s="158"/>
      <c r="EPU83" s="159"/>
      <c r="EPV83" s="160"/>
      <c r="EPW83" s="160"/>
      <c r="EPX83" s="161"/>
      <c r="EPY83" s="161"/>
      <c r="EPZ83" s="162"/>
      <c r="EQA83" s="162"/>
      <c r="EQB83" s="162"/>
      <c r="EQC83" s="110"/>
      <c r="EQG83" s="163"/>
      <c r="EQH83" s="31"/>
      <c r="EQI83" s="156"/>
      <c r="EQJ83" s="157"/>
      <c r="EQK83" s="158"/>
      <c r="EQL83" s="159"/>
      <c r="EQM83" s="160"/>
      <c r="EQN83" s="160"/>
      <c r="EQO83" s="161"/>
      <c r="EQP83" s="161"/>
      <c r="EQQ83" s="162"/>
      <c r="EQR83" s="162"/>
      <c r="EQS83" s="162"/>
      <c r="EQT83" s="110"/>
      <c r="EQX83" s="163"/>
      <c r="EQY83" s="31"/>
      <c r="EQZ83" s="156"/>
      <c r="ERA83" s="157"/>
      <c r="ERB83" s="158"/>
      <c r="ERC83" s="159"/>
      <c r="ERD83" s="160"/>
      <c r="ERE83" s="160"/>
      <c r="ERF83" s="161"/>
      <c r="ERG83" s="161"/>
      <c r="ERH83" s="162"/>
      <c r="ERI83" s="162"/>
      <c r="ERJ83" s="162"/>
      <c r="ERK83" s="110"/>
      <c r="ERO83" s="163"/>
      <c r="ERP83" s="31"/>
      <c r="ERQ83" s="156"/>
      <c r="ERR83" s="157"/>
      <c r="ERS83" s="158"/>
      <c r="ERT83" s="159"/>
      <c r="ERU83" s="160"/>
      <c r="ERV83" s="160"/>
      <c r="ERW83" s="161"/>
      <c r="ERX83" s="161"/>
      <c r="ERY83" s="162"/>
      <c r="ERZ83" s="162"/>
      <c r="ESA83" s="162"/>
      <c r="ESB83" s="110"/>
      <c r="ESF83" s="163"/>
      <c r="ESG83" s="31"/>
      <c r="ESH83" s="156"/>
      <c r="ESI83" s="157"/>
      <c r="ESJ83" s="158"/>
      <c r="ESK83" s="159"/>
      <c r="ESL83" s="160"/>
      <c r="ESM83" s="160"/>
      <c r="ESN83" s="161"/>
      <c r="ESO83" s="161"/>
      <c r="ESP83" s="162"/>
      <c r="ESQ83" s="162"/>
      <c r="ESR83" s="162"/>
      <c r="ESS83" s="110"/>
      <c r="ESW83" s="163"/>
      <c r="ESX83" s="31"/>
      <c r="ESY83" s="156"/>
      <c r="ESZ83" s="157"/>
      <c r="ETA83" s="158"/>
      <c r="ETB83" s="159"/>
      <c r="ETC83" s="160"/>
      <c r="ETD83" s="160"/>
      <c r="ETE83" s="161"/>
      <c r="ETF83" s="161"/>
      <c r="ETG83" s="162"/>
      <c r="ETH83" s="162"/>
      <c r="ETI83" s="162"/>
      <c r="ETJ83" s="110"/>
      <c r="ETN83" s="163"/>
      <c r="ETO83" s="31"/>
      <c r="ETP83" s="156"/>
      <c r="ETQ83" s="157"/>
      <c r="ETR83" s="158"/>
      <c r="ETS83" s="159"/>
      <c r="ETT83" s="160"/>
      <c r="ETU83" s="160"/>
      <c r="ETV83" s="161"/>
      <c r="ETW83" s="161"/>
      <c r="ETX83" s="162"/>
      <c r="ETY83" s="162"/>
      <c r="ETZ83" s="162"/>
      <c r="EUA83" s="110"/>
      <c r="EUE83" s="163"/>
      <c r="EUF83" s="31"/>
      <c r="EUG83" s="156"/>
      <c r="EUH83" s="157"/>
      <c r="EUI83" s="158"/>
      <c r="EUJ83" s="159"/>
      <c r="EUK83" s="160"/>
      <c r="EUL83" s="160"/>
      <c r="EUM83" s="161"/>
      <c r="EUN83" s="161"/>
      <c r="EUO83" s="162"/>
      <c r="EUP83" s="162"/>
      <c r="EUQ83" s="162"/>
      <c r="EUR83" s="110"/>
      <c r="EUV83" s="163"/>
      <c r="EUW83" s="31"/>
      <c r="EUX83" s="156"/>
      <c r="EUY83" s="157"/>
      <c r="EUZ83" s="158"/>
      <c r="EVA83" s="159"/>
      <c r="EVB83" s="160"/>
      <c r="EVC83" s="160"/>
      <c r="EVD83" s="161"/>
      <c r="EVE83" s="161"/>
      <c r="EVF83" s="162"/>
      <c r="EVG83" s="162"/>
      <c r="EVH83" s="162"/>
      <c r="EVI83" s="110"/>
      <c r="EVM83" s="163"/>
      <c r="EVN83" s="31"/>
      <c r="EVO83" s="156"/>
      <c r="EVP83" s="157"/>
      <c r="EVQ83" s="158"/>
      <c r="EVR83" s="159"/>
      <c r="EVS83" s="160"/>
      <c r="EVT83" s="160"/>
      <c r="EVU83" s="161"/>
      <c r="EVV83" s="161"/>
      <c r="EVW83" s="162"/>
      <c r="EVX83" s="162"/>
      <c r="EVY83" s="162"/>
      <c r="EVZ83" s="110"/>
      <c r="EWD83" s="163"/>
      <c r="EWE83" s="31"/>
      <c r="EWF83" s="156"/>
      <c r="EWG83" s="157"/>
      <c r="EWH83" s="158"/>
      <c r="EWI83" s="159"/>
      <c r="EWJ83" s="160"/>
      <c r="EWK83" s="160"/>
      <c r="EWL83" s="161"/>
      <c r="EWM83" s="161"/>
      <c r="EWN83" s="162"/>
      <c r="EWO83" s="162"/>
      <c r="EWP83" s="162"/>
      <c r="EWQ83" s="110"/>
      <c r="EWU83" s="163"/>
      <c r="EWV83" s="31"/>
      <c r="EWW83" s="156"/>
      <c r="EWX83" s="157"/>
      <c r="EWY83" s="158"/>
      <c r="EWZ83" s="159"/>
      <c r="EXA83" s="160"/>
      <c r="EXB83" s="160"/>
      <c r="EXC83" s="161"/>
      <c r="EXD83" s="161"/>
      <c r="EXE83" s="162"/>
      <c r="EXF83" s="162"/>
      <c r="EXG83" s="162"/>
      <c r="EXH83" s="110"/>
      <c r="EXL83" s="163"/>
      <c r="EXM83" s="31"/>
      <c r="EXN83" s="156"/>
      <c r="EXO83" s="157"/>
      <c r="EXP83" s="158"/>
      <c r="EXQ83" s="159"/>
      <c r="EXR83" s="160"/>
      <c r="EXS83" s="160"/>
      <c r="EXT83" s="161"/>
      <c r="EXU83" s="161"/>
      <c r="EXV83" s="162"/>
      <c r="EXW83" s="162"/>
      <c r="EXX83" s="162"/>
      <c r="EXY83" s="110"/>
      <c r="EYC83" s="163"/>
      <c r="EYD83" s="31"/>
      <c r="EYE83" s="156"/>
      <c r="EYF83" s="157"/>
      <c r="EYG83" s="158"/>
      <c r="EYH83" s="159"/>
      <c r="EYI83" s="160"/>
      <c r="EYJ83" s="160"/>
      <c r="EYK83" s="161"/>
      <c r="EYL83" s="161"/>
      <c r="EYM83" s="162"/>
      <c r="EYN83" s="162"/>
      <c r="EYO83" s="162"/>
      <c r="EYP83" s="110"/>
      <c r="EYT83" s="163"/>
      <c r="EYU83" s="31"/>
      <c r="EYV83" s="156"/>
      <c r="EYW83" s="157"/>
      <c r="EYX83" s="158"/>
      <c r="EYY83" s="159"/>
      <c r="EYZ83" s="160"/>
      <c r="EZA83" s="160"/>
      <c r="EZB83" s="161"/>
      <c r="EZC83" s="161"/>
      <c r="EZD83" s="162"/>
      <c r="EZE83" s="162"/>
      <c r="EZF83" s="162"/>
      <c r="EZG83" s="110"/>
      <c r="EZK83" s="163"/>
      <c r="EZL83" s="31"/>
      <c r="EZM83" s="156"/>
      <c r="EZN83" s="157"/>
      <c r="EZO83" s="158"/>
      <c r="EZP83" s="159"/>
      <c r="EZQ83" s="160"/>
      <c r="EZR83" s="160"/>
      <c r="EZS83" s="161"/>
      <c r="EZT83" s="161"/>
      <c r="EZU83" s="162"/>
      <c r="EZV83" s="162"/>
      <c r="EZW83" s="162"/>
      <c r="EZX83" s="110"/>
      <c r="FAB83" s="163"/>
      <c r="FAC83" s="31"/>
      <c r="FAD83" s="156"/>
      <c r="FAE83" s="157"/>
      <c r="FAF83" s="158"/>
      <c r="FAG83" s="159"/>
      <c r="FAH83" s="160"/>
      <c r="FAI83" s="160"/>
      <c r="FAJ83" s="161"/>
      <c r="FAK83" s="161"/>
      <c r="FAL83" s="162"/>
      <c r="FAM83" s="162"/>
      <c r="FAN83" s="162"/>
      <c r="FAO83" s="110"/>
      <c r="FAS83" s="163"/>
      <c r="FAT83" s="31"/>
      <c r="FAU83" s="156"/>
      <c r="FAV83" s="157"/>
      <c r="FAW83" s="158"/>
      <c r="FAX83" s="159"/>
      <c r="FAY83" s="160"/>
      <c r="FAZ83" s="160"/>
      <c r="FBA83" s="161"/>
      <c r="FBB83" s="161"/>
      <c r="FBC83" s="162"/>
      <c r="FBD83" s="162"/>
      <c r="FBE83" s="162"/>
      <c r="FBF83" s="110"/>
      <c r="FBJ83" s="163"/>
      <c r="FBK83" s="31"/>
      <c r="FBL83" s="156"/>
      <c r="FBM83" s="157"/>
      <c r="FBN83" s="158"/>
      <c r="FBO83" s="159"/>
      <c r="FBP83" s="160"/>
      <c r="FBQ83" s="160"/>
      <c r="FBR83" s="161"/>
      <c r="FBS83" s="161"/>
      <c r="FBT83" s="162"/>
      <c r="FBU83" s="162"/>
      <c r="FBV83" s="162"/>
      <c r="FBW83" s="110"/>
      <c r="FCA83" s="163"/>
      <c r="FCB83" s="31"/>
      <c r="FCC83" s="156"/>
      <c r="FCD83" s="157"/>
      <c r="FCE83" s="158"/>
      <c r="FCF83" s="159"/>
      <c r="FCG83" s="160"/>
      <c r="FCH83" s="160"/>
      <c r="FCI83" s="161"/>
      <c r="FCJ83" s="161"/>
      <c r="FCK83" s="162"/>
      <c r="FCL83" s="162"/>
      <c r="FCM83" s="162"/>
      <c r="FCN83" s="110"/>
      <c r="FCR83" s="163"/>
      <c r="FCS83" s="31"/>
      <c r="FCT83" s="156"/>
      <c r="FCU83" s="157"/>
      <c r="FCV83" s="158"/>
      <c r="FCW83" s="159"/>
      <c r="FCX83" s="160"/>
      <c r="FCY83" s="160"/>
      <c r="FCZ83" s="161"/>
      <c r="FDA83" s="161"/>
      <c r="FDB83" s="162"/>
      <c r="FDC83" s="162"/>
      <c r="FDD83" s="162"/>
      <c r="FDE83" s="110"/>
      <c r="FDI83" s="163"/>
      <c r="FDJ83" s="31"/>
      <c r="FDK83" s="156"/>
      <c r="FDL83" s="157"/>
      <c r="FDM83" s="158"/>
      <c r="FDN83" s="159"/>
      <c r="FDO83" s="160"/>
      <c r="FDP83" s="160"/>
      <c r="FDQ83" s="161"/>
      <c r="FDR83" s="161"/>
      <c r="FDS83" s="162"/>
      <c r="FDT83" s="162"/>
      <c r="FDU83" s="162"/>
      <c r="FDV83" s="110"/>
      <c r="FDZ83" s="163"/>
      <c r="FEA83" s="31"/>
      <c r="FEB83" s="156"/>
      <c r="FEC83" s="157"/>
      <c r="FED83" s="158"/>
      <c r="FEE83" s="159"/>
      <c r="FEF83" s="160"/>
      <c r="FEG83" s="160"/>
      <c r="FEH83" s="161"/>
      <c r="FEI83" s="161"/>
      <c r="FEJ83" s="162"/>
      <c r="FEK83" s="162"/>
      <c r="FEL83" s="162"/>
      <c r="FEM83" s="110"/>
      <c r="FEQ83" s="163"/>
      <c r="FER83" s="31"/>
      <c r="FES83" s="156"/>
      <c r="FET83" s="157"/>
      <c r="FEU83" s="158"/>
      <c r="FEV83" s="159"/>
      <c r="FEW83" s="160"/>
      <c r="FEX83" s="160"/>
      <c r="FEY83" s="161"/>
      <c r="FEZ83" s="161"/>
      <c r="FFA83" s="162"/>
      <c r="FFB83" s="162"/>
      <c r="FFC83" s="162"/>
      <c r="FFD83" s="110"/>
      <c r="FFH83" s="163"/>
      <c r="FFI83" s="31"/>
      <c r="FFJ83" s="156"/>
      <c r="FFK83" s="157"/>
      <c r="FFL83" s="158"/>
      <c r="FFM83" s="159"/>
      <c r="FFN83" s="160"/>
      <c r="FFO83" s="160"/>
      <c r="FFP83" s="161"/>
      <c r="FFQ83" s="161"/>
      <c r="FFR83" s="162"/>
      <c r="FFS83" s="162"/>
      <c r="FFT83" s="162"/>
      <c r="FFU83" s="110"/>
      <c r="FFY83" s="163"/>
      <c r="FFZ83" s="31"/>
      <c r="FGA83" s="156"/>
      <c r="FGB83" s="157"/>
      <c r="FGC83" s="158"/>
      <c r="FGD83" s="159"/>
      <c r="FGE83" s="160"/>
      <c r="FGF83" s="160"/>
      <c r="FGG83" s="161"/>
      <c r="FGH83" s="161"/>
      <c r="FGI83" s="162"/>
      <c r="FGJ83" s="162"/>
      <c r="FGK83" s="162"/>
      <c r="FGL83" s="110"/>
      <c r="FGP83" s="163"/>
      <c r="FGQ83" s="31"/>
      <c r="FGR83" s="156"/>
      <c r="FGS83" s="157"/>
      <c r="FGT83" s="158"/>
      <c r="FGU83" s="159"/>
      <c r="FGV83" s="160"/>
      <c r="FGW83" s="160"/>
      <c r="FGX83" s="161"/>
      <c r="FGY83" s="161"/>
      <c r="FGZ83" s="162"/>
      <c r="FHA83" s="162"/>
      <c r="FHB83" s="162"/>
      <c r="FHC83" s="110"/>
      <c r="FHG83" s="163"/>
      <c r="FHH83" s="31"/>
      <c r="FHI83" s="156"/>
      <c r="FHJ83" s="157"/>
      <c r="FHK83" s="158"/>
      <c r="FHL83" s="159"/>
      <c r="FHM83" s="160"/>
      <c r="FHN83" s="160"/>
      <c r="FHO83" s="161"/>
      <c r="FHP83" s="161"/>
      <c r="FHQ83" s="162"/>
      <c r="FHR83" s="162"/>
      <c r="FHS83" s="162"/>
      <c r="FHT83" s="110"/>
      <c r="FHX83" s="163"/>
      <c r="FHY83" s="31"/>
      <c r="FHZ83" s="156"/>
      <c r="FIA83" s="157"/>
      <c r="FIB83" s="158"/>
      <c r="FIC83" s="159"/>
      <c r="FID83" s="160"/>
      <c r="FIE83" s="160"/>
      <c r="FIF83" s="161"/>
      <c r="FIG83" s="161"/>
      <c r="FIH83" s="162"/>
      <c r="FII83" s="162"/>
      <c r="FIJ83" s="162"/>
      <c r="FIK83" s="110"/>
      <c r="FIO83" s="163"/>
      <c r="FIP83" s="31"/>
      <c r="FIQ83" s="156"/>
      <c r="FIR83" s="157"/>
      <c r="FIS83" s="158"/>
      <c r="FIT83" s="159"/>
      <c r="FIU83" s="160"/>
      <c r="FIV83" s="160"/>
      <c r="FIW83" s="161"/>
      <c r="FIX83" s="161"/>
      <c r="FIY83" s="162"/>
      <c r="FIZ83" s="162"/>
      <c r="FJA83" s="162"/>
      <c r="FJB83" s="110"/>
      <c r="FJF83" s="163"/>
      <c r="FJG83" s="31"/>
      <c r="FJH83" s="156"/>
      <c r="FJI83" s="157"/>
      <c r="FJJ83" s="158"/>
      <c r="FJK83" s="159"/>
      <c r="FJL83" s="160"/>
      <c r="FJM83" s="160"/>
      <c r="FJN83" s="161"/>
      <c r="FJO83" s="161"/>
      <c r="FJP83" s="162"/>
      <c r="FJQ83" s="162"/>
      <c r="FJR83" s="162"/>
      <c r="FJS83" s="110"/>
      <c r="FJW83" s="163"/>
      <c r="FJX83" s="31"/>
      <c r="FJY83" s="156"/>
      <c r="FJZ83" s="157"/>
      <c r="FKA83" s="158"/>
      <c r="FKB83" s="159"/>
      <c r="FKC83" s="160"/>
      <c r="FKD83" s="160"/>
      <c r="FKE83" s="161"/>
      <c r="FKF83" s="161"/>
      <c r="FKG83" s="162"/>
      <c r="FKH83" s="162"/>
      <c r="FKI83" s="162"/>
      <c r="FKJ83" s="110"/>
      <c r="FKN83" s="163"/>
      <c r="FKO83" s="31"/>
      <c r="FKP83" s="156"/>
      <c r="FKQ83" s="157"/>
      <c r="FKR83" s="158"/>
      <c r="FKS83" s="159"/>
      <c r="FKT83" s="160"/>
      <c r="FKU83" s="160"/>
      <c r="FKV83" s="161"/>
      <c r="FKW83" s="161"/>
      <c r="FKX83" s="162"/>
      <c r="FKY83" s="162"/>
      <c r="FKZ83" s="162"/>
      <c r="FLA83" s="110"/>
      <c r="FLE83" s="163"/>
      <c r="FLF83" s="31"/>
      <c r="FLG83" s="156"/>
      <c r="FLH83" s="157"/>
      <c r="FLI83" s="158"/>
      <c r="FLJ83" s="159"/>
      <c r="FLK83" s="160"/>
      <c r="FLL83" s="160"/>
      <c r="FLM83" s="161"/>
      <c r="FLN83" s="161"/>
      <c r="FLO83" s="162"/>
      <c r="FLP83" s="162"/>
      <c r="FLQ83" s="162"/>
      <c r="FLR83" s="110"/>
      <c r="FLV83" s="163"/>
      <c r="FLW83" s="31"/>
      <c r="FLX83" s="156"/>
      <c r="FLY83" s="157"/>
      <c r="FLZ83" s="158"/>
      <c r="FMA83" s="159"/>
      <c r="FMB83" s="160"/>
      <c r="FMC83" s="160"/>
      <c r="FMD83" s="161"/>
      <c r="FME83" s="161"/>
      <c r="FMF83" s="162"/>
      <c r="FMG83" s="162"/>
      <c r="FMH83" s="162"/>
      <c r="FMI83" s="110"/>
      <c r="FMM83" s="163"/>
      <c r="FMN83" s="31"/>
      <c r="FMO83" s="156"/>
      <c r="FMP83" s="157"/>
      <c r="FMQ83" s="158"/>
      <c r="FMR83" s="159"/>
      <c r="FMS83" s="160"/>
      <c r="FMT83" s="160"/>
      <c r="FMU83" s="161"/>
      <c r="FMV83" s="161"/>
      <c r="FMW83" s="162"/>
      <c r="FMX83" s="162"/>
      <c r="FMY83" s="162"/>
      <c r="FMZ83" s="110"/>
      <c r="FND83" s="163"/>
      <c r="FNE83" s="31"/>
      <c r="FNF83" s="156"/>
      <c r="FNG83" s="157"/>
      <c r="FNH83" s="158"/>
      <c r="FNI83" s="159"/>
      <c r="FNJ83" s="160"/>
      <c r="FNK83" s="160"/>
      <c r="FNL83" s="161"/>
      <c r="FNM83" s="161"/>
      <c r="FNN83" s="162"/>
      <c r="FNO83" s="162"/>
      <c r="FNP83" s="162"/>
      <c r="FNQ83" s="110"/>
      <c r="FNU83" s="163"/>
      <c r="FNV83" s="31"/>
      <c r="FNW83" s="156"/>
      <c r="FNX83" s="157"/>
      <c r="FNY83" s="158"/>
      <c r="FNZ83" s="159"/>
      <c r="FOA83" s="160"/>
      <c r="FOB83" s="160"/>
      <c r="FOC83" s="161"/>
      <c r="FOD83" s="161"/>
      <c r="FOE83" s="162"/>
      <c r="FOF83" s="162"/>
      <c r="FOG83" s="162"/>
      <c r="FOH83" s="110"/>
      <c r="FOL83" s="163"/>
      <c r="FOM83" s="31"/>
      <c r="FON83" s="156"/>
      <c r="FOO83" s="157"/>
      <c r="FOP83" s="158"/>
      <c r="FOQ83" s="159"/>
      <c r="FOR83" s="160"/>
      <c r="FOS83" s="160"/>
      <c r="FOT83" s="161"/>
      <c r="FOU83" s="161"/>
      <c r="FOV83" s="162"/>
      <c r="FOW83" s="162"/>
      <c r="FOX83" s="162"/>
      <c r="FOY83" s="110"/>
      <c r="FPC83" s="163"/>
      <c r="FPD83" s="31"/>
      <c r="FPE83" s="156"/>
      <c r="FPF83" s="157"/>
      <c r="FPG83" s="158"/>
      <c r="FPH83" s="159"/>
      <c r="FPI83" s="160"/>
      <c r="FPJ83" s="160"/>
      <c r="FPK83" s="161"/>
      <c r="FPL83" s="161"/>
      <c r="FPM83" s="162"/>
      <c r="FPN83" s="162"/>
      <c r="FPO83" s="162"/>
      <c r="FPP83" s="110"/>
      <c r="FPT83" s="163"/>
      <c r="FPU83" s="31"/>
      <c r="FPV83" s="156"/>
      <c r="FPW83" s="157"/>
      <c r="FPX83" s="158"/>
      <c r="FPY83" s="159"/>
      <c r="FPZ83" s="160"/>
      <c r="FQA83" s="160"/>
      <c r="FQB83" s="161"/>
      <c r="FQC83" s="161"/>
      <c r="FQD83" s="162"/>
      <c r="FQE83" s="162"/>
      <c r="FQF83" s="162"/>
      <c r="FQG83" s="110"/>
      <c r="FQK83" s="163"/>
      <c r="FQL83" s="31"/>
      <c r="FQM83" s="156"/>
      <c r="FQN83" s="157"/>
      <c r="FQO83" s="158"/>
      <c r="FQP83" s="159"/>
      <c r="FQQ83" s="160"/>
      <c r="FQR83" s="160"/>
      <c r="FQS83" s="161"/>
      <c r="FQT83" s="161"/>
      <c r="FQU83" s="162"/>
      <c r="FQV83" s="162"/>
      <c r="FQW83" s="162"/>
      <c r="FQX83" s="110"/>
      <c r="FRB83" s="163"/>
      <c r="FRC83" s="31"/>
      <c r="FRD83" s="156"/>
      <c r="FRE83" s="157"/>
      <c r="FRF83" s="158"/>
      <c r="FRG83" s="159"/>
      <c r="FRH83" s="160"/>
      <c r="FRI83" s="160"/>
      <c r="FRJ83" s="161"/>
      <c r="FRK83" s="161"/>
      <c r="FRL83" s="162"/>
      <c r="FRM83" s="162"/>
      <c r="FRN83" s="162"/>
      <c r="FRO83" s="110"/>
      <c r="FRS83" s="163"/>
      <c r="FRT83" s="31"/>
      <c r="FRU83" s="156"/>
      <c r="FRV83" s="157"/>
      <c r="FRW83" s="158"/>
      <c r="FRX83" s="159"/>
      <c r="FRY83" s="160"/>
      <c r="FRZ83" s="160"/>
      <c r="FSA83" s="161"/>
      <c r="FSB83" s="161"/>
      <c r="FSC83" s="162"/>
      <c r="FSD83" s="162"/>
      <c r="FSE83" s="162"/>
      <c r="FSF83" s="110"/>
      <c r="FSJ83" s="163"/>
      <c r="FSK83" s="31"/>
      <c r="FSL83" s="156"/>
      <c r="FSM83" s="157"/>
      <c r="FSN83" s="158"/>
      <c r="FSO83" s="159"/>
      <c r="FSP83" s="160"/>
      <c r="FSQ83" s="160"/>
      <c r="FSR83" s="161"/>
      <c r="FSS83" s="161"/>
      <c r="FST83" s="162"/>
      <c r="FSU83" s="162"/>
      <c r="FSV83" s="162"/>
      <c r="FSW83" s="110"/>
      <c r="FTA83" s="163"/>
      <c r="FTB83" s="31"/>
      <c r="FTC83" s="156"/>
      <c r="FTD83" s="157"/>
      <c r="FTE83" s="158"/>
      <c r="FTF83" s="159"/>
      <c r="FTG83" s="160"/>
      <c r="FTH83" s="160"/>
      <c r="FTI83" s="161"/>
      <c r="FTJ83" s="161"/>
      <c r="FTK83" s="162"/>
      <c r="FTL83" s="162"/>
      <c r="FTM83" s="162"/>
      <c r="FTN83" s="110"/>
      <c r="FTR83" s="163"/>
      <c r="FTS83" s="31"/>
      <c r="FTT83" s="156"/>
      <c r="FTU83" s="157"/>
      <c r="FTV83" s="158"/>
      <c r="FTW83" s="159"/>
      <c r="FTX83" s="160"/>
      <c r="FTY83" s="160"/>
      <c r="FTZ83" s="161"/>
      <c r="FUA83" s="161"/>
      <c r="FUB83" s="162"/>
      <c r="FUC83" s="162"/>
      <c r="FUD83" s="162"/>
      <c r="FUE83" s="110"/>
      <c r="FUI83" s="163"/>
      <c r="FUJ83" s="31"/>
      <c r="FUK83" s="156"/>
      <c r="FUL83" s="157"/>
      <c r="FUM83" s="158"/>
      <c r="FUN83" s="159"/>
      <c r="FUO83" s="160"/>
      <c r="FUP83" s="160"/>
      <c r="FUQ83" s="161"/>
      <c r="FUR83" s="161"/>
      <c r="FUS83" s="162"/>
      <c r="FUT83" s="162"/>
      <c r="FUU83" s="162"/>
      <c r="FUV83" s="110"/>
      <c r="FUZ83" s="163"/>
      <c r="FVA83" s="31"/>
      <c r="FVB83" s="156"/>
      <c r="FVC83" s="157"/>
      <c r="FVD83" s="158"/>
      <c r="FVE83" s="159"/>
      <c r="FVF83" s="160"/>
      <c r="FVG83" s="160"/>
      <c r="FVH83" s="161"/>
      <c r="FVI83" s="161"/>
      <c r="FVJ83" s="162"/>
      <c r="FVK83" s="162"/>
      <c r="FVL83" s="162"/>
      <c r="FVM83" s="110"/>
      <c r="FVQ83" s="163"/>
      <c r="FVR83" s="31"/>
      <c r="FVS83" s="156"/>
      <c r="FVT83" s="157"/>
      <c r="FVU83" s="158"/>
      <c r="FVV83" s="159"/>
      <c r="FVW83" s="160"/>
      <c r="FVX83" s="160"/>
      <c r="FVY83" s="161"/>
      <c r="FVZ83" s="161"/>
      <c r="FWA83" s="162"/>
      <c r="FWB83" s="162"/>
      <c r="FWC83" s="162"/>
      <c r="FWD83" s="110"/>
      <c r="FWH83" s="163"/>
      <c r="FWI83" s="31"/>
      <c r="FWJ83" s="156"/>
      <c r="FWK83" s="157"/>
      <c r="FWL83" s="158"/>
      <c r="FWM83" s="159"/>
      <c r="FWN83" s="160"/>
      <c r="FWO83" s="160"/>
      <c r="FWP83" s="161"/>
      <c r="FWQ83" s="161"/>
      <c r="FWR83" s="162"/>
      <c r="FWS83" s="162"/>
      <c r="FWT83" s="162"/>
      <c r="FWU83" s="110"/>
      <c r="FWY83" s="163"/>
      <c r="FWZ83" s="31"/>
      <c r="FXA83" s="156"/>
      <c r="FXB83" s="157"/>
      <c r="FXC83" s="158"/>
      <c r="FXD83" s="159"/>
      <c r="FXE83" s="160"/>
      <c r="FXF83" s="160"/>
      <c r="FXG83" s="161"/>
      <c r="FXH83" s="161"/>
      <c r="FXI83" s="162"/>
      <c r="FXJ83" s="162"/>
      <c r="FXK83" s="162"/>
      <c r="FXL83" s="110"/>
      <c r="FXP83" s="163"/>
      <c r="FXQ83" s="31"/>
      <c r="FXR83" s="156"/>
      <c r="FXS83" s="157"/>
      <c r="FXT83" s="158"/>
      <c r="FXU83" s="159"/>
      <c r="FXV83" s="160"/>
      <c r="FXW83" s="160"/>
      <c r="FXX83" s="161"/>
      <c r="FXY83" s="161"/>
      <c r="FXZ83" s="162"/>
      <c r="FYA83" s="162"/>
      <c r="FYB83" s="162"/>
      <c r="FYC83" s="110"/>
      <c r="FYG83" s="163"/>
      <c r="FYH83" s="31"/>
      <c r="FYI83" s="156"/>
      <c r="FYJ83" s="157"/>
      <c r="FYK83" s="158"/>
      <c r="FYL83" s="159"/>
      <c r="FYM83" s="160"/>
      <c r="FYN83" s="160"/>
      <c r="FYO83" s="161"/>
      <c r="FYP83" s="161"/>
      <c r="FYQ83" s="162"/>
      <c r="FYR83" s="162"/>
      <c r="FYS83" s="162"/>
      <c r="FYT83" s="110"/>
      <c r="FYX83" s="163"/>
      <c r="FYY83" s="31"/>
      <c r="FYZ83" s="156"/>
      <c r="FZA83" s="157"/>
      <c r="FZB83" s="158"/>
      <c r="FZC83" s="159"/>
      <c r="FZD83" s="160"/>
      <c r="FZE83" s="160"/>
      <c r="FZF83" s="161"/>
      <c r="FZG83" s="161"/>
      <c r="FZH83" s="162"/>
      <c r="FZI83" s="162"/>
      <c r="FZJ83" s="162"/>
      <c r="FZK83" s="110"/>
      <c r="FZO83" s="163"/>
      <c r="FZP83" s="31"/>
      <c r="FZQ83" s="156"/>
      <c r="FZR83" s="157"/>
      <c r="FZS83" s="158"/>
      <c r="FZT83" s="159"/>
      <c r="FZU83" s="160"/>
      <c r="FZV83" s="160"/>
      <c r="FZW83" s="161"/>
      <c r="FZX83" s="161"/>
      <c r="FZY83" s="162"/>
      <c r="FZZ83" s="162"/>
      <c r="GAA83" s="162"/>
      <c r="GAB83" s="110"/>
      <c r="GAF83" s="163"/>
      <c r="GAG83" s="31"/>
      <c r="GAH83" s="156"/>
      <c r="GAI83" s="157"/>
      <c r="GAJ83" s="158"/>
      <c r="GAK83" s="159"/>
      <c r="GAL83" s="160"/>
      <c r="GAM83" s="160"/>
      <c r="GAN83" s="161"/>
      <c r="GAO83" s="161"/>
      <c r="GAP83" s="162"/>
      <c r="GAQ83" s="162"/>
      <c r="GAR83" s="162"/>
      <c r="GAS83" s="110"/>
      <c r="GAW83" s="163"/>
      <c r="GAX83" s="31"/>
      <c r="GAY83" s="156"/>
      <c r="GAZ83" s="157"/>
      <c r="GBA83" s="158"/>
      <c r="GBB83" s="159"/>
      <c r="GBC83" s="160"/>
      <c r="GBD83" s="160"/>
      <c r="GBE83" s="161"/>
      <c r="GBF83" s="161"/>
      <c r="GBG83" s="162"/>
      <c r="GBH83" s="162"/>
      <c r="GBI83" s="162"/>
      <c r="GBJ83" s="110"/>
      <c r="GBN83" s="163"/>
      <c r="GBO83" s="31"/>
      <c r="GBP83" s="156"/>
      <c r="GBQ83" s="157"/>
      <c r="GBR83" s="158"/>
      <c r="GBS83" s="159"/>
      <c r="GBT83" s="160"/>
      <c r="GBU83" s="160"/>
      <c r="GBV83" s="161"/>
      <c r="GBW83" s="161"/>
      <c r="GBX83" s="162"/>
      <c r="GBY83" s="162"/>
      <c r="GBZ83" s="162"/>
      <c r="GCA83" s="110"/>
      <c r="GCE83" s="163"/>
      <c r="GCF83" s="31"/>
      <c r="GCG83" s="156"/>
      <c r="GCH83" s="157"/>
      <c r="GCI83" s="158"/>
      <c r="GCJ83" s="159"/>
      <c r="GCK83" s="160"/>
      <c r="GCL83" s="160"/>
      <c r="GCM83" s="161"/>
      <c r="GCN83" s="161"/>
      <c r="GCO83" s="162"/>
      <c r="GCP83" s="162"/>
      <c r="GCQ83" s="162"/>
      <c r="GCR83" s="110"/>
      <c r="GCV83" s="163"/>
      <c r="GCW83" s="31"/>
      <c r="GCX83" s="156"/>
      <c r="GCY83" s="157"/>
      <c r="GCZ83" s="158"/>
      <c r="GDA83" s="159"/>
      <c r="GDB83" s="160"/>
      <c r="GDC83" s="160"/>
      <c r="GDD83" s="161"/>
      <c r="GDE83" s="161"/>
      <c r="GDF83" s="162"/>
      <c r="GDG83" s="162"/>
      <c r="GDH83" s="162"/>
      <c r="GDI83" s="110"/>
      <c r="GDM83" s="163"/>
      <c r="GDN83" s="31"/>
      <c r="GDO83" s="156"/>
      <c r="GDP83" s="157"/>
      <c r="GDQ83" s="158"/>
      <c r="GDR83" s="159"/>
      <c r="GDS83" s="160"/>
      <c r="GDT83" s="160"/>
      <c r="GDU83" s="161"/>
      <c r="GDV83" s="161"/>
      <c r="GDW83" s="162"/>
      <c r="GDX83" s="162"/>
      <c r="GDY83" s="162"/>
      <c r="GDZ83" s="110"/>
      <c r="GED83" s="163"/>
      <c r="GEE83" s="31"/>
      <c r="GEF83" s="156"/>
      <c r="GEG83" s="157"/>
      <c r="GEH83" s="158"/>
      <c r="GEI83" s="159"/>
      <c r="GEJ83" s="160"/>
      <c r="GEK83" s="160"/>
      <c r="GEL83" s="161"/>
      <c r="GEM83" s="161"/>
      <c r="GEN83" s="162"/>
      <c r="GEO83" s="162"/>
      <c r="GEP83" s="162"/>
      <c r="GEQ83" s="110"/>
      <c r="GEU83" s="163"/>
      <c r="GEV83" s="31"/>
      <c r="GEW83" s="156"/>
      <c r="GEX83" s="157"/>
      <c r="GEY83" s="158"/>
      <c r="GEZ83" s="159"/>
      <c r="GFA83" s="160"/>
      <c r="GFB83" s="160"/>
      <c r="GFC83" s="161"/>
      <c r="GFD83" s="161"/>
      <c r="GFE83" s="162"/>
      <c r="GFF83" s="162"/>
      <c r="GFG83" s="162"/>
      <c r="GFH83" s="110"/>
      <c r="GFL83" s="163"/>
      <c r="GFM83" s="31"/>
      <c r="GFN83" s="156"/>
      <c r="GFO83" s="157"/>
      <c r="GFP83" s="158"/>
      <c r="GFQ83" s="159"/>
      <c r="GFR83" s="160"/>
      <c r="GFS83" s="160"/>
      <c r="GFT83" s="161"/>
      <c r="GFU83" s="161"/>
      <c r="GFV83" s="162"/>
      <c r="GFW83" s="162"/>
      <c r="GFX83" s="162"/>
      <c r="GFY83" s="110"/>
      <c r="GGC83" s="163"/>
      <c r="GGD83" s="31"/>
      <c r="GGE83" s="156"/>
      <c r="GGF83" s="157"/>
      <c r="GGG83" s="158"/>
      <c r="GGH83" s="159"/>
      <c r="GGI83" s="160"/>
      <c r="GGJ83" s="160"/>
      <c r="GGK83" s="161"/>
      <c r="GGL83" s="161"/>
      <c r="GGM83" s="162"/>
      <c r="GGN83" s="162"/>
      <c r="GGO83" s="162"/>
      <c r="GGP83" s="110"/>
      <c r="GGT83" s="163"/>
      <c r="GGU83" s="31"/>
      <c r="GGV83" s="156"/>
      <c r="GGW83" s="157"/>
      <c r="GGX83" s="158"/>
      <c r="GGY83" s="159"/>
      <c r="GGZ83" s="160"/>
      <c r="GHA83" s="160"/>
      <c r="GHB83" s="161"/>
      <c r="GHC83" s="161"/>
      <c r="GHD83" s="162"/>
      <c r="GHE83" s="162"/>
      <c r="GHF83" s="162"/>
      <c r="GHG83" s="110"/>
      <c r="GHK83" s="163"/>
      <c r="GHL83" s="31"/>
      <c r="GHM83" s="156"/>
      <c r="GHN83" s="157"/>
      <c r="GHO83" s="158"/>
      <c r="GHP83" s="159"/>
      <c r="GHQ83" s="160"/>
      <c r="GHR83" s="160"/>
      <c r="GHS83" s="161"/>
      <c r="GHT83" s="161"/>
      <c r="GHU83" s="162"/>
      <c r="GHV83" s="162"/>
      <c r="GHW83" s="162"/>
      <c r="GHX83" s="110"/>
      <c r="GIB83" s="163"/>
      <c r="GIC83" s="31"/>
      <c r="GID83" s="156"/>
      <c r="GIE83" s="157"/>
      <c r="GIF83" s="158"/>
      <c r="GIG83" s="159"/>
      <c r="GIH83" s="160"/>
      <c r="GII83" s="160"/>
      <c r="GIJ83" s="161"/>
      <c r="GIK83" s="161"/>
      <c r="GIL83" s="162"/>
      <c r="GIM83" s="162"/>
      <c r="GIN83" s="162"/>
      <c r="GIO83" s="110"/>
      <c r="GIS83" s="163"/>
      <c r="GIT83" s="31"/>
      <c r="GIU83" s="156"/>
      <c r="GIV83" s="157"/>
      <c r="GIW83" s="158"/>
      <c r="GIX83" s="159"/>
      <c r="GIY83" s="160"/>
      <c r="GIZ83" s="160"/>
      <c r="GJA83" s="161"/>
      <c r="GJB83" s="161"/>
      <c r="GJC83" s="162"/>
      <c r="GJD83" s="162"/>
      <c r="GJE83" s="162"/>
      <c r="GJF83" s="110"/>
      <c r="GJJ83" s="163"/>
      <c r="GJK83" s="31"/>
      <c r="GJL83" s="156"/>
      <c r="GJM83" s="157"/>
      <c r="GJN83" s="158"/>
      <c r="GJO83" s="159"/>
      <c r="GJP83" s="160"/>
      <c r="GJQ83" s="160"/>
      <c r="GJR83" s="161"/>
      <c r="GJS83" s="161"/>
      <c r="GJT83" s="162"/>
      <c r="GJU83" s="162"/>
      <c r="GJV83" s="162"/>
      <c r="GJW83" s="110"/>
      <c r="GKA83" s="163"/>
      <c r="GKB83" s="31"/>
      <c r="GKC83" s="156"/>
      <c r="GKD83" s="157"/>
      <c r="GKE83" s="158"/>
      <c r="GKF83" s="159"/>
      <c r="GKG83" s="160"/>
      <c r="GKH83" s="160"/>
      <c r="GKI83" s="161"/>
      <c r="GKJ83" s="161"/>
      <c r="GKK83" s="162"/>
      <c r="GKL83" s="162"/>
      <c r="GKM83" s="162"/>
      <c r="GKN83" s="110"/>
      <c r="GKR83" s="163"/>
      <c r="GKS83" s="31"/>
      <c r="GKT83" s="156"/>
      <c r="GKU83" s="157"/>
      <c r="GKV83" s="158"/>
      <c r="GKW83" s="159"/>
      <c r="GKX83" s="160"/>
      <c r="GKY83" s="160"/>
      <c r="GKZ83" s="161"/>
      <c r="GLA83" s="161"/>
      <c r="GLB83" s="162"/>
      <c r="GLC83" s="162"/>
      <c r="GLD83" s="162"/>
      <c r="GLE83" s="110"/>
      <c r="GLI83" s="163"/>
      <c r="GLJ83" s="31"/>
      <c r="GLK83" s="156"/>
      <c r="GLL83" s="157"/>
      <c r="GLM83" s="158"/>
      <c r="GLN83" s="159"/>
      <c r="GLO83" s="160"/>
      <c r="GLP83" s="160"/>
      <c r="GLQ83" s="161"/>
      <c r="GLR83" s="161"/>
      <c r="GLS83" s="162"/>
      <c r="GLT83" s="162"/>
      <c r="GLU83" s="162"/>
      <c r="GLV83" s="110"/>
      <c r="GLZ83" s="163"/>
      <c r="GMA83" s="31"/>
      <c r="GMB83" s="156"/>
      <c r="GMC83" s="157"/>
      <c r="GMD83" s="158"/>
      <c r="GME83" s="159"/>
      <c r="GMF83" s="160"/>
      <c r="GMG83" s="160"/>
      <c r="GMH83" s="161"/>
      <c r="GMI83" s="161"/>
      <c r="GMJ83" s="162"/>
      <c r="GMK83" s="162"/>
      <c r="GML83" s="162"/>
      <c r="GMM83" s="110"/>
      <c r="GMQ83" s="163"/>
      <c r="GMR83" s="31"/>
      <c r="GMS83" s="156"/>
      <c r="GMT83" s="157"/>
      <c r="GMU83" s="158"/>
      <c r="GMV83" s="159"/>
      <c r="GMW83" s="160"/>
      <c r="GMX83" s="160"/>
      <c r="GMY83" s="161"/>
      <c r="GMZ83" s="161"/>
      <c r="GNA83" s="162"/>
      <c r="GNB83" s="162"/>
      <c r="GNC83" s="162"/>
      <c r="GND83" s="110"/>
      <c r="GNH83" s="163"/>
      <c r="GNI83" s="31"/>
      <c r="GNJ83" s="156"/>
      <c r="GNK83" s="157"/>
      <c r="GNL83" s="158"/>
      <c r="GNM83" s="159"/>
      <c r="GNN83" s="160"/>
      <c r="GNO83" s="160"/>
      <c r="GNP83" s="161"/>
      <c r="GNQ83" s="161"/>
      <c r="GNR83" s="162"/>
      <c r="GNS83" s="162"/>
      <c r="GNT83" s="162"/>
      <c r="GNU83" s="110"/>
      <c r="GNY83" s="163"/>
      <c r="GNZ83" s="31"/>
      <c r="GOA83" s="156"/>
      <c r="GOB83" s="157"/>
      <c r="GOC83" s="158"/>
      <c r="GOD83" s="159"/>
      <c r="GOE83" s="160"/>
      <c r="GOF83" s="160"/>
      <c r="GOG83" s="161"/>
      <c r="GOH83" s="161"/>
      <c r="GOI83" s="162"/>
      <c r="GOJ83" s="162"/>
      <c r="GOK83" s="162"/>
      <c r="GOL83" s="110"/>
      <c r="GOP83" s="163"/>
      <c r="GOQ83" s="31"/>
      <c r="GOR83" s="156"/>
      <c r="GOS83" s="157"/>
      <c r="GOT83" s="158"/>
      <c r="GOU83" s="159"/>
      <c r="GOV83" s="160"/>
      <c r="GOW83" s="160"/>
      <c r="GOX83" s="161"/>
      <c r="GOY83" s="161"/>
      <c r="GOZ83" s="162"/>
      <c r="GPA83" s="162"/>
      <c r="GPB83" s="162"/>
      <c r="GPC83" s="110"/>
      <c r="GPG83" s="163"/>
      <c r="GPH83" s="31"/>
      <c r="GPI83" s="156"/>
      <c r="GPJ83" s="157"/>
      <c r="GPK83" s="158"/>
      <c r="GPL83" s="159"/>
      <c r="GPM83" s="160"/>
      <c r="GPN83" s="160"/>
      <c r="GPO83" s="161"/>
      <c r="GPP83" s="161"/>
      <c r="GPQ83" s="162"/>
      <c r="GPR83" s="162"/>
      <c r="GPS83" s="162"/>
      <c r="GPT83" s="110"/>
      <c r="GPX83" s="163"/>
      <c r="GPY83" s="31"/>
      <c r="GPZ83" s="156"/>
      <c r="GQA83" s="157"/>
      <c r="GQB83" s="158"/>
      <c r="GQC83" s="159"/>
      <c r="GQD83" s="160"/>
      <c r="GQE83" s="160"/>
      <c r="GQF83" s="161"/>
      <c r="GQG83" s="161"/>
      <c r="GQH83" s="162"/>
      <c r="GQI83" s="162"/>
      <c r="GQJ83" s="162"/>
      <c r="GQK83" s="110"/>
      <c r="GQO83" s="163"/>
      <c r="GQP83" s="31"/>
      <c r="GQQ83" s="156"/>
      <c r="GQR83" s="157"/>
      <c r="GQS83" s="158"/>
      <c r="GQT83" s="159"/>
      <c r="GQU83" s="160"/>
      <c r="GQV83" s="160"/>
      <c r="GQW83" s="161"/>
      <c r="GQX83" s="161"/>
      <c r="GQY83" s="162"/>
      <c r="GQZ83" s="162"/>
      <c r="GRA83" s="162"/>
      <c r="GRB83" s="110"/>
      <c r="GRF83" s="163"/>
      <c r="GRG83" s="31"/>
      <c r="GRH83" s="156"/>
      <c r="GRI83" s="157"/>
      <c r="GRJ83" s="158"/>
      <c r="GRK83" s="159"/>
      <c r="GRL83" s="160"/>
      <c r="GRM83" s="160"/>
      <c r="GRN83" s="161"/>
      <c r="GRO83" s="161"/>
      <c r="GRP83" s="162"/>
      <c r="GRQ83" s="162"/>
      <c r="GRR83" s="162"/>
      <c r="GRS83" s="110"/>
      <c r="GRW83" s="163"/>
      <c r="GRX83" s="31"/>
      <c r="GRY83" s="156"/>
      <c r="GRZ83" s="157"/>
      <c r="GSA83" s="158"/>
      <c r="GSB83" s="159"/>
      <c r="GSC83" s="160"/>
      <c r="GSD83" s="160"/>
      <c r="GSE83" s="161"/>
      <c r="GSF83" s="161"/>
      <c r="GSG83" s="162"/>
      <c r="GSH83" s="162"/>
      <c r="GSI83" s="162"/>
      <c r="GSJ83" s="110"/>
      <c r="GSN83" s="163"/>
      <c r="GSO83" s="31"/>
      <c r="GSP83" s="156"/>
      <c r="GSQ83" s="157"/>
      <c r="GSR83" s="158"/>
      <c r="GSS83" s="159"/>
      <c r="GST83" s="160"/>
      <c r="GSU83" s="160"/>
      <c r="GSV83" s="161"/>
      <c r="GSW83" s="161"/>
      <c r="GSX83" s="162"/>
      <c r="GSY83" s="162"/>
      <c r="GSZ83" s="162"/>
      <c r="GTA83" s="110"/>
      <c r="GTE83" s="163"/>
      <c r="GTF83" s="31"/>
      <c r="GTG83" s="156"/>
      <c r="GTH83" s="157"/>
      <c r="GTI83" s="158"/>
      <c r="GTJ83" s="159"/>
      <c r="GTK83" s="160"/>
      <c r="GTL83" s="160"/>
      <c r="GTM83" s="161"/>
      <c r="GTN83" s="161"/>
      <c r="GTO83" s="162"/>
      <c r="GTP83" s="162"/>
      <c r="GTQ83" s="162"/>
      <c r="GTR83" s="110"/>
      <c r="GTV83" s="163"/>
      <c r="GTW83" s="31"/>
      <c r="GTX83" s="156"/>
      <c r="GTY83" s="157"/>
      <c r="GTZ83" s="158"/>
      <c r="GUA83" s="159"/>
      <c r="GUB83" s="160"/>
      <c r="GUC83" s="160"/>
      <c r="GUD83" s="161"/>
      <c r="GUE83" s="161"/>
      <c r="GUF83" s="162"/>
      <c r="GUG83" s="162"/>
      <c r="GUH83" s="162"/>
      <c r="GUI83" s="110"/>
      <c r="GUM83" s="163"/>
      <c r="GUN83" s="31"/>
      <c r="GUO83" s="156"/>
      <c r="GUP83" s="157"/>
      <c r="GUQ83" s="158"/>
      <c r="GUR83" s="159"/>
      <c r="GUS83" s="160"/>
      <c r="GUT83" s="160"/>
      <c r="GUU83" s="161"/>
      <c r="GUV83" s="161"/>
      <c r="GUW83" s="162"/>
      <c r="GUX83" s="162"/>
      <c r="GUY83" s="162"/>
      <c r="GUZ83" s="110"/>
      <c r="GVD83" s="163"/>
      <c r="GVE83" s="31"/>
      <c r="GVF83" s="156"/>
      <c r="GVG83" s="157"/>
      <c r="GVH83" s="158"/>
      <c r="GVI83" s="159"/>
      <c r="GVJ83" s="160"/>
      <c r="GVK83" s="160"/>
      <c r="GVL83" s="161"/>
      <c r="GVM83" s="161"/>
      <c r="GVN83" s="162"/>
      <c r="GVO83" s="162"/>
      <c r="GVP83" s="162"/>
      <c r="GVQ83" s="110"/>
      <c r="GVU83" s="163"/>
      <c r="GVV83" s="31"/>
      <c r="GVW83" s="156"/>
      <c r="GVX83" s="157"/>
      <c r="GVY83" s="158"/>
      <c r="GVZ83" s="159"/>
      <c r="GWA83" s="160"/>
      <c r="GWB83" s="160"/>
      <c r="GWC83" s="161"/>
      <c r="GWD83" s="161"/>
      <c r="GWE83" s="162"/>
      <c r="GWF83" s="162"/>
      <c r="GWG83" s="162"/>
      <c r="GWH83" s="110"/>
      <c r="GWL83" s="163"/>
      <c r="GWM83" s="31"/>
      <c r="GWN83" s="156"/>
      <c r="GWO83" s="157"/>
      <c r="GWP83" s="158"/>
      <c r="GWQ83" s="159"/>
      <c r="GWR83" s="160"/>
      <c r="GWS83" s="160"/>
      <c r="GWT83" s="161"/>
      <c r="GWU83" s="161"/>
      <c r="GWV83" s="162"/>
      <c r="GWW83" s="162"/>
      <c r="GWX83" s="162"/>
      <c r="GWY83" s="110"/>
      <c r="GXC83" s="163"/>
      <c r="GXD83" s="31"/>
      <c r="GXE83" s="156"/>
      <c r="GXF83" s="157"/>
      <c r="GXG83" s="158"/>
      <c r="GXH83" s="159"/>
      <c r="GXI83" s="160"/>
      <c r="GXJ83" s="160"/>
      <c r="GXK83" s="161"/>
      <c r="GXL83" s="161"/>
      <c r="GXM83" s="162"/>
      <c r="GXN83" s="162"/>
      <c r="GXO83" s="162"/>
      <c r="GXP83" s="110"/>
      <c r="GXT83" s="163"/>
      <c r="GXU83" s="31"/>
      <c r="GXV83" s="156"/>
      <c r="GXW83" s="157"/>
      <c r="GXX83" s="158"/>
      <c r="GXY83" s="159"/>
      <c r="GXZ83" s="160"/>
      <c r="GYA83" s="160"/>
      <c r="GYB83" s="161"/>
      <c r="GYC83" s="161"/>
      <c r="GYD83" s="162"/>
      <c r="GYE83" s="162"/>
      <c r="GYF83" s="162"/>
      <c r="GYG83" s="110"/>
      <c r="GYK83" s="163"/>
      <c r="GYL83" s="31"/>
      <c r="GYM83" s="156"/>
      <c r="GYN83" s="157"/>
      <c r="GYO83" s="158"/>
      <c r="GYP83" s="159"/>
      <c r="GYQ83" s="160"/>
      <c r="GYR83" s="160"/>
      <c r="GYS83" s="161"/>
      <c r="GYT83" s="161"/>
      <c r="GYU83" s="162"/>
      <c r="GYV83" s="162"/>
      <c r="GYW83" s="162"/>
      <c r="GYX83" s="110"/>
      <c r="GZB83" s="163"/>
      <c r="GZC83" s="31"/>
      <c r="GZD83" s="156"/>
      <c r="GZE83" s="157"/>
      <c r="GZF83" s="158"/>
      <c r="GZG83" s="159"/>
      <c r="GZH83" s="160"/>
      <c r="GZI83" s="160"/>
      <c r="GZJ83" s="161"/>
      <c r="GZK83" s="161"/>
      <c r="GZL83" s="162"/>
      <c r="GZM83" s="162"/>
      <c r="GZN83" s="162"/>
      <c r="GZO83" s="110"/>
      <c r="GZS83" s="163"/>
      <c r="GZT83" s="31"/>
      <c r="GZU83" s="156"/>
      <c r="GZV83" s="157"/>
      <c r="GZW83" s="158"/>
      <c r="GZX83" s="159"/>
      <c r="GZY83" s="160"/>
      <c r="GZZ83" s="160"/>
      <c r="HAA83" s="161"/>
      <c r="HAB83" s="161"/>
      <c r="HAC83" s="162"/>
      <c r="HAD83" s="162"/>
      <c r="HAE83" s="162"/>
      <c r="HAF83" s="110"/>
      <c r="HAJ83" s="163"/>
      <c r="HAK83" s="31"/>
      <c r="HAL83" s="156"/>
      <c r="HAM83" s="157"/>
      <c r="HAN83" s="158"/>
      <c r="HAO83" s="159"/>
      <c r="HAP83" s="160"/>
      <c r="HAQ83" s="160"/>
      <c r="HAR83" s="161"/>
      <c r="HAS83" s="161"/>
      <c r="HAT83" s="162"/>
      <c r="HAU83" s="162"/>
      <c r="HAV83" s="162"/>
      <c r="HAW83" s="110"/>
      <c r="HBA83" s="163"/>
      <c r="HBB83" s="31"/>
      <c r="HBC83" s="156"/>
      <c r="HBD83" s="157"/>
      <c r="HBE83" s="158"/>
      <c r="HBF83" s="159"/>
      <c r="HBG83" s="160"/>
      <c r="HBH83" s="160"/>
      <c r="HBI83" s="161"/>
      <c r="HBJ83" s="161"/>
      <c r="HBK83" s="162"/>
      <c r="HBL83" s="162"/>
      <c r="HBM83" s="162"/>
      <c r="HBN83" s="110"/>
      <c r="HBR83" s="163"/>
      <c r="HBS83" s="31"/>
      <c r="HBT83" s="156"/>
      <c r="HBU83" s="157"/>
      <c r="HBV83" s="158"/>
      <c r="HBW83" s="159"/>
      <c r="HBX83" s="160"/>
      <c r="HBY83" s="160"/>
      <c r="HBZ83" s="161"/>
      <c r="HCA83" s="161"/>
      <c r="HCB83" s="162"/>
      <c r="HCC83" s="162"/>
      <c r="HCD83" s="162"/>
      <c r="HCE83" s="110"/>
      <c r="HCI83" s="163"/>
      <c r="HCJ83" s="31"/>
      <c r="HCK83" s="156"/>
      <c r="HCL83" s="157"/>
      <c r="HCM83" s="158"/>
      <c r="HCN83" s="159"/>
      <c r="HCO83" s="160"/>
      <c r="HCP83" s="160"/>
      <c r="HCQ83" s="161"/>
      <c r="HCR83" s="161"/>
      <c r="HCS83" s="162"/>
      <c r="HCT83" s="162"/>
      <c r="HCU83" s="162"/>
      <c r="HCV83" s="110"/>
      <c r="HCZ83" s="163"/>
      <c r="HDA83" s="31"/>
      <c r="HDB83" s="156"/>
      <c r="HDC83" s="157"/>
      <c r="HDD83" s="158"/>
      <c r="HDE83" s="159"/>
      <c r="HDF83" s="160"/>
      <c r="HDG83" s="160"/>
      <c r="HDH83" s="161"/>
      <c r="HDI83" s="161"/>
      <c r="HDJ83" s="162"/>
      <c r="HDK83" s="162"/>
      <c r="HDL83" s="162"/>
      <c r="HDM83" s="110"/>
      <c r="HDQ83" s="163"/>
      <c r="HDR83" s="31"/>
      <c r="HDS83" s="156"/>
      <c r="HDT83" s="157"/>
      <c r="HDU83" s="158"/>
      <c r="HDV83" s="159"/>
      <c r="HDW83" s="160"/>
      <c r="HDX83" s="160"/>
      <c r="HDY83" s="161"/>
      <c r="HDZ83" s="161"/>
      <c r="HEA83" s="162"/>
      <c r="HEB83" s="162"/>
      <c r="HEC83" s="162"/>
      <c r="HED83" s="110"/>
      <c r="HEH83" s="163"/>
      <c r="HEI83" s="31"/>
      <c r="HEJ83" s="156"/>
      <c r="HEK83" s="157"/>
      <c r="HEL83" s="158"/>
      <c r="HEM83" s="159"/>
      <c r="HEN83" s="160"/>
      <c r="HEO83" s="160"/>
      <c r="HEP83" s="161"/>
      <c r="HEQ83" s="161"/>
      <c r="HER83" s="162"/>
      <c r="HES83" s="162"/>
      <c r="HET83" s="162"/>
      <c r="HEU83" s="110"/>
      <c r="HEY83" s="163"/>
      <c r="HEZ83" s="31"/>
      <c r="HFA83" s="156"/>
      <c r="HFB83" s="157"/>
      <c r="HFC83" s="158"/>
      <c r="HFD83" s="159"/>
      <c r="HFE83" s="160"/>
      <c r="HFF83" s="160"/>
      <c r="HFG83" s="161"/>
      <c r="HFH83" s="161"/>
      <c r="HFI83" s="162"/>
      <c r="HFJ83" s="162"/>
      <c r="HFK83" s="162"/>
      <c r="HFL83" s="110"/>
      <c r="HFP83" s="163"/>
      <c r="HFQ83" s="31"/>
      <c r="HFR83" s="156"/>
      <c r="HFS83" s="157"/>
      <c r="HFT83" s="158"/>
      <c r="HFU83" s="159"/>
      <c r="HFV83" s="160"/>
      <c r="HFW83" s="160"/>
      <c r="HFX83" s="161"/>
      <c r="HFY83" s="161"/>
      <c r="HFZ83" s="162"/>
      <c r="HGA83" s="162"/>
      <c r="HGB83" s="162"/>
      <c r="HGC83" s="110"/>
      <c r="HGG83" s="163"/>
      <c r="HGH83" s="31"/>
      <c r="HGI83" s="156"/>
      <c r="HGJ83" s="157"/>
      <c r="HGK83" s="158"/>
      <c r="HGL83" s="159"/>
      <c r="HGM83" s="160"/>
      <c r="HGN83" s="160"/>
      <c r="HGO83" s="161"/>
      <c r="HGP83" s="161"/>
      <c r="HGQ83" s="162"/>
      <c r="HGR83" s="162"/>
      <c r="HGS83" s="162"/>
      <c r="HGT83" s="110"/>
      <c r="HGX83" s="163"/>
      <c r="HGY83" s="31"/>
      <c r="HGZ83" s="156"/>
      <c r="HHA83" s="157"/>
      <c r="HHB83" s="158"/>
      <c r="HHC83" s="159"/>
      <c r="HHD83" s="160"/>
      <c r="HHE83" s="160"/>
      <c r="HHF83" s="161"/>
      <c r="HHG83" s="161"/>
      <c r="HHH83" s="162"/>
      <c r="HHI83" s="162"/>
      <c r="HHJ83" s="162"/>
      <c r="HHK83" s="110"/>
      <c r="HHO83" s="163"/>
      <c r="HHP83" s="31"/>
      <c r="HHQ83" s="156"/>
      <c r="HHR83" s="157"/>
      <c r="HHS83" s="158"/>
      <c r="HHT83" s="159"/>
      <c r="HHU83" s="160"/>
      <c r="HHV83" s="160"/>
      <c r="HHW83" s="161"/>
      <c r="HHX83" s="161"/>
      <c r="HHY83" s="162"/>
      <c r="HHZ83" s="162"/>
      <c r="HIA83" s="162"/>
      <c r="HIB83" s="110"/>
      <c r="HIF83" s="163"/>
      <c r="HIG83" s="31"/>
      <c r="HIH83" s="156"/>
      <c r="HII83" s="157"/>
      <c r="HIJ83" s="158"/>
      <c r="HIK83" s="159"/>
      <c r="HIL83" s="160"/>
      <c r="HIM83" s="160"/>
      <c r="HIN83" s="161"/>
      <c r="HIO83" s="161"/>
      <c r="HIP83" s="162"/>
      <c r="HIQ83" s="162"/>
      <c r="HIR83" s="162"/>
      <c r="HIS83" s="110"/>
      <c r="HIW83" s="163"/>
      <c r="HIX83" s="31"/>
      <c r="HIY83" s="156"/>
      <c r="HIZ83" s="157"/>
      <c r="HJA83" s="158"/>
      <c r="HJB83" s="159"/>
      <c r="HJC83" s="160"/>
      <c r="HJD83" s="160"/>
      <c r="HJE83" s="161"/>
      <c r="HJF83" s="161"/>
      <c r="HJG83" s="162"/>
      <c r="HJH83" s="162"/>
      <c r="HJI83" s="162"/>
      <c r="HJJ83" s="110"/>
      <c r="HJN83" s="163"/>
      <c r="HJO83" s="31"/>
      <c r="HJP83" s="156"/>
      <c r="HJQ83" s="157"/>
      <c r="HJR83" s="158"/>
      <c r="HJS83" s="159"/>
      <c r="HJT83" s="160"/>
      <c r="HJU83" s="160"/>
      <c r="HJV83" s="161"/>
      <c r="HJW83" s="161"/>
      <c r="HJX83" s="162"/>
      <c r="HJY83" s="162"/>
      <c r="HJZ83" s="162"/>
      <c r="HKA83" s="110"/>
      <c r="HKE83" s="163"/>
      <c r="HKF83" s="31"/>
      <c r="HKG83" s="156"/>
      <c r="HKH83" s="157"/>
      <c r="HKI83" s="158"/>
      <c r="HKJ83" s="159"/>
      <c r="HKK83" s="160"/>
      <c r="HKL83" s="160"/>
      <c r="HKM83" s="161"/>
      <c r="HKN83" s="161"/>
      <c r="HKO83" s="162"/>
      <c r="HKP83" s="162"/>
      <c r="HKQ83" s="162"/>
      <c r="HKR83" s="110"/>
      <c r="HKV83" s="163"/>
      <c r="HKW83" s="31"/>
      <c r="HKX83" s="156"/>
      <c r="HKY83" s="157"/>
      <c r="HKZ83" s="158"/>
      <c r="HLA83" s="159"/>
      <c r="HLB83" s="160"/>
      <c r="HLC83" s="160"/>
      <c r="HLD83" s="161"/>
      <c r="HLE83" s="161"/>
      <c r="HLF83" s="162"/>
      <c r="HLG83" s="162"/>
      <c r="HLH83" s="162"/>
      <c r="HLI83" s="110"/>
      <c r="HLM83" s="163"/>
      <c r="HLN83" s="31"/>
      <c r="HLO83" s="156"/>
      <c r="HLP83" s="157"/>
      <c r="HLQ83" s="158"/>
      <c r="HLR83" s="159"/>
      <c r="HLS83" s="160"/>
      <c r="HLT83" s="160"/>
      <c r="HLU83" s="161"/>
      <c r="HLV83" s="161"/>
      <c r="HLW83" s="162"/>
      <c r="HLX83" s="162"/>
      <c r="HLY83" s="162"/>
      <c r="HLZ83" s="110"/>
      <c r="HMD83" s="163"/>
      <c r="HME83" s="31"/>
      <c r="HMF83" s="156"/>
      <c r="HMG83" s="157"/>
      <c r="HMH83" s="158"/>
      <c r="HMI83" s="159"/>
      <c r="HMJ83" s="160"/>
      <c r="HMK83" s="160"/>
      <c r="HML83" s="161"/>
      <c r="HMM83" s="161"/>
      <c r="HMN83" s="162"/>
      <c r="HMO83" s="162"/>
      <c r="HMP83" s="162"/>
      <c r="HMQ83" s="110"/>
      <c r="HMU83" s="163"/>
      <c r="HMV83" s="31"/>
      <c r="HMW83" s="156"/>
      <c r="HMX83" s="157"/>
      <c r="HMY83" s="158"/>
      <c r="HMZ83" s="159"/>
      <c r="HNA83" s="160"/>
      <c r="HNB83" s="160"/>
      <c r="HNC83" s="161"/>
      <c r="HND83" s="161"/>
      <c r="HNE83" s="162"/>
      <c r="HNF83" s="162"/>
      <c r="HNG83" s="162"/>
      <c r="HNH83" s="110"/>
      <c r="HNL83" s="163"/>
      <c r="HNM83" s="31"/>
      <c r="HNN83" s="156"/>
      <c r="HNO83" s="157"/>
      <c r="HNP83" s="158"/>
      <c r="HNQ83" s="159"/>
      <c r="HNR83" s="160"/>
      <c r="HNS83" s="160"/>
      <c r="HNT83" s="161"/>
      <c r="HNU83" s="161"/>
      <c r="HNV83" s="162"/>
      <c r="HNW83" s="162"/>
      <c r="HNX83" s="162"/>
      <c r="HNY83" s="110"/>
      <c r="HOC83" s="163"/>
      <c r="HOD83" s="31"/>
      <c r="HOE83" s="156"/>
      <c r="HOF83" s="157"/>
      <c r="HOG83" s="158"/>
      <c r="HOH83" s="159"/>
      <c r="HOI83" s="160"/>
      <c r="HOJ83" s="160"/>
      <c r="HOK83" s="161"/>
      <c r="HOL83" s="161"/>
      <c r="HOM83" s="162"/>
      <c r="HON83" s="162"/>
      <c r="HOO83" s="162"/>
      <c r="HOP83" s="110"/>
      <c r="HOT83" s="163"/>
      <c r="HOU83" s="31"/>
      <c r="HOV83" s="156"/>
      <c r="HOW83" s="157"/>
      <c r="HOX83" s="158"/>
      <c r="HOY83" s="159"/>
      <c r="HOZ83" s="160"/>
      <c r="HPA83" s="160"/>
      <c r="HPB83" s="161"/>
      <c r="HPC83" s="161"/>
      <c r="HPD83" s="162"/>
      <c r="HPE83" s="162"/>
      <c r="HPF83" s="162"/>
      <c r="HPG83" s="110"/>
      <c r="HPK83" s="163"/>
      <c r="HPL83" s="31"/>
      <c r="HPM83" s="156"/>
      <c r="HPN83" s="157"/>
      <c r="HPO83" s="158"/>
      <c r="HPP83" s="159"/>
      <c r="HPQ83" s="160"/>
      <c r="HPR83" s="160"/>
      <c r="HPS83" s="161"/>
      <c r="HPT83" s="161"/>
      <c r="HPU83" s="162"/>
      <c r="HPV83" s="162"/>
      <c r="HPW83" s="162"/>
      <c r="HPX83" s="110"/>
      <c r="HQB83" s="163"/>
      <c r="HQC83" s="31"/>
      <c r="HQD83" s="156"/>
      <c r="HQE83" s="157"/>
      <c r="HQF83" s="158"/>
      <c r="HQG83" s="159"/>
      <c r="HQH83" s="160"/>
      <c r="HQI83" s="160"/>
      <c r="HQJ83" s="161"/>
      <c r="HQK83" s="161"/>
      <c r="HQL83" s="162"/>
      <c r="HQM83" s="162"/>
      <c r="HQN83" s="162"/>
      <c r="HQO83" s="110"/>
      <c r="HQS83" s="163"/>
      <c r="HQT83" s="31"/>
      <c r="HQU83" s="156"/>
      <c r="HQV83" s="157"/>
      <c r="HQW83" s="158"/>
      <c r="HQX83" s="159"/>
      <c r="HQY83" s="160"/>
      <c r="HQZ83" s="160"/>
      <c r="HRA83" s="161"/>
      <c r="HRB83" s="161"/>
      <c r="HRC83" s="162"/>
      <c r="HRD83" s="162"/>
      <c r="HRE83" s="162"/>
      <c r="HRF83" s="110"/>
      <c r="HRJ83" s="163"/>
      <c r="HRK83" s="31"/>
      <c r="HRL83" s="156"/>
      <c r="HRM83" s="157"/>
      <c r="HRN83" s="158"/>
      <c r="HRO83" s="159"/>
      <c r="HRP83" s="160"/>
      <c r="HRQ83" s="160"/>
      <c r="HRR83" s="161"/>
      <c r="HRS83" s="161"/>
      <c r="HRT83" s="162"/>
      <c r="HRU83" s="162"/>
      <c r="HRV83" s="162"/>
      <c r="HRW83" s="110"/>
      <c r="HSA83" s="163"/>
      <c r="HSB83" s="31"/>
      <c r="HSC83" s="156"/>
      <c r="HSD83" s="157"/>
      <c r="HSE83" s="158"/>
      <c r="HSF83" s="159"/>
      <c r="HSG83" s="160"/>
      <c r="HSH83" s="160"/>
      <c r="HSI83" s="161"/>
      <c r="HSJ83" s="161"/>
      <c r="HSK83" s="162"/>
      <c r="HSL83" s="162"/>
      <c r="HSM83" s="162"/>
      <c r="HSN83" s="110"/>
      <c r="HSR83" s="163"/>
      <c r="HSS83" s="31"/>
      <c r="HST83" s="156"/>
      <c r="HSU83" s="157"/>
      <c r="HSV83" s="158"/>
      <c r="HSW83" s="159"/>
      <c r="HSX83" s="160"/>
      <c r="HSY83" s="160"/>
      <c r="HSZ83" s="161"/>
      <c r="HTA83" s="161"/>
      <c r="HTB83" s="162"/>
      <c r="HTC83" s="162"/>
      <c r="HTD83" s="162"/>
      <c r="HTE83" s="110"/>
      <c r="HTI83" s="163"/>
      <c r="HTJ83" s="31"/>
      <c r="HTK83" s="156"/>
      <c r="HTL83" s="157"/>
      <c r="HTM83" s="158"/>
      <c r="HTN83" s="159"/>
      <c r="HTO83" s="160"/>
      <c r="HTP83" s="160"/>
      <c r="HTQ83" s="161"/>
      <c r="HTR83" s="161"/>
      <c r="HTS83" s="162"/>
      <c r="HTT83" s="162"/>
      <c r="HTU83" s="162"/>
      <c r="HTV83" s="110"/>
      <c r="HTZ83" s="163"/>
      <c r="HUA83" s="31"/>
      <c r="HUB83" s="156"/>
      <c r="HUC83" s="157"/>
      <c r="HUD83" s="158"/>
      <c r="HUE83" s="159"/>
      <c r="HUF83" s="160"/>
      <c r="HUG83" s="160"/>
      <c r="HUH83" s="161"/>
      <c r="HUI83" s="161"/>
      <c r="HUJ83" s="162"/>
      <c r="HUK83" s="162"/>
      <c r="HUL83" s="162"/>
      <c r="HUM83" s="110"/>
      <c r="HUQ83" s="163"/>
      <c r="HUR83" s="31"/>
      <c r="HUS83" s="156"/>
      <c r="HUT83" s="157"/>
      <c r="HUU83" s="158"/>
      <c r="HUV83" s="159"/>
      <c r="HUW83" s="160"/>
      <c r="HUX83" s="160"/>
      <c r="HUY83" s="161"/>
      <c r="HUZ83" s="161"/>
      <c r="HVA83" s="162"/>
      <c r="HVB83" s="162"/>
      <c r="HVC83" s="162"/>
      <c r="HVD83" s="110"/>
      <c r="HVH83" s="163"/>
      <c r="HVI83" s="31"/>
      <c r="HVJ83" s="156"/>
      <c r="HVK83" s="157"/>
      <c r="HVL83" s="158"/>
      <c r="HVM83" s="159"/>
      <c r="HVN83" s="160"/>
      <c r="HVO83" s="160"/>
      <c r="HVP83" s="161"/>
      <c r="HVQ83" s="161"/>
      <c r="HVR83" s="162"/>
      <c r="HVS83" s="162"/>
      <c r="HVT83" s="162"/>
      <c r="HVU83" s="110"/>
      <c r="HVY83" s="163"/>
      <c r="HVZ83" s="31"/>
      <c r="HWA83" s="156"/>
      <c r="HWB83" s="157"/>
      <c r="HWC83" s="158"/>
      <c r="HWD83" s="159"/>
      <c r="HWE83" s="160"/>
      <c r="HWF83" s="160"/>
      <c r="HWG83" s="161"/>
      <c r="HWH83" s="161"/>
      <c r="HWI83" s="162"/>
      <c r="HWJ83" s="162"/>
      <c r="HWK83" s="162"/>
      <c r="HWL83" s="110"/>
      <c r="HWP83" s="163"/>
      <c r="HWQ83" s="31"/>
      <c r="HWR83" s="156"/>
      <c r="HWS83" s="157"/>
      <c r="HWT83" s="158"/>
      <c r="HWU83" s="159"/>
      <c r="HWV83" s="160"/>
      <c r="HWW83" s="160"/>
      <c r="HWX83" s="161"/>
      <c r="HWY83" s="161"/>
      <c r="HWZ83" s="162"/>
      <c r="HXA83" s="162"/>
      <c r="HXB83" s="162"/>
      <c r="HXC83" s="110"/>
      <c r="HXG83" s="163"/>
      <c r="HXH83" s="31"/>
      <c r="HXI83" s="156"/>
      <c r="HXJ83" s="157"/>
      <c r="HXK83" s="158"/>
      <c r="HXL83" s="159"/>
      <c r="HXM83" s="160"/>
      <c r="HXN83" s="160"/>
      <c r="HXO83" s="161"/>
      <c r="HXP83" s="161"/>
      <c r="HXQ83" s="162"/>
      <c r="HXR83" s="162"/>
      <c r="HXS83" s="162"/>
      <c r="HXT83" s="110"/>
      <c r="HXX83" s="163"/>
      <c r="HXY83" s="31"/>
      <c r="HXZ83" s="156"/>
      <c r="HYA83" s="157"/>
      <c r="HYB83" s="158"/>
      <c r="HYC83" s="159"/>
      <c r="HYD83" s="160"/>
      <c r="HYE83" s="160"/>
      <c r="HYF83" s="161"/>
      <c r="HYG83" s="161"/>
      <c r="HYH83" s="162"/>
      <c r="HYI83" s="162"/>
      <c r="HYJ83" s="162"/>
      <c r="HYK83" s="110"/>
      <c r="HYO83" s="163"/>
      <c r="HYP83" s="31"/>
      <c r="HYQ83" s="156"/>
      <c r="HYR83" s="157"/>
      <c r="HYS83" s="158"/>
      <c r="HYT83" s="159"/>
      <c r="HYU83" s="160"/>
      <c r="HYV83" s="160"/>
      <c r="HYW83" s="161"/>
      <c r="HYX83" s="161"/>
      <c r="HYY83" s="162"/>
      <c r="HYZ83" s="162"/>
      <c r="HZA83" s="162"/>
      <c r="HZB83" s="110"/>
      <c r="HZF83" s="163"/>
      <c r="HZG83" s="31"/>
      <c r="HZH83" s="156"/>
      <c r="HZI83" s="157"/>
      <c r="HZJ83" s="158"/>
      <c r="HZK83" s="159"/>
      <c r="HZL83" s="160"/>
      <c r="HZM83" s="160"/>
      <c r="HZN83" s="161"/>
      <c r="HZO83" s="161"/>
      <c r="HZP83" s="162"/>
      <c r="HZQ83" s="162"/>
      <c r="HZR83" s="162"/>
      <c r="HZS83" s="110"/>
      <c r="HZW83" s="163"/>
      <c r="HZX83" s="31"/>
      <c r="HZY83" s="156"/>
      <c r="HZZ83" s="157"/>
      <c r="IAA83" s="158"/>
      <c r="IAB83" s="159"/>
      <c r="IAC83" s="160"/>
      <c r="IAD83" s="160"/>
      <c r="IAE83" s="161"/>
      <c r="IAF83" s="161"/>
      <c r="IAG83" s="162"/>
      <c r="IAH83" s="162"/>
      <c r="IAI83" s="162"/>
      <c r="IAJ83" s="110"/>
      <c r="IAN83" s="163"/>
      <c r="IAO83" s="31"/>
      <c r="IAP83" s="156"/>
      <c r="IAQ83" s="157"/>
      <c r="IAR83" s="158"/>
      <c r="IAS83" s="159"/>
      <c r="IAT83" s="160"/>
      <c r="IAU83" s="160"/>
      <c r="IAV83" s="161"/>
      <c r="IAW83" s="161"/>
      <c r="IAX83" s="162"/>
      <c r="IAY83" s="162"/>
      <c r="IAZ83" s="162"/>
      <c r="IBA83" s="110"/>
      <c r="IBE83" s="163"/>
      <c r="IBF83" s="31"/>
      <c r="IBG83" s="156"/>
      <c r="IBH83" s="157"/>
      <c r="IBI83" s="158"/>
      <c r="IBJ83" s="159"/>
      <c r="IBK83" s="160"/>
      <c r="IBL83" s="160"/>
      <c r="IBM83" s="161"/>
      <c r="IBN83" s="161"/>
      <c r="IBO83" s="162"/>
      <c r="IBP83" s="162"/>
      <c r="IBQ83" s="162"/>
      <c r="IBR83" s="110"/>
      <c r="IBV83" s="163"/>
      <c r="IBW83" s="31"/>
      <c r="IBX83" s="156"/>
      <c r="IBY83" s="157"/>
      <c r="IBZ83" s="158"/>
      <c r="ICA83" s="159"/>
      <c r="ICB83" s="160"/>
      <c r="ICC83" s="160"/>
      <c r="ICD83" s="161"/>
      <c r="ICE83" s="161"/>
      <c r="ICF83" s="162"/>
      <c r="ICG83" s="162"/>
      <c r="ICH83" s="162"/>
      <c r="ICI83" s="110"/>
      <c r="ICM83" s="163"/>
      <c r="ICN83" s="31"/>
      <c r="ICO83" s="156"/>
      <c r="ICP83" s="157"/>
      <c r="ICQ83" s="158"/>
      <c r="ICR83" s="159"/>
      <c r="ICS83" s="160"/>
      <c r="ICT83" s="160"/>
      <c r="ICU83" s="161"/>
      <c r="ICV83" s="161"/>
      <c r="ICW83" s="162"/>
      <c r="ICX83" s="162"/>
      <c r="ICY83" s="162"/>
      <c r="ICZ83" s="110"/>
      <c r="IDD83" s="163"/>
      <c r="IDE83" s="31"/>
      <c r="IDF83" s="156"/>
      <c r="IDG83" s="157"/>
      <c r="IDH83" s="158"/>
      <c r="IDI83" s="159"/>
      <c r="IDJ83" s="160"/>
      <c r="IDK83" s="160"/>
      <c r="IDL83" s="161"/>
      <c r="IDM83" s="161"/>
      <c r="IDN83" s="162"/>
      <c r="IDO83" s="162"/>
      <c r="IDP83" s="162"/>
      <c r="IDQ83" s="110"/>
      <c r="IDU83" s="163"/>
      <c r="IDV83" s="31"/>
      <c r="IDW83" s="156"/>
      <c r="IDX83" s="157"/>
      <c r="IDY83" s="158"/>
      <c r="IDZ83" s="159"/>
      <c r="IEA83" s="160"/>
      <c r="IEB83" s="160"/>
      <c r="IEC83" s="161"/>
      <c r="IED83" s="161"/>
      <c r="IEE83" s="162"/>
      <c r="IEF83" s="162"/>
      <c r="IEG83" s="162"/>
      <c r="IEH83" s="110"/>
      <c r="IEL83" s="163"/>
      <c r="IEM83" s="31"/>
      <c r="IEN83" s="156"/>
      <c r="IEO83" s="157"/>
      <c r="IEP83" s="158"/>
      <c r="IEQ83" s="159"/>
      <c r="IER83" s="160"/>
      <c r="IES83" s="160"/>
      <c r="IET83" s="161"/>
      <c r="IEU83" s="161"/>
      <c r="IEV83" s="162"/>
      <c r="IEW83" s="162"/>
      <c r="IEX83" s="162"/>
      <c r="IEY83" s="110"/>
      <c r="IFC83" s="163"/>
      <c r="IFD83" s="31"/>
      <c r="IFE83" s="156"/>
      <c r="IFF83" s="157"/>
      <c r="IFG83" s="158"/>
      <c r="IFH83" s="159"/>
      <c r="IFI83" s="160"/>
      <c r="IFJ83" s="160"/>
      <c r="IFK83" s="161"/>
      <c r="IFL83" s="161"/>
      <c r="IFM83" s="162"/>
      <c r="IFN83" s="162"/>
      <c r="IFO83" s="162"/>
      <c r="IFP83" s="110"/>
      <c r="IFT83" s="163"/>
      <c r="IFU83" s="31"/>
      <c r="IFV83" s="156"/>
      <c r="IFW83" s="157"/>
      <c r="IFX83" s="158"/>
      <c r="IFY83" s="159"/>
      <c r="IFZ83" s="160"/>
      <c r="IGA83" s="160"/>
      <c r="IGB83" s="161"/>
      <c r="IGC83" s="161"/>
      <c r="IGD83" s="162"/>
      <c r="IGE83" s="162"/>
      <c r="IGF83" s="162"/>
      <c r="IGG83" s="110"/>
      <c r="IGK83" s="163"/>
      <c r="IGL83" s="31"/>
      <c r="IGM83" s="156"/>
      <c r="IGN83" s="157"/>
      <c r="IGO83" s="158"/>
      <c r="IGP83" s="159"/>
      <c r="IGQ83" s="160"/>
      <c r="IGR83" s="160"/>
      <c r="IGS83" s="161"/>
      <c r="IGT83" s="161"/>
      <c r="IGU83" s="162"/>
      <c r="IGV83" s="162"/>
      <c r="IGW83" s="162"/>
      <c r="IGX83" s="110"/>
      <c r="IHB83" s="163"/>
      <c r="IHC83" s="31"/>
      <c r="IHD83" s="156"/>
      <c r="IHE83" s="157"/>
      <c r="IHF83" s="158"/>
      <c r="IHG83" s="159"/>
      <c r="IHH83" s="160"/>
      <c r="IHI83" s="160"/>
      <c r="IHJ83" s="161"/>
      <c r="IHK83" s="161"/>
      <c r="IHL83" s="162"/>
      <c r="IHM83" s="162"/>
      <c r="IHN83" s="162"/>
      <c r="IHO83" s="110"/>
      <c r="IHS83" s="163"/>
      <c r="IHT83" s="31"/>
      <c r="IHU83" s="156"/>
      <c r="IHV83" s="157"/>
      <c r="IHW83" s="158"/>
      <c r="IHX83" s="159"/>
      <c r="IHY83" s="160"/>
      <c r="IHZ83" s="160"/>
      <c r="IIA83" s="161"/>
      <c r="IIB83" s="161"/>
      <c r="IIC83" s="162"/>
      <c r="IID83" s="162"/>
      <c r="IIE83" s="162"/>
      <c r="IIF83" s="110"/>
      <c r="IIJ83" s="163"/>
      <c r="IIK83" s="31"/>
      <c r="IIL83" s="156"/>
      <c r="IIM83" s="157"/>
      <c r="IIN83" s="158"/>
      <c r="IIO83" s="159"/>
      <c r="IIP83" s="160"/>
      <c r="IIQ83" s="160"/>
      <c r="IIR83" s="161"/>
      <c r="IIS83" s="161"/>
      <c r="IIT83" s="162"/>
      <c r="IIU83" s="162"/>
      <c r="IIV83" s="162"/>
      <c r="IIW83" s="110"/>
      <c r="IJA83" s="163"/>
      <c r="IJB83" s="31"/>
      <c r="IJC83" s="156"/>
      <c r="IJD83" s="157"/>
      <c r="IJE83" s="158"/>
      <c r="IJF83" s="159"/>
      <c r="IJG83" s="160"/>
      <c r="IJH83" s="160"/>
      <c r="IJI83" s="161"/>
      <c r="IJJ83" s="161"/>
      <c r="IJK83" s="162"/>
      <c r="IJL83" s="162"/>
      <c r="IJM83" s="162"/>
      <c r="IJN83" s="110"/>
      <c r="IJR83" s="163"/>
      <c r="IJS83" s="31"/>
      <c r="IJT83" s="156"/>
      <c r="IJU83" s="157"/>
      <c r="IJV83" s="158"/>
      <c r="IJW83" s="159"/>
      <c r="IJX83" s="160"/>
      <c r="IJY83" s="160"/>
      <c r="IJZ83" s="161"/>
      <c r="IKA83" s="161"/>
      <c r="IKB83" s="162"/>
      <c r="IKC83" s="162"/>
      <c r="IKD83" s="162"/>
      <c r="IKE83" s="110"/>
      <c r="IKI83" s="163"/>
      <c r="IKJ83" s="31"/>
      <c r="IKK83" s="156"/>
      <c r="IKL83" s="157"/>
      <c r="IKM83" s="158"/>
      <c r="IKN83" s="159"/>
      <c r="IKO83" s="160"/>
      <c r="IKP83" s="160"/>
      <c r="IKQ83" s="161"/>
      <c r="IKR83" s="161"/>
      <c r="IKS83" s="162"/>
      <c r="IKT83" s="162"/>
      <c r="IKU83" s="162"/>
      <c r="IKV83" s="110"/>
      <c r="IKZ83" s="163"/>
      <c r="ILA83" s="31"/>
      <c r="ILB83" s="156"/>
      <c r="ILC83" s="157"/>
      <c r="ILD83" s="158"/>
      <c r="ILE83" s="159"/>
      <c r="ILF83" s="160"/>
      <c r="ILG83" s="160"/>
      <c r="ILH83" s="161"/>
      <c r="ILI83" s="161"/>
      <c r="ILJ83" s="162"/>
      <c r="ILK83" s="162"/>
      <c r="ILL83" s="162"/>
      <c r="ILM83" s="110"/>
      <c r="ILQ83" s="163"/>
      <c r="ILR83" s="31"/>
      <c r="ILS83" s="156"/>
      <c r="ILT83" s="157"/>
      <c r="ILU83" s="158"/>
      <c r="ILV83" s="159"/>
      <c r="ILW83" s="160"/>
      <c r="ILX83" s="160"/>
      <c r="ILY83" s="161"/>
      <c r="ILZ83" s="161"/>
      <c r="IMA83" s="162"/>
      <c r="IMB83" s="162"/>
      <c r="IMC83" s="162"/>
      <c r="IMD83" s="110"/>
      <c r="IMH83" s="163"/>
      <c r="IMI83" s="31"/>
      <c r="IMJ83" s="156"/>
      <c r="IMK83" s="157"/>
      <c r="IML83" s="158"/>
      <c r="IMM83" s="159"/>
      <c r="IMN83" s="160"/>
      <c r="IMO83" s="160"/>
      <c r="IMP83" s="161"/>
      <c r="IMQ83" s="161"/>
      <c r="IMR83" s="162"/>
      <c r="IMS83" s="162"/>
      <c r="IMT83" s="162"/>
      <c r="IMU83" s="110"/>
      <c r="IMY83" s="163"/>
      <c r="IMZ83" s="31"/>
      <c r="INA83" s="156"/>
      <c r="INB83" s="157"/>
      <c r="INC83" s="158"/>
      <c r="IND83" s="159"/>
      <c r="INE83" s="160"/>
      <c r="INF83" s="160"/>
      <c r="ING83" s="161"/>
      <c r="INH83" s="161"/>
      <c r="INI83" s="162"/>
      <c r="INJ83" s="162"/>
      <c r="INK83" s="162"/>
      <c r="INL83" s="110"/>
      <c r="INP83" s="163"/>
      <c r="INQ83" s="31"/>
      <c r="INR83" s="156"/>
      <c r="INS83" s="157"/>
      <c r="INT83" s="158"/>
      <c r="INU83" s="159"/>
      <c r="INV83" s="160"/>
      <c r="INW83" s="160"/>
      <c r="INX83" s="161"/>
      <c r="INY83" s="161"/>
      <c r="INZ83" s="162"/>
      <c r="IOA83" s="162"/>
      <c r="IOB83" s="162"/>
      <c r="IOC83" s="110"/>
      <c r="IOG83" s="163"/>
      <c r="IOH83" s="31"/>
      <c r="IOI83" s="156"/>
      <c r="IOJ83" s="157"/>
      <c r="IOK83" s="158"/>
      <c r="IOL83" s="159"/>
      <c r="IOM83" s="160"/>
      <c r="ION83" s="160"/>
      <c r="IOO83" s="161"/>
      <c r="IOP83" s="161"/>
      <c r="IOQ83" s="162"/>
      <c r="IOR83" s="162"/>
      <c r="IOS83" s="162"/>
      <c r="IOT83" s="110"/>
      <c r="IOX83" s="163"/>
      <c r="IOY83" s="31"/>
      <c r="IOZ83" s="156"/>
      <c r="IPA83" s="157"/>
      <c r="IPB83" s="158"/>
      <c r="IPC83" s="159"/>
      <c r="IPD83" s="160"/>
      <c r="IPE83" s="160"/>
      <c r="IPF83" s="161"/>
      <c r="IPG83" s="161"/>
      <c r="IPH83" s="162"/>
      <c r="IPI83" s="162"/>
      <c r="IPJ83" s="162"/>
      <c r="IPK83" s="110"/>
      <c r="IPO83" s="163"/>
      <c r="IPP83" s="31"/>
      <c r="IPQ83" s="156"/>
      <c r="IPR83" s="157"/>
      <c r="IPS83" s="158"/>
      <c r="IPT83" s="159"/>
      <c r="IPU83" s="160"/>
      <c r="IPV83" s="160"/>
      <c r="IPW83" s="161"/>
      <c r="IPX83" s="161"/>
      <c r="IPY83" s="162"/>
      <c r="IPZ83" s="162"/>
      <c r="IQA83" s="162"/>
      <c r="IQB83" s="110"/>
      <c r="IQF83" s="163"/>
      <c r="IQG83" s="31"/>
      <c r="IQH83" s="156"/>
      <c r="IQI83" s="157"/>
      <c r="IQJ83" s="158"/>
      <c r="IQK83" s="159"/>
      <c r="IQL83" s="160"/>
      <c r="IQM83" s="160"/>
      <c r="IQN83" s="161"/>
      <c r="IQO83" s="161"/>
      <c r="IQP83" s="162"/>
      <c r="IQQ83" s="162"/>
      <c r="IQR83" s="162"/>
      <c r="IQS83" s="110"/>
      <c r="IQW83" s="163"/>
      <c r="IQX83" s="31"/>
      <c r="IQY83" s="156"/>
      <c r="IQZ83" s="157"/>
      <c r="IRA83" s="158"/>
      <c r="IRB83" s="159"/>
      <c r="IRC83" s="160"/>
      <c r="IRD83" s="160"/>
      <c r="IRE83" s="161"/>
      <c r="IRF83" s="161"/>
      <c r="IRG83" s="162"/>
      <c r="IRH83" s="162"/>
      <c r="IRI83" s="162"/>
      <c r="IRJ83" s="110"/>
      <c r="IRN83" s="163"/>
      <c r="IRO83" s="31"/>
      <c r="IRP83" s="156"/>
      <c r="IRQ83" s="157"/>
      <c r="IRR83" s="158"/>
      <c r="IRS83" s="159"/>
      <c r="IRT83" s="160"/>
      <c r="IRU83" s="160"/>
      <c r="IRV83" s="161"/>
      <c r="IRW83" s="161"/>
      <c r="IRX83" s="162"/>
      <c r="IRY83" s="162"/>
      <c r="IRZ83" s="162"/>
      <c r="ISA83" s="110"/>
      <c r="ISE83" s="163"/>
      <c r="ISF83" s="31"/>
      <c r="ISG83" s="156"/>
      <c r="ISH83" s="157"/>
      <c r="ISI83" s="158"/>
      <c r="ISJ83" s="159"/>
      <c r="ISK83" s="160"/>
      <c r="ISL83" s="160"/>
      <c r="ISM83" s="161"/>
      <c r="ISN83" s="161"/>
      <c r="ISO83" s="162"/>
      <c r="ISP83" s="162"/>
      <c r="ISQ83" s="162"/>
      <c r="ISR83" s="110"/>
      <c r="ISV83" s="163"/>
      <c r="ISW83" s="31"/>
      <c r="ISX83" s="156"/>
      <c r="ISY83" s="157"/>
      <c r="ISZ83" s="158"/>
      <c r="ITA83" s="159"/>
      <c r="ITB83" s="160"/>
      <c r="ITC83" s="160"/>
      <c r="ITD83" s="161"/>
      <c r="ITE83" s="161"/>
      <c r="ITF83" s="162"/>
      <c r="ITG83" s="162"/>
      <c r="ITH83" s="162"/>
      <c r="ITI83" s="110"/>
      <c r="ITM83" s="163"/>
      <c r="ITN83" s="31"/>
      <c r="ITO83" s="156"/>
      <c r="ITP83" s="157"/>
      <c r="ITQ83" s="158"/>
      <c r="ITR83" s="159"/>
      <c r="ITS83" s="160"/>
      <c r="ITT83" s="160"/>
      <c r="ITU83" s="161"/>
      <c r="ITV83" s="161"/>
      <c r="ITW83" s="162"/>
      <c r="ITX83" s="162"/>
      <c r="ITY83" s="162"/>
      <c r="ITZ83" s="110"/>
      <c r="IUD83" s="163"/>
      <c r="IUE83" s="31"/>
      <c r="IUF83" s="156"/>
      <c r="IUG83" s="157"/>
      <c r="IUH83" s="158"/>
      <c r="IUI83" s="159"/>
      <c r="IUJ83" s="160"/>
      <c r="IUK83" s="160"/>
      <c r="IUL83" s="161"/>
      <c r="IUM83" s="161"/>
      <c r="IUN83" s="162"/>
      <c r="IUO83" s="162"/>
      <c r="IUP83" s="162"/>
      <c r="IUQ83" s="110"/>
      <c r="IUU83" s="163"/>
      <c r="IUV83" s="31"/>
      <c r="IUW83" s="156"/>
      <c r="IUX83" s="157"/>
      <c r="IUY83" s="158"/>
      <c r="IUZ83" s="159"/>
      <c r="IVA83" s="160"/>
      <c r="IVB83" s="160"/>
      <c r="IVC83" s="161"/>
      <c r="IVD83" s="161"/>
      <c r="IVE83" s="162"/>
      <c r="IVF83" s="162"/>
      <c r="IVG83" s="162"/>
      <c r="IVH83" s="110"/>
      <c r="IVL83" s="163"/>
      <c r="IVM83" s="31"/>
      <c r="IVN83" s="156"/>
      <c r="IVO83" s="157"/>
      <c r="IVP83" s="158"/>
      <c r="IVQ83" s="159"/>
      <c r="IVR83" s="160"/>
      <c r="IVS83" s="160"/>
      <c r="IVT83" s="161"/>
      <c r="IVU83" s="161"/>
      <c r="IVV83" s="162"/>
      <c r="IVW83" s="162"/>
      <c r="IVX83" s="162"/>
      <c r="IVY83" s="110"/>
      <c r="IWC83" s="163"/>
      <c r="IWD83" s="31"/>
      <c r="IWE83" s="156"/>
      <c r="IWF83" s="157"/>
      <c r="IWG83" s="158"/>
      <c r="IWH83" s="159"/>
      <c r="IWI83" s="160"/>
      <c r="IWJ83" s="160"/>
      <c r="IWK83" s="161"/>
      <c r="IWL83" s="161"/>
      <c r="IWM83" s="162"/>
      <c r="IWN83" s="162"/>
      <c r="IWO83" s="162"/>
      <c r="IWP83" s="110"/>
      <c r="IWT83" s="163"/>
      <c r="IWU83" s="31"/>
      <c r="IWV83" s="156"/>
      <c r="IWW83" s="157"/>
      <c r="IWX83" s="158"/>
      <c r="IWY83" s="159"/>
      <c r="IWZ83" s="160"/>
      <c r="IXA83" s="160"/>
      <c r="IXB83" s="161"/>
      <c r="IXC83" s="161"/>
      <c r="IXD83" s="162"/>
      <c r="IXE83" s="162"/>
      <c r="IXF83" s="162"/>
      <c r="IXG83" s="110"/>
      <c r="IXK83" s="163"/>
      <c r="IXL83" s="31"/>
      <c r="IXM83" s="156"/>
      <c r="IXN83" s="157"/>
      <c r="IXO83" s="158"/>
      <c r="IXP83" s="159"/>
      <c r="IXQ83" s="160"/>
      <c r="IXR83" s="160"/>
      <c r="IXS83" s="161"/>
      <c r="IXT83" s="161"/>
      <c r="IXU83" s="162"/>
      <c r="IXV83" s="162"/>
      <c r="IXW83" s="162"/>
      <c r="IXX83" s="110"/>
      <c r="IYB83" s="163"/>
      <c r="IYC83" s="31"/>
      <c r="IYD83" s="156"/>
      <c r="IYE83" s="157"/>
      <c r="IYF83" s="158"/>
      <c r="IYG83" s="159"/>
      <c r="IYH83" s="160"/>
      <c r="IYI83" s="160"/>
      <c r="IYJ83" s="161"/>
      <c r="IYK83" s="161"/>
      <c r="IYL83" s="162"/>
      <c r="IYM83" s="162"/>
      <c r="IYN83" s="162"/>
      <c r="IYO83" s="110"/>
      <c r="IYS83" s="163"/>
      <c r="IYT83" s="31"/>
      <c r="IYU83" s="156"/>
      <c r="IYV83" s="157"/>
      <c r="IYW83" s="158"/>
      <c r="IYX83" s="159"/>
      <c r="IYY83" s="160"/>
      <c r="IYZ83" s="160"/>
      <c r="IZA83" s="161"/>
      <c r="IZB83" s="161"/>
      <c r="IZC83" s="162"/>
      <c r="IZD83" s="162"/>
      <c r="IZE83" s="162"/>
      <c r="IZF83" s="110"/>
      <c r="IZJ83" s="163"/>
      <c r="IZK83" s="31"/>
      <c r="IZL83" s="156"/>
      <c r="IZM83" s="157"/>
      <c r="IZN83" s="158"/>
      <c r="IZO83" s="159"/>
      <c r="IZP83" s="160"/>
      <c r="IZQ83" s="160"/>
      <c r="IZR83" s="161"/>
      <c r="IZS83" s="161"/>
      <c r="IZT83" s="162"/>
      <c r="IZU83" s="162"/>
      <c r="IZV83" s="162"/>
      <c r="IZW83" s="110"/>
      <c r="JAA83" s="163"/>
      <c r="JAB83" s="31"/>
      <c r="JAC83" s="156"/>
      <c r="JAD83" s="157"/>
      <c r="JAE83" s="158"/>
      <c r="JAF83" s="159"/>
      <c r="JAG83" s="160"/>
      <c r="JAH83" s="160"/>
      <c r="JAI83" s="161"/>
      <c r="JAJ83" s="161"/>
      <c r="JAK83" s="162"/>
      <c r="JAL83" s="162"/>
      <c r="JAM83" s="162"/>
      <c r="JAN83" s="110"/>
      <c r="JAR83" s="163"/>
      <c r="JAS83" s="31"/>
      <c r="JAT83" s="156"/>
      <c r="JAU83" s="157"/>
      <c r="JAV83" s="158"/>
      <c r="JAW83" s="159"/>
      <c r="JAX83" s="160"/>
      <c r="JAY83" s="160"/>
      <c r="JAZ83" s="161"/>
      <c r="JBA83" s="161"/>
      <c r="JBB83" s="162"/>
      <c r="JBC83" s="162"/>
      <c r="JBD83" s="162"/>
      <c r="JBE83" s="110"/>
      <c r="JBI83" s="163"/>
      <c r="JBJ83" s="31"/>
      <c r="JBK83" s="156"/>
      <c r="JBL83" s="157"/>
      <c r="JBM83" s="158"/>
      <c r="JBN83" s="159"/>
      <c r="JBO83" s="160"/>
      <c r="JBP83" s="160"/>
      <c r="JBQ83" s="161"/>
      <c r="JBR83" s="161"/>
      <c r="JBS83" s="162"/>
      <c r="JBT83" s="162"/>
      <c r="JBU83" s="162"/>
      <c r="JBV83" s="110"/>
      <c r="JBZ83" s="163"/>
      <c r="JCA83" s="31"/>
      <c r="JCB83" s="156"/>
      <c r="JCC83" s="157"/>
      <c r="JCD83" s="158"/>
      <c r="JCE83" s="159"/>
      <c r="JCF83" s="160"/>
      <c r="JCG83" s="160"/>
      <c r="JCH83" s="161"/>
      <c r="JCI83" s="161"/>
      <c r="JCJ83" s="162"/>
      <c r="JCK83" s="162"/>
      <c r="JCL83" s="162"/>
      <c r="JCM83" s="110"/>
      <c r="JCQ83" s="163"/>
      <c r="JCR83" s="31"/>
      <c r="JCS83" s="156"/>
      <c r="JCT83" s="157"/>
      <c r="JCU83" s="158"/>
      <c r="JCV83" s="159"/>
      <c r="JCW83" s="160"/>
      <c r="JCX83" s="160"/>
      <c r="JCY83" s="161"/>
      <c r="JCZ83" s="161"/>
      <c r="JDA83" s="162"/>
      <c r="JDB83" s="162"/>
      <c r="JDC83" s="162"/>
      <c r="JDD83" s="110"/>
      <c r="JDH83" s="163"/>
      <c r="JDI83" s="31"/>
      <c r="JDJ83" s="156"/>
      <c r="JDK83" s="157"/>
      <c r="JDL83" s="158"/>
      <c r="JDM83" s="159"/>
      <c r="JDN83" s="160"/>
      <c r="JDO83" s="160"/>
      <c r="JDP83" s="161"/>
      <c r="JDQ83" s="161"/>
      <c r="JDR83" s="162"/>
      <c r="JDS83" s="162"/>
      <c r="JDT83" s="162"/>
      <c r="JDU83" s="110"/>
      <c r="JDY83" s="163"/>
      <c r="JDZ83" s="31"/>
      <c r="JEA83" s="156"/>
      <c r="JEB83" s="157"/>
      <c r="JEC83" s="158"/>
      <c r="JED83" s="159"/>
      <c r="JEE83" s="160"/>
      <c r="JEF83" s="160"/>
      <c r="JEG83" s="161"/>
      <c r="JEH83" s="161"/>
      <c r="JEI83" s="162"/>
      <c r="JEJ83" s="162"/>
      <c r="JEK83" s="162"/>
      <c r="JEL83" s="110"/>
      <c r="JEP83" s="163"/>
      <c r="JEQ83" s="31"/>
      <c r="JER83" s="156"/>
      <c r="JES83" s="157"/>
      <c r="JET83" s="158"/>
      <c r="JEU83" s="159"/>
      <c r="JEV83" s="160"/>
      <c r="JEW83" s="160"/>
      <c r="JEX83" s="161"/>
      <c r="JEY83" s="161"/>
      <c r="JEZ83" s="162"/>
      <c r="JFA83" s="162"/>
      <c r="JFB83" s="162"/>
      <c r="JFC83" s="110"/>
      <c r="JFG83" s="163"/>
      <c r="JFH83" s="31"/>
      <c r="JFI83" s="156"/>
      <c r="JFJ83" s="157"/>
      <c r="JFK83" s="158"/>
      <c r="JFL83" s="159"/>
      <c r="JFM83" s="160"/>
      <c r="JFN83" s="160"/>
      <c r="JFO83" s="161"/>
      <c r="JFP83" s="161"/>
      <c r="JFQ83" s="162"/>
      <c r="JFR83" s="162"/>
      <c r="JFS83" s="162"/>
      <c r="JFT83" s="110"/>
      <c r="JFX83" s="163"/>
      <c r="JFY83" s="31"/>
      <c r="JFZ83" s="156"/>
      <c r="JGA83" s="157"/>
      <c r="JGB83" s="158"/>
      <c r="JGC83" s="159"/>
      <c r="JGD83" s="160"/>
      <c r="JGE83" s="160"/>
      <c r="JGF83" s="161"/>
      <c r="JGG83" s="161"/>
      <c r="JGH83" s="162"/>
      <c r="JGI83" s="162"/>
      <c r="JGJ83" s="162"/>
      <c r="JGK83" s="110"/>
      <c r="JGO83" s="163"/>
      <c r="JGP83" s="31"/>
      <c r="JGQ83" s="156"/>
      <c r="JGR83" s="157"/>
      <c r="JGS83" s="158"/>
      <c r="JGT83" s="159"/>
      <c r="JGU83" s="160"/>
      <c r="JGV83" s="160"/>
      <c r="JGW83" s="161"/>
      <c r="JGX83" s="161"/>
      <c r="JGY83" s="162"/>
      <c r="JGZ83" s="162"/>
      <c r="JHA83" s="162"/>
      <c r="JHB83" s="110"/>
      <c r="JHF83" s="163"/>
      <c r="JHG83" s="31"/>
      <c r="JHH83" s="156"/>
      <c r="JHI83" s="157"/>
      <c r="JHJ83" s="158"/>
      <c r="JHK83" s="159"/>
      <c r="JHL83" s="160"/>
      <c r="JHM83" s="160"/>
      <c r="JHN83" s="161"/>
      <c r="JHO83" s="161"/>
      <c r="JHP83" s="162"/>
      <c r="JHQ83" s="162"/>
      <c r="JHR83" s="162"/>
      <c r="JHS83" s="110"/>
      <c r="JHW83" s="163"/>
      <c r="JHX83" s="31"/>
      <c r="JHY83" s="156"/>
      <c r="JHZ83" s="157"/>
      <c r="JIA83" s="158"/>
      <c r="JIB83" s="159"/>
      <c r="JIC83" s="160"/>
      <c r="JID83" s="160"/>
      <c r="JIE83" s="161"/>
      <c r="JIF83" s="161"/>
      <c r="JIG83" s="162"/>
      <c r="JIH83" s="162"/>
      <c r="JII83" s="162"/>
      <c r="JIJ83" s="110"/>
      <c r="JIN83" s="163"/>
      <c r="JIO83" s="31"/>
      <c r="JIP83" s="156"/>
      <c r="JIQ83" s="157"/>
      <c r="JIR83" s="158"/>
      <c r="JIS83" s="159"/>
      <c r="JIT83" s="160"/>
      <c r="JIU83" s="160"/>
      <c r="JIV83" s="161"/>
      <c r="JIW83" s="161"/>
      <c r="JIX83" s="162"/>
      <c r="JIY83" s="162"/>
      <c r="JIZ83" s="162"/>
      <c r="JJA83" s="110"/>
      <c r="JJE83" s="163"/>
      <c r="JJF83" s="31"/>
      <c r="JJG83" s="156"/>
      <c r="JJH83" s="157"/>
      <c r="JJI83" s="158"/>
      <c r="JJJ83" s="159"/>
      <c r="JJK83" s="160"/>
      <c r="JJL83" s="160"/>
      <c r="JJM83" s="161"/>
      <c r="JJN83" s="161"/>
      <c r="JJO83" s="162"/>
      <c r="JJP83" s="162"/>
      <c r="JJQ83" s="162"/>
      <c r="JJR83" s="110"/>
      <c r="JJV83" s="163"/>
      <c r="JJW83" s="31"/>
      <c r="JJX83" s="156"/>
      <c r="JJY83" s="157"/>
      <c r="JJZ83" s="158"/>
      <c r="JKA83" s="159"/>
      <c r="JKB83" s="160"/>
      <c r="JKC83" s="160"/>
      <c r="JKD83" s="161"/>
      <c r="JKE83" s="161"/>
      <c r="JKF83" s="162"/>
      <c r="JKG83" s="162"/>
      <c r="JKH83" s="162"/>
      <c r="JKI83" s="110"/>
      <c r="JKM83" s="163"/>
      <c r="JKN83" s="31"/>
      <c r="JKO83" s="156"/>
      <c r="JKP83" s="157"/>
      <c r="JKQ83" s="158"/>
      <c r="JKR83" s="159"/>
      <c r="JKS83" s="160"/>
      <c r="JKT83" s="160"/>
      <c r="JKU83" s="161"/>
      <c r="JKV83" s="161"/>
      <c r="JKW83" s="162"/>
      <c r="JKX83" s="162"/>
      <c r="JKY83" s="162"/>
      <c r="JKZ83" s="110"/>
      <c r="JLD83" s="163"/>
      <c r="JLE83" s="31"/>
      <c r="JLF83" s="156"/>
      <c r="JLG83" s="157"/>
      <c r="JLH83" s="158"/>
      <c r="JLI83" s="159"/>
      <c r="JLJ83" s="160"/>
      <c r="JLK83" s="160"/>
      <c r="JLL83" s="161"/>
      <c r="JLM83" s="161"/>
      <c r="JLN83" s="162"/>
      <c r="JLO83" s="162"/>
      <c r="JLP83" s="162"/>
      <c r="JLQ83" s="110"/>
      <c r="JLU83" s="163"/>
      <c r="JLV83" s="31"/>
      <c r="JLW83" s="156"/>
      <c r="JLX83" s="157"/>
      <c r="JLY83" s="158"/>
      <c r="JLZ83" s="159"/>
      <c r="JMA83" s="160"/>
      <c r="JMB83" s="160"/>
      <c r="JMC83" s="161"/>
      <c r="JMD83" s="161"/>
      <c r="JME83" s="162"/>
      <c r="JMF83" s="162"/>
      <c r="JMG83" s="162"/>
      <c r="JMH83" s="110"/>
      <c r="JML83" s="163"/>
      <c r="JMM83" s="31"/>
      <c r="JMN83" s="156"/>
      <c r="JMO83" s="157"/>
      <c r="JMP83" s="158"/>
      <c r="JMQ83" s="159"/>
      <c r="JMR83" s="160"/>
      <c r="JMS83" s="160"/>
      <c r="JMT83" s="161"/>
      <c r="JMU83" s="161"/>
      <c r="JMV83" s="162"/>
      <c r="JMW83" s="162"/>
      <c r="JMX83" s="162"/>
      <c r="JMY83" s="110"/>
      <c r="JNC83" s="163"/>
      <c r="JND83" s="31"/>
      <c r="JNE83" s="156"/>
      <c r="JNF83" s="157"/>
      <c r="JNG83" s="158"/>
      <c r="JNH83" s="159"/>
      <c r="JNI83" s="160"/>
      <c r="JNJ83" s="160"/>
      <c r="JNK83" s="161"/>
      <c r="JNL83" s="161"/>
      <c r="JNM83" s="162"/>
      <c r="JNN83" s="162"/>
      <c r="JNO83" s="162"/>
      <c r="JNP83" s="110"/>
      <c r="JNT83" s="163"/>
      <c r="JNU83" s="31"/>
      <c r="JNV83" s="156"/>
      <c r="JNW83" s="157"/>
      <c r="JNX83" s="158"/>
      <c r="JNY83" s="159"/>
      <c r="JNZ83" s="160"/>
      <c r="JOA83" s="160"/>
      <c r="JOB83" s="161"/>
      <c r="JOC83" s="161"/>
      <c r="JOD83" s="162"/>
      <c r="JOE83" s="162"/>
      <c r="JOF83" s="162"/>
      <c r="JOG83" s="110"/>
      <c r="JOK83" s="163"/>
      <c r="JOL83" s="31"/>
      <c r="JOM83" s="156"/>
      <c r="JON83" s="157"/>
      <c r="JOO83" s="158"/>
      <c r="JOP83" s="159"/>
      <c r="JOQ83" s="160"/>
      <c r="JOR83" s="160"/>
      <c r="JOS83" s="161"/>
      <c r="JOT83" s="161"/>
      <c r="JOU83" s="162"/>
      <c r="JOV83" s="162"/>
      <c r="JOW83" s="162"/>
      <c r="JOX83" s="110"/>
      <c r="JPB83" s="163"/>
      <c r="JPC83" s="31"/>
      <c r="JPD83" s="156"/>
      <c r="JPE83" s="157"/>
      <c r="JPF83" s="158"/>
      <c r="JPG83" s="159"/>
      <c r="JPH83" s="160"/>
      <c r="JPI83" s="160"/>
      <c r="JPJ83" s="161"/>
      <c r="JPK83" s="161"/>
      <c r="JPL83" s="162"/>
      <c r="JPM83" s="162"/>
      <c r="JPN83" s="162"/>
      <c r="JPO83" s="110"/>
      <c r="JPS83" s="163"/>
      <c r="JPT83" s="31"/>
      <c r="JPU83" s="156"/>
      <c r="JPV83" s="157"/>
      <c r="JPW83" s="158"/>
      <c r="JPX83" s="159"/>
      <c r="JPY83" s="160"/>
      <c r="JPZ83" s="160"/>
      <c r="JQA83" s="161"/>
      <c r="JQB83" s="161"/>
      <c r="JQC83" s="162"/>
      <c r="JQD83" s="162"/>
      <c r="JQE83" s="162"/>
      <c r="JQF83" s="110"/>
      <c r="JQJ83" s="163"/>
      <c r="JQK83" s="31"/>
      <c r="JQL83" s="156"/>
      <c r="JQM83" s="157"/>
      <c r="JQN83" s="158"/>
      <c r="JQO83" s="159"/>
      <c r="JQP83" s="160"/>
      <c r="JQQ83" s="160"/>
      <c r="JQR83" s="161"/>
      <c r="JQS83" s="161"/>
      <c r="JQT83" s="162"/>
      <c r="JQU83" s="162"/>
      <c r="JQV83" s="162"/>
      <c r="JQW83" s="110"/>
      <c r="JRA83" s="163"/>
      <c r="JRB83" s="31"/>
      <c r="JRC83" s="156"/>
      <c r="JRD83" s="157"/>
      <c r="JRE83" s="158"/>
      <c r="JRF83" s="159"/>
      <c r="JRG83" s="160"/>
      <c r="JRH83" s="160"/>
      <c r="JRI83" s="161"/>
      <c r="JRJ83" s="161"/>
      <c r="JRK83" s="162"/>
      <c r="JRL83" s="162"/>
      <c r="JRM83" s="162"/>
      <c r="JRN83" s="110"/>
      <c r="JRR83" s="163"/>
      <c r="JRS83" s="31"/>
      <c r="JRT83" s="156"/>
      <c r="JRU83" s="157"/>
      <c r="JRV83" s="158"/>
      <c r="JRW83" s="159"/>
      <c r="JRX83" s="160"/>
      <c r="JRY83" s="160"/>
      <c r="JRZ83" s="161"/>
      <c r="JSA83" s="161"/>
      <c r="JSB83" s="162"/>
      <c r="JSC83" s="162"/>
      <c r="JSD83" s="162"/>
      <c r="JSE83" s="110"/>
      <c r="JSI83" s="163"/>
      <c r="JSJ83" s="31"/>
      <c r="JSK83" s="156"/>
      <c r="JSL83" s="157"/>
      <c r="JSM83" s="158"/>
      <c r="JSN83" s="159"/>
      <c r="JSO83" s="160"/>
      <c r="JSP83" s="160"/>
      <c r="JSQ83" s="161"/>
      <c r="JSR83" s="161"/>
      <c r="JSS83" s="162"/>
      <c r="JST83" s="162"/>
      <c r="JSU83" s="162"/>
      <c r="JSV83" s="110"/>
      <c r="JSZ83" s="163"/>
      <c r="JTA83" s="31"/>
      <c r="JTB83" s="156"/>
      <c r="JTC83" s="157"/>
      <c r="JTD83" s="158"/>
      <c r="JTE83" s="159"/>
      <c r="JTF83" s="160"/>
      <c r="JTG83" s="160"/>
      <c r="JTH83" s="161"/>
      <c r="JTI83" s="161"/>
      <c r="JTJ83" s="162"/>
      <c r="JTK83" s="162"/>
      <c r="JTL83" s="162"/>
      <c r="JTM83" s="110"/>
      <c r="JTQ83" s="163"/>
      <c r="JTR83" s="31"/>
      <c r="JTS83" s="156"/>
      <c r="JTT83" s="157"/>
      <c r="JTU83" s="158"/>
      <c r="JTV83" s="159"/>
      <c r="JTW83" s="160"/>
      <c r="JTX83" s="160"/>
      <c r="JTY83" s="161"/>
      <c r="JTZ83" s="161"/>
      <c r="JUA83" s="162"/>
      <c r="JUB83" s="162"/>
      <c r="JUC83" s="162"/>
      <c r="JUD83" s="110"/>
      <c r="JUH83" s="163"/>
      <c r="JUI83" s="31"/>
      <c r="JUJ83" s="156"/>
      <c r="JUK83" s="157"/>
      <c r="JUL83" s="158"/>
      <c r="JUM83" s="159"/>
      <c r="JUN83" s="160"/>
      <c r="JUO83" s="160"/>
      <c r="JUP83" s="161"/>
      <c r="JUQ83" s="161"/>
      <c r="JUR83" s="162"/>
      <c r="JUS83" s="162"/>
      <c r="JUT83" s="162"/>
      <c r="JUU83" s="110"/>
      <c r="JUY83" s="163"/>
      <c r="JUZ83" s="31"/>
      <c r="JVA83" s="156"/>
      <c r="JVB83" s="157"/>
      <c r="JVC83" s="158"/>
      <c r="JVD83" s="159"/>
      <c r="JVE83" s="160"/>
      <c r="JVF83" s="160"/>
      <c r="JVG83" s="161"/>
      <c r="JVH83" s="161"/>
      <c r="JVI83" s="162"/>
      <c r="JVJ83" s="162"/>
      <c r="JVK83" s="162"/>
      <c r="JVL83" s="110"/>
      <c r="JVP83" s="163"/>
      <c r="JVQ83" s="31"/>
      <c r="JVR83" s="156"/>
      <c r="JVS83" s="157"/>
      <c r="JVT83" s="158"/>
      <c r="JVU83" s="159"/>
      <c r="JVV83" s="160"/>
      <c r="JVW83" s="160"/>
      <c r="JVX83" s="161"/>
      <c r="JVY83" s="161"/>
      <c r="JVZ83" s="162"/>
      <c r="JWA83" s="162"/>
      <c r="JWB83" s="162"/>
      <c r="JWC83" s="110"/>
      <c r="JWG83" s="163"/>
      <c r="JWH83" s="31"/>
      <c r="JWI83" s="156"/>
      <c r="JWJ83" s="157"/>
      <c r="JWK83" s="158"/>
      <c r="JWL83" s="159"/>
      <c r="JWM83" s="160"/>
      <c r="JWN83" s="160"/>
      <c r="JWO83" s="161"/>
      <c r="JWP83" s="161"/>
      <c r="JWQ83" s="162"/>
      <c r="JWR83" s="162"/>
      <c r="JWS83" s="162"/>
      <c r="JWT83" s="110"/>
      <c r="JWX83" s="163"/>
      <c r="JWY83" s="31"/>
      <c r="JWZ83" s="156"/>
      <c r="JXA83" s="157"/>
      <c r="JXB83" s="158"/>
      <c r="JXC83" s="159"/>
      <c r="JXD83" s="160"/>
      <c r="JXE83" s="160"/>
      <c r="JXF83" s="161"/>
      <c r="JXG83" s="161"/>
      <c r="JXH83" s="162"/>
      <c r="JXI83" s="162"/>
      <c r="JXJ83" s="162"/>
      <c r="JXK83" s="110"/>
      <c r="JXO83" s="163"/>
      <c r="JXP83" s="31"/>
      <c r="JXQ83" s="156"/>
      <c r="JXR83" s="157"/>
      <c r="JXS83" s="158"/>
      <c r="JXT83" s="159"/>
      <c r="JXU83" s="160"/>
      <c r="JXV83" s="160"/>
      <c r="JXW83" s="161"/>
      <c r="JXX83" s="161"/>
      <c r="JXY83" s="162"/>
      <c r="JXZ83" s="162"/>
      <c r="JYA83" s="162"/>
      <c r="JYB83" s="110"/>
      <c r="JYF83" s="163"/>
      <c r="JYG83" s="31"/>
      <c r="JYH83" s="156"/>
      <c r="JYI83" s="157"/>
      <c r="JYJ83" s="158"/>
      <c r="JYK83" s="159"/>
      <c r="JYL83" s="160"/>
      <c r="JYM83" s="160"/>
      <c r="JYN83" s="161"/>
      <c r="JYO83" s="161"/>
      <c r="JYP83" s="162"/>
      <c r="JYQ83" s="162"/>
      <c r="JYR83" s="162"/>
      <c r="JYS83" s="110"/>
      <c r="JYW83" s="163"/>
      <c r="JYX83" s="31"/>
      <c r="JYY83" s="156"/>
      <c r="JYZ83" s="157"/>
      <c r="JZA83" s="158"/>
      <c r="JZB83" s="159"/>
      <c r="JZC83" s="160"/>
      <c r="JZD83" s="160"/>
      <c r="JZE83" s="161"/>
      <c r="JZF83" s="161"/>
      <c r="JZG83" s="162"/>
      <c r="JZH83" s="162"/>
      <c r="JZI83" s="162"/>
      <c r="JZJ83" s="110"/>
      <c r="JZN83" s="163"/>
      <c r="JZO83" s="31"/>
      <c r="JZP83" s="156"/>
      <c r="JZQ83" s="157"/>
      <c r="JZR83" s="158"/>
      <c r="JZS83" s="159"/>
      <c r="JZT83" s="160"/>
      <c r="JZU83" s="160"/>
      <c r="JZV83" s="161"/>
      <c r="JZW83" s="161"/>
      <c r="JZX83" s="162"/>
      <c r="JZY83" s="162"/>
      <c r="JZZ83" s="162"/>
      <c r="KAA83" s="110"/>
      <c r="KAE83" s="163"/>
      <c r="KAF83" s="31"/>
      <c r="KAG83" s="156"/>
      <c r="KAH83" s="157"/>
      <c r="KAI83" s="158"/>
      <c r="KAJ83" s="159"/>
      <c r="KAK83" s="160"/>
      <c r="KAL83" s="160"/>
      <c r="KAM83" s="161"/>
      <c r="KAN83" s="161"/>
      <c r="KAO83" s="162"/>
      <c r="KAP83" s="162"/>
      <c r="KAQ83" s="162"/>
      <c r="KAR83" s="110"/>
      <c r="KAV83" s="163"/>
      <c r="KAW83" s="31"/>
      <c r="KAX83" s="156"/>
      <c r="KAY83" s="157"/>
      <c r="KAZ83" s="158"/>
      <c r="KBA83" s="159"/>
      <c r="KBB83" s="160"/>
      <c r="KBC83" s="160"/>
      <c r="KBD83" s="161"/>
      <c r="KBE83" s="161"/>
      <c r="KBF83" s="162"/>
      <c r="KBG83" s="162"/>
      <c r="KBH83" s="162"/>
      <c r="KBI83" s="110"/>
      <c r="KBM83" s="163"/>
      <c r="KBN83" s="31"/>
      <c r="KBO83" s="156"/>
      <c r="KBP83" s="157"/>
      <c r="KBQ83" s="158"/>
      <c r="KBR83" s="159"/>
      <c r="KBS83" s="160"/>
      <c r="KBT83" s="160"/>
      <c r="KBU83" s="161"/>
      <c r="KBV83" s="161"/>
      <c r="KBW83" s="162"/>
      <c r="KBX83" s="162"/>
      <c r="KBY83" s="162"/>
      <c r="KBZ83" s="110"/>
      <c r="KCD83" s="163"/>
      <c r="KCE83" s="31"/>
      <c r="KCF83" s="156"/>
      <c r="KCG83" s="157"/>
      <c r="KCH83" s="158"/>
      <c r="KCI83" s="159"/>
      <c r="KCJ83" s="160"/>
      <c r="KCK83" s="160"/>
      <c r="KCL83" s="161"/>
      <c r="KCM83" s="161"/>
      <c r="KCN83" s="162"/>
      <c r="KCO83" s="162"/>
      <c r="KCP83" s="162"/>
      <c r="KCQ83" s="110"/>
      <c r="KCU83" s="163"/>
      <c r="KCV83" s="31"/>
      <c r="KCW83" s="156"/>
      <c r="KCX83" s="157"/>
      <c r="KCY83" s="158"/>
      <c r="KCZ83" s="159"/>
      <c r="KDA83" s="160"/>
      <c r="KDB83" s="160"/>
      <c r="KDC83" s="161"/>
      <c r="KDD83" s="161"/>
      <c r="KDE83" s="162"/>
      <c r="KDF83" s="162"/>
      <c r="KDG83" s="162"/>
      <c r="KDH83" s="110"/>
      <c r="KDL83" s="163"/>
      <c r="KDM83" s="31"/>
      <c r="KDN83" s="156"/>
      <c r="KDO83" s="157"/>
      <c r="KDP83" s="158"/>
      <c r="KDQ83" s="159"/>
      <c r="KDR83" s="160"/>
      <c r="KDS83" s="160"/>
      <c r="KDT83" s="161"/>
      <c r="KDU83" s="161"/>
      <c r="KDV83" s="162"/>
      <c r="KDW83" s="162"/>
      <c r="KDX83" s="162"/>
      <c r="KDY83" s="110"/>
      <c r="KEC83" s="163"/>
      <c r="KED83" s="31"/>
      <c r="KEE83" s="156"/>
      <c r="KEF83" s="157"/>
      <c r="KEG83" s="158"/>
      <c r="KEH83" s="159"/>
      <c r="KEI83" s="160"/>
      <c r="KEJ83" s="160"/>
      <c r="KEK83" s="161"/>
      <c r="KEL83" s="161"/>
      <c r="KEM83" s="162"/>
      <c r="KEN83" s="162"/>
      <c r="KEO83" s="162"/>
      <c r="KEP83" s="110"/>
      <c r="KET83" s="163"/>
      <c r="KEU83" s="31"/>
      <c r="KEV83" s="156"/>
      <c r="KEW83" s="157"/>
      <c r="KEX83" s="158"/>
      <c r="KEY83" s="159"/>
      <c r="KEZ83" s="160"/>
      <c r="KFA83" s="160"/>
      <c r="KFB83" s="161"/>
      <c r="KFC83" s="161"/>
      <c r="KFD83" s="162"/>
      <c r="KFE83" s="162"/>
      <c r="KFF83" s="162"/>
      <c r="KFG83" s="110"/>
      <c r="KFK83" s="163"/>
      <c r="KFL83" s="31"/>
      <c r="KFM83" s="156"/>
      <c r="KFN83" s="157"/>
      <c r="KFO83" s="158"/>
      <c r="KFP83" s="159"/>
      <c r="KFQ83" s="160"/>
      <c r="KFR83" s="160"/>
      <c r="KFS83" s="161"/>
      <c r="KFT83" s="161"/>
      <c r="KFU83" s="162"/>
      <c r="KFV83" s="162"/>
      <c r="KFW83" s="162"/>
      <c r="KFX83" s="110"/>
      <c r="KGB83" s="163"/>
      <c r="KGC83" s="31"/>
      <c r="KGD83" s="156"/>
      <c r="KGE83" s="157"/>
      <c r="KGF83" s="158"/>
      <c r="KGG83" s="159"/>
      <c r="KGH83" s="160"/>
      <c r="KGI83" s="160"/>
      <c r="KGJ83" s="161"/>
      <c r="KGK83" s="161"/>
      <c r="KGL83" s="162"/>
      <c r="KGM83" s="162"/>
      <c r="KGN83" s="162"/>
      <c r="KGO83" s="110"/>
      <c r="KGS83" s="163"/>
      <c r="KGT83" s="31"/>
      <c r="KGU83" s="156"/>
      <c r="KGV83" s="157"/>
      <c r="KGW83" s="158"/>
      <c r="KGX83" s="159"/>
      <c r="KGY83" s="160"/>
      <c r="KGZ83" s="160"/>
      <c r="KHA83" s="161"/>
      <c r="KHB83" s="161"/>
      <c r="KHC83" s="162"/>
      <c r="KHD83" s="162"/>
      <c r="KHE83" s="162"/>
      <c r="KHF83" s="110"/>
      <c r="KHJ83" s="163"/>
      <c r="KHK83" s="31"/>
      <c r="KHL83" s="156"/>
      <c r="KHM83" s="157"/>
      <c r="KHN83" s="158"/>
      <c r="KHO83" s="159"/>
      <c r="KHP83" s="160"/>
      <c r="KHQ83" s="160"/>
      <c r="KHR83" s="161"/>
      <c r="KHS83" s="161"/>
      <c r="KHT83" s="162"/>
      <c r="KHU83" s="162"/>
      <c r="KHV83" s="162"/>
      <c r="KHW83" s="110"/>
      <c r="KIA83" s="163"/>
      <c r="KIB83" s="31"/>
      <c r="KIC83" s="156"/>
      <c r="KID83" s="157"/>
      <c r="KIE83" s="158"/>
      <c r="KIF83" s="159"/>
      <c r="KIG83" s="160"/>
      <c r="KIH83" s="160"/>
      <c r="KII83" s="161"/>
      <c r="KIJ83" s="161"/>
      <c r="KIK83" s="162"/>
      <c r="KIL83" s="162"/>
      <c r="KIM83" s="162"/>
      <c r="KIN83" s="110"/>
      <c r="KIR83" s="163"/>
      <c r="KIS83" s="31"/>
      <c r="KIT83" s="156"/>
      <c r="KIU83" s="157"/>
      <c r="KIV83" s="158"/>
      <c r="KIW83" s="159"/>
      <c r="KIX83" s="160"/>
      <c r="KIY83" s="160"/>
      <c r="KIZ83" s="161"/>
      <c r="KJA83" s="161"/>
      <c r="KJB83" s="162"/>
      <c r="KJC83" s="162"/>
      <c r="KJD83" s="162"/>
      <c r="KJE83" s="110"/>
      <c r="KJI83" s="163"/>
      <c r="KJJ83" s="31"/>
      <c r="KJK83" s="156"/>
      <c r="KJL83" s="157"/>
      <c r="KJM83" s="158"/>
      <c r="KJN83" s="159"/>
      <c r="KJO83" s="160"/>
      <c r="KJP83" s="160"/>
      <c r="KJQ83" s="161"/>
      <c r="KJR83" s="161"/>
      <c r="KJS83" s="162"/>
      <c r="KJT83" s="162"/>
      <c r="KJU83" s="162"/>
      <c r="KJV83" s="110"/>
      <c r="KJZ83" s="163"/>
      <c r="KKA83" s="31"/>
      <c r="KKB83" s="156"/>
      <c r="KKC83" s="157"/>
      <c r="KKD83" s="158"/>
      <c r="KKE83" s="159"/>
      <c r="KKF83" s="160"/>
      <c r="KKG83" s="160"/>
      <c r="KKH83" s="161"/>
      <c r="KKI83" s="161"/>
      <c r="KKJ83" s="162"/>
      <c r="KKK83" s="162"/>
      <c r="KKL83" s="162"/>
      <c r="KKM83" s="110"/>
      <c r="KKQ83" s="163"/>
      <c r="KKR83" s="31"/>
      <c r="KKS83" s="156"/>
      <c r="KKT83" s="157"/>
      <c r="KKU83" s="158"/>
      <c r="KKV83" s="159"/>
      <c r="KKW83" s="160"/>
      <c r="KKX83" s="160"/>
      <c r="KKY83" s="161"/>
      <c r="KKZ83" s="161"/>
      <c r="KLA83" s="162"/>
      <c r="KLB83" s="162"/>
      <c r="KLC83" s="162"/>
      <c r="KLD83" s="110"/>
      <c r="KLH83" s="163"/>
      <c r="KLI83" s="31"/>
      <c r="KLJ83" s="156"/>
      <c r="KLK83" s="157"/>
      <c r="KLL83" s="158"/>
      <c r="KLM83" s="159"/>
      <c r="KLN83" s="160"/>
      <c r="KLO83" s="160"/>
      <c r="KLP83" s="161"/>
      <c r="KLQ83" s="161"/>
      <c r="KLR83" s="162"/>
      <c r="KLS83" s="162"/>
      <c r="KLT83" s="162"/>
      <c r="KLU83" s="110"/>
      <c r="KLY83" s="163"/>
      <c r="KLZ83" s="31"/>
      <c r="KMA83" s="156"/>
      <c r="KMB83" s="157"/>
      <c r="KMC83" s="158"/>
      <c r="KMD83" s="159"/>
      <c r="KME83" s="160"/>
      <c r="KMF83" s="160"/>
      <c r="KMG83" s="161"/>
      <c r="KMH83" s="161"/>
      <c r="KMI83" s="162"/>
      <c r="KMJ83" s="162"/>
      <c r="KMK83" s="162"/>
      <c r="KML83" s="110"/>
      <c r="KMP83" s="163"/>
      <c r="KMQ83" s="31"/>
      <c r="KMR83" s="156"/>
      <c r="KMS83" s="157"/>
      <c r="KMT83" s="158"/>
      <c r="KMU83" s="159"/>
      <c r="KMV83" s="160"/>
      <c r="KMW83" s="160"/>
      <c r="KMX83" s="161"/>
      <c r="KMY83" s="161"/>
      <c r="KMZ83" s="162"/>
      <c r="KNA83" s="162"/>
      <c r="KNB83" s="162"/>
      <c r="KNC83" s="110"/>
      <c r="KNG83" s="163"/>
      <c r="KNH83" s="31"/>
      <c r="KNI83" s="156"/>
      <c r="KNJ83" s="157"/>
      <c r="KNK83" s="158"/>
      <c r="KNL83" s="159"/>
      <c r="KNM83" s="160"/>
      <c r="KNN83" s="160"/>
      <c r="KNO83" s="161"/>
      <c r="KNP83" s="161"/>
      <c r="KNQ83" s="162"/>
      <c r="KNR83" s="162"/>
      <c r="KNS83" s="162"/>
      <c r="KNT83" s="110"/>
      <c r="KNX83" s="163"/>
      <c r="KNY83" s="31"/>
      <c r="KNZ83" s="156"/>
      <c r="KOA83" s="157"/>
      <c r="KOB83" s="158"/>
      <c r="KOC83" s="159"/>
      <c r="KOD83" s="160"/>
      <c r="KOE83" s="160"/>
      <c r="KOF83" s="161"/>
      <c r="KOG83" s="161"/>
      <c r="KOH83" s="162"/>
      <c r="KOI83" s="162"/>
      <c r="KOJ83" s="162"/>
      <c r="KOK83" s="110"/>
      <c r="KOO83" s="163"/>
      <c r="KOP83" s="31"/>
      <c r="KOQ83" s="156"/>
      <c r="KOR83" s="157"/>
      <c r="KOS83" s="158"/>
      <c r="KOT83" s="159"/>
      <c r="KOU83" s="160"/>
      <c r="KOV83" s="160"/>
      <c r="KOW83" s="161"/>
      <c r="KOX83" s="161"/>
      <c r="KOY83" s="162"/>
      <c r="KOZ83" s="162"/>
      <c r="KPA83" s="162"/>
      <c r="KPB83" s="110"/>
      <c r="KPF83" s="163"/>
      <c r="KPG83" s="31"/>
      <c r="KPH83" s="156"/>
      <c r="KPI83" s="157"/>
      <c r="KPJ83" s="158"/>
      <c r="KPK83" s="159"/>
      <c r="KPL83" s="160"/>
      <c r="KPM83" s="160"/>
      <c r="KPN83" s="161"/>
      <c r="KPO83" s="161"/>
      <c r="KPP83" s="162"/>
      <c r="KPQ83" s="162"/>
      <c r="KPR83" s="162"/>
      <c r="KPS83" s="110"/>
      <c r="KPW83" s="163"/>
      <c r="KPX83" s="31"/>
      <c r="KPY83" s="156"/>
      <c r="KPZ83" s="157"/>
      <c r="KQA83" s="158"/>
      <c r="KQB83" s="159"/>
      <c r="KQC83" s="160"/>
      <c r="KQD83" s="160"/>
      <c r="KQE83" s="161"/>
      <c r="KQF83" s="161"/>
      <c r="KQG83" s="162"/>
      <c r="KQH83" s="162"/>
      <c r="KQI83" s="162"/>
      <c r="KQJ83" s="110"/>
      <c r="KQN83" s="163"/>
      <c r="KQO83" s="31"/>
      <c r="KQP83" s="156"/>
      <c r="KQQ83" s="157"/>
      <c r="KQR83" s="158"/>
      <c r="KQS83" s="159"/>
      <c r="KQT83" s="160"/>
      <c r="KQU83" s="160"/>
      <c r="KQV83" s="161"/>
      <c r="KQW83" s="161"/>
      <c r="KQX83" s="162"/>
      <c r="KQY83" s="162"/>
      <c r="KQZ83" s="162"/>
      <c r="KRA83" s="110"/>
      <c r="KRE83" s="163"/>
      <c r="KRF83" s="31"/>
      <c r="KRG83" s="156"/>
      <c r="KRH83" s="157"/>
      <c r="KRI83" s="158"/>
      <c r="KRJ83" s="159"/>
      <c r="KRK83" s="160"/>
      <c r="KRL83" s="160"/>
      <c r="KRM83" s="161"/>
      <c r="KRN83" s="161"/>
      <c r="KRO83" s="162"/>
      <c r="KRP83" s="162"/>
      <c r="KRQ83" s="162"/>
      <c r="KRR83" s="110"/>
      <c r="KRV83" s="163"/>
      <c r="KRW83" s="31"/>
      <c r="KRX83" s="156"/>
      <c r="KRY83" s="157"/>
      <c r="KRZ83" s="158"/>
      <c r="KSA83" s="159"/>
      <c r="KSB83" s="160"/>
      <c r="KSC83" s="160"/>
      <c r="KSD83" s="161"/>
      <c r="KSE83" s="161"/>
      <c r="KSF83" s="162"/>
      <c r="KSG83" s="162"/>
      <c r="KSH83" s="162"/>
      <c r="KSI83" s="110"/>
      <c r="KSM83" s="163"/>
      <c r="KSN83" s="31"/>
      <c r="KSO83" s="156"/>
      <c r="KSP83" s="157"/>
      <c r="KSQ83" s="158"/>
      <c r="KSR83" s="159"/>
      <c r="KSS83" s="160"/>
      <c r="KST83" s="160"/>
      <c r="KSU83" s="161"/>
      <c r="KSV83" s="161"/>
      <c r="KSW83" s="162"/>
      <c r="KSX83" s="162"/>
      <c r="KSY83" s="162"/>
      <c r="KSZ83" s="110"/>
      <c r="KTD83" s="163"/>
      <c r="KTE83" s="31"/>
      <c r="KTF83" s="156"/>
      <c r="KTG83" s="157"/>
      <c r="KTH83" s="158"/>
      <c r="KTI83" s="159"/>
      <c r="KTJ83" s="160"/>
      <c r="KTK83" s="160"/>
      <c r="KTL83" s="161"/>
      <c r="KTM83" s="161"/>
      <c r="KTN83" s="162"/>
      <c r="KTO83" s="162"/>
      <c r="KTP83" s="162"/>
      <c r="KTQ83" s="110"/>
      <c r="KTU83" s="163"/>
      <c r="KTV83" s="31"/>
      <c r="KTW83" s="156"/>
      <c r="KTX83" s="157"/>
      <c r="KTY83" s="158"/>
      <c r="KTZ83" s="159"/>
      <c r="KUA83" s="160"/>
      <c r="KUB83" s="160"/>
      <c r="KUC83" s="161"/>
      <c r="KUD83" s="161"/>
      <c r="KUE83" s="162"/>
      <c r="KUF83" s="162"/>
      <c r="KUG83" s="162"/>
      <c r="KUH83" s="110"/>
      <c r="KUL83" s="163"/>
      <c r="KUM83" s="31"/>
      <c r="KUN83" s="156"/>
      <c r="KUO83" s="157"/>
      <c r="KUP83" s="158"/>
      <c r="KUQ83" s="159"/>
      <c r="KUR83" s="160"/>
      <c r="KUS83" s="160"/>
      <c r="KUT83" s="161"/>
      <c r="KUU83" s="161"/>
      <c r="KUV83" s="162"/>
      <c r="KUW83" s="162"/>
      <c r="KUX83" s="162"/>
      <c r="KUY83" s="110"/>
      <c r="KVC83" s="163"/>
      <c r="KVD83" s="31"/>
      <c r="KVE83" s="156"/>
      <c r="KVF83" s="157"/>
      <c r="KVG83" s="158"/>
      <c r="KVH83" s="159"/>
      <c r="KVI83" s="160"/>
      <c r="KVJ83" s="160"/>
      <c r="KVK83" s="161"/>
      <c r="KVL83" s="161"/>
      <c r="KVM83" s="162"/>
      <c r="KVN83" s="162"/>
      <c r="KVO83" s="162"/>
      <c r="KVP83" s="110"/>
      <c r="KVT83" s="163"/>
      <c r="KVU83" s="31"/>
      <c r="KVV83" s="156"/>
      <c r="KVW83" s="157"/>
      <c r="KVX83" s="158"/>
      <c r="KVY83" s="159"/>
      <c r="KVZ83" s="160"/>
      <c r="KWA83" s="160"/>
      <c r="KWB83" s="161"/>
      <c r="KWC83" s="161"/>
      <c r="KWD83" s="162"/>
      <c r="KWE83" s="162"/>
      <c r="KWF83" s="162"/>
      <c r="KWG83" s="110"/>
      <c r="KWK83" s="163"/>
      <c r="KWL83" s="31"/>
      <c r="KWM83" s="156"/>
      <c r="KWN83" s="157"/>
      <c r="KWO83" s="158"/>
      <c r="KWP83" s="159"/>
      <c r="KWQ83" s="160"/>
      <c r="KWR83" s="160"/>
      <c r="KWS83" s="161"/>
      <c r="KWT83" s="161"/>
      <c r="KWU83" s="162"/>
      <c r="KWV83" s="162"/>
      <c r="KWW83" s="162"/>
      <c r="KWX83" s="110"/>
      <c r="KXB83" s="163"/>
      <c r="KXC83" s="31"/>
      <c r="KXD83" s="156"/>
      <c r="KXE83" s="157"/>
      <c r="KXF83" s="158"/>
      <c r="KXG83" s="159"/>
      <c r="KXH83" s="160"/>
      <c r="KXI83" s="160"/>
      <c r="KXJ83" s="161"/>
      <c r="KXK83" s="161"/>
      <c r="KXL83" s="162"/>
      <c r="KXM83" s="162"/>
      <c r="KXN83" s="162"/>
      <c r="KXO83" s="110"/>
      <c r="KXS83" s="163"/>
      <c r="KXT83" s="31"/>
      <c r="KXU83" s="156"/>
      <c r="KXV83" s="157"/>
      <c r="KXW83" s="158"/>
      <c r="KXX83" s="159"/>
      <c r="KXY83" s="160"/>
      <c r="KXZ83" s="160"/>
      <c r="KYA83" s="161"/>
      <c r="KYB83" s="161"/>
      <c r="KYC83" s="162"/>
      <c r="KYD83" s="162"/>
      <c r="KYE83" s="162"/>
      <c r="KYF83" s="110"/>
      <c r="KYJ83" s="163"/>
      <c r="KYK83" s="31"/>
      <c r="KYL83" s="156"/>
      <c r="KYM83" s="157"/>
      <c r="KYN83" s="158"/>
      <c r="KYO83" s="159"/>
      <c r="KYP83" s="160"/>
      <c r="KYQ83" s="160"/>
      <c r="KYR83" s="161"/>
      <c r="KYS83" s="161"/>
      <c r="KYT83" s="162"/>
      <c r="KYU83" s="162"/>
      <c r="KYV83" s="162"/>
      <c r="KYW83" s="110"/>
      <c r="KZA83" s="163"/>
      <c r="KZB83" s="31"/>
      <c r="KZC83" s="156"/>
      <c r="KZD83" s="157"/>
      <c r="KZE83" s="158"/>
      <c r="KZF83" s="159"/>
      <c r="KZG83" s="160"/>
      <c r="KZH83" s="160"/>
      <c r="KZI83" s="161"/>
      <c r="KZJ83" s="161"/>
      <c r="KZK83" s="162"/>
      <c r="KZL83" s="162"/>
      <c r="KZM83" s="162"/>
      <c r="KZN83" s="110"/>
      <c r="KZR83" s="163"/>
      <c r="KZS83" s="31"/>
      <c r="KZT83" s="156"/>
      <c r="KZU83" s="157"/>
      <c r="KZV83" s="158"/>
      <c r="KZW83" s="159"/>
      <c r="KZX83" s="160"/>
      <c r="KZY83" s="160"/>
      <c r="KZZ83" s="161"/>
      <c r="LAA83" s="161"/>
      <c r="LAB83" s="162"/>
      <c r="LAC83" s="162"/>
      <c r="LAD83" s="162"/>
      <c r="LAE83" s="110"/>
      <c r="LAI83" s="163"/>
      <c r="LAJ83" s="31"/>
      <c r="LAK83" s="156"/>
      <c r="LAL83" s="157"/>
      <c r="LAM83" s="158"/>
      <c r="LAN83" s="159"/>
      <c r="LAO83" s="160"/>
      <c r="LAP83" s="160"/>
      <c r="LAQ83" s="161"/>
      <c r="LAR83" s="161"/>
      <c r="LAS83" s="162"/>
      <c r="LAT83" s="162"/>
      <c r="LAU83" s="162"/>
      <c r="LAV83" s="110"/>
      <c r="LAZ83" s="163"/>
      <c r="LBA83" s="31"/>
      <c r="LBB83" s="156"/>
      <c r="LBC83" s="157"/>
      <c r="LBD83" s="158"/>
      <c r="LBE83" s="159"/>
      <c r="LBF83" s="160"/>
      <c r="LBG83" s="160"/>
      <c r="LBH83" s="161"/>
      <c r="LBI83" s="161"/>
      <c r="LBJ83" s="162"/>
      <c r="LBK83" s="162"/>
      <c r="LBL83" s="162"/>
      <c r="LBM83" s="110"/>
      <c r="LBQ83" s="163"/>
      <c r="LBR83" s="31"/>
      <c r="LBS83" s="156"/>
      <c r="LBT83" s="157"/>
      <c r="LBU83" s="158"/>
      <c r="LBV83" s="159"/>
      <c r="LBW83" s="160"/>
      <c r="LBX83" s="160"/>
      <c r="LBY83" s="161"/>
      <c r="LBZ83" s="161"/>
      <c r="LCA83" s="162"/>
      <c r="LCB83" s="162"/>
      <c r="LCC83" s="162"/>
      <c r="LCD83" s="110"/>
      <c r="LCH83" s="163"/>
      <c r="LCI83" s="31"/>
      <c r="LCJ83" s="156"/>
      <c r="LCK83" s="157"/>
      <c r="LCL83" s="158"/>
      <c r="LCM83" s="159"/>
      <c r="LCN83" s="160"/>
      <c r="LCO83" s="160"/>
      <c r="LCP83" s="161"/>
      <c r="LCQ83" s="161"/>
      <c r="LCR83" s="162"/>
      <c r="LCS83" s="162"/>
      <c r="LCT83" s="162"/>
      <c r="LCU83" s="110"/>
      <c r="LCY83" s="163"/>
      <c r="LCZ83" s="31"/>
      <c r="LDA83" s="156"/>
      <c r="LDB83" s="157"/>
      <c r="LDC83" s="158"/>
      <c r="LDD83" s="159"/>
      <c r="LDE83" s="160"/>
      <c r="LDF83" s="160"/>
      <c r="LDG83" s="161"/>
      <c r="LDH83" s="161"/>
      <c r="LDI83" s="162"/>
      <c r="LDJ83" s="162"/>
      <c r="LDK83" s="162"/>
      <c r="LDL83" s="110"/>
      <c r="LDP83" s="163"/>
      <c r="LDQ83" s="31"/>
      <c r="LDR83" s="156"/>
      <c r="LDS83" s="157"/>
      <c r="LDT83" s="158"/>
      <c r="LDU83" s="159"/>
      <c r="LDV83" s="160"/>
      <c r="LDW83" s="160"/>
      <c r="LDX83" s="161"/>
      <c r="LDY83" s="161"/>
      <c r="LDZ83" s="162"/>
      <c r="LEA83" s="162"/>
      <c r="LEB83" s="162"/>
      <c r="LEC83" s="110"/>
      <c r="LEG83" s="163"/>
      <c r="LEH83" s="31"/>
      <c r="LEI83" s="156"/>
      <c r="LEJ83" s="157"/>
      <c r="LEK83" s="158"/>
      <c r="LEL83" s="159"/>
      <c r="LEM83" s="160"/>
      <c r="LEN83" s="160"/>
      <c r="LEO83" s="161"/>
      <c r="LEP83" s="161"/>
      <c r="LEQ83" s="162"/>
      <c r="LER83" s="162"/>
      <c r="LES83" s="162"/>
      <c r="LET83" s="110"/>
      <c r="LEX83" s="163"/>
      <c r="LEY83" s="31"/>
      <c r="LEZ83" s="156"/>
      <c r="LFA83" s="157"/>
      <c r="LFB83" s="158"/>
      <c r="LFC83" s="159"/>
      <c r="LFD83" s="160"/>
      <c r="LFE83" s="160"/>
      <c r="LFF83" s="161"/>
      <c r="LFG83" s="161"/>
      <c r="LFH83" s="162"/>
      <c r="LFI83" s="162"/>
      <c r="LFJ83" s="162"/>
      <c r="LFK83" s="110"/>
      <c r="LFO83" s="163"/>
      <c r="LFP83" s="31"/>
      <c r="LFQ83" s="156"/>
      <c r="LFR83" s="157"/>
      <c r="LFS83" s="158"/>
      <c r="LFT83" s="159"/>
      <c r="LFU83" s="160"/>
      <c r="LFV83" s="160"/>
      <c r="LFW83" s="161"/>
      <c r="LFX83" s="161"/>
      <c r="LFY83" s="162"/>
      <c r="LFZ83" s="162"/>
      <c r="LGA83" s="162"/>
      <c r="LGB83" s="110"/>
      <c r="LGF83" s="163"/>
      <c r="LGG83" s="31"/>
      <c r="LGH83" s="156"/>
      <c r="LGI83" s="157"/>
      <c r="LGJ83" s="158"/>
      <c r="LGK83" s="159"/>
      <c r="LGL83" s="160"/>
      <c r="LGM83" s="160"/>
      <c r="LGN83" s="161"/>
      <c r="LGO83" s="161"/>
      <c r="LGP83" s="162"/>
      <c r="LGQ83" s="162"/>
      <c r="LGR83" s="162"/>
      <c r="LGS83" s="110"/>
      <c r="LGW83" s="163"/>
      <c r="LGX83" s="31"/>
      <c r="LGY83" s="156"/>
      <c r="LGZ83" s="157"/>
      <c r="LHA83" s="158"/>
      <c r="LHB83" s="159"/>
      <c r="LHC83" s="160"/>
      <c r="LHD83" s="160"/>
      <c r="LHE83" s="161"/>
      <c r="LHF83" s="161"/>
      <c r="LHG83" s="162"/>
      <c r="LHH83" s="162"/>
      <c r="LHI83" s="162"/>
      <c r="LHJ83" s="110"/>
      <c r="LHN83" s="163"/>
      <c r="LHO83" s="31"/>
      <c r="LHP83" s="156"/>
      <c r="LHQ83" s="157"/>
      <c r="LHR83" s="158"/>
      <c r="LHS83" s="159"/>
      <c r="LHT83" s="160"/>
      <c r="LHU83" s="160"/>
      <c r="LHV83" s="161"/>
      <c r="LHW83" s="161"/>
      <c r="LHX83" s="162"/>
      <c r="LHY83" s="162"/>
      <c r="LHZ83" s="162"/>
      <c r="LIA83" s="110"/>
      <c r="LIE83" s="163"/>
      <c r="LIF83" s="31"/>
      <c r="LIG83" s="156"/>
      <c r="LIH83" s="157"/>
      <c r="LII83" s="158"/>
      <c r="LIJ83" s="159"/>
      <c r="LIK83" s="160"/>
      <c r="LIL83" s="160"/>
      <c r="LIM83" s="161"/>
      <c r="LIN83" s="161"/>
      <c r="LIO83" s="162"/>
      <c r="LIP83" s="162"/>
      <c r="LIQ83" s="162"/>
      <c r="LIR83" s="110"/>
      <c r="LIV83" s="163"/>
      <c r="LIW83" s="31"/>
      <c r="LIX83" s="156"/>
      <c r="LIY83" s="157"/>
      <c r="LIZ83" s="158"/>
      <c r="LJA83" s="159"/>
      <c r="LJB83" s="160"/>
      <c r="LJC83" s="160"/>
      <c r="LJD83" s="161"/>
      <c r="LJE83" s="161"/>
      <c r="LJF83" s="162"/>
      <c r="LJG83" s="162"/>
      <c r="LJH83" s="162"/>
      <c r="LJI83" s="110"/>
      <c r="LJM83" s="163"/>
      <c r="LJN83" s="31"/>
      <c r="LJO83" s="156"/>
      <c r="LJP83" s="157"/>
      <c r="LJQ83" s="158"/>
      <c r="LJR83" s="159"/>
      <c r="LJS83" s="160"/>
      <c r="LJT83" s="160"/>
      <c r="LJU83" s="161"/>
      <c r="LJV83" s="161"/>
      <c r="LJW83" s="162"/>
      <c r="LJX83" s="162"/>
      <c r="LJY83" s="162"/>
      <c r="LJZ83" s="110"/>
      <c r="LKD83" s="163"/>
      <c r="LKE83" s="31"/>
      <c r="LKF83" s="156"/>
      <c r="LKG83" s="157"/>
      <c r="LKH83" s="158"/>
      <c r="LKI83" s="159"/>
      <c r="LKJ83" s="160"/>
      <c r="LKK83" s="160"/>
      <c r="LKL83" s="161"/>
      <c r="LKM83" s="161"/>
      <c r="LKN83" s="162"/>
      <c r="LKO83" s="162"/>
      <c r="LKP83" s="162"/>
      <c r="LKQ83" s="110"/>
      <c r="LKU83" s="163"/>
      <c r="LKV83" s="31"/>
      <c r="LKW83" s="156"/>
      <c r="LKX83" s="157"/>
      <c r="LKY83" s="158"/>
      <c r="LKZ83" s="159"/>
      <c r="LLA83" s="160"/>
      <c r="LLB83" s="160"/>
      <c r="LLC83" s="161"/>
      <c r="LLD83" s="161"/>
      <c r="LLE83" s="162"/>
      <c r="LLF83" s="162"/>
      <c r="LLG83" s="162"/>
      <c r="LLH83" s="110"/>
      <c r="LLL83" s="163"/>
      <c r="LLM83" s="31"/>
      <c r="LLN83" s="156"/>
      <c r="LLO83" s="157"/>
      <c r="LLP83" s="158"/>
      <c r="LLQ83" s="159"/>
      <c r="LLR83" s="160"/>
      <c r="LLS83" s="160"/>
      <c r="LLT83" s="161"/>
      <c r="LLU83" s="161"/>
      <c r="LLV83" s="162"/>
      <c r="LLW83" s="162"/>
      <c r="LLX83" s="162"/>
      <c r="LLY83" s="110"/>
      <c r="LMC83" s="163"/>
      <c r="LMD83" s="31"/>
      <c r="LME83" s="156"/>
      <c r="LMF83" s="157"/>
      <c r="LMG83" s="158"/>
      <c r="LMH83" s="159"/>
      <c r="LMI83" s="160"/>
      <c r="LMJ83" s="160"/>
      <c r="LMK83" s="161"/>
      <c r="LML83" s="161"/>
      <c r="LMM83" s="162"/>
      <c r="LMN83" s="162"/>
      <c r="LMO83" s="162"/>
      <c r="LMP83" s="110"/>
      <c r="LMT83" s="163"/>
      <c r="LMU83" s="31"/>
      <c r="LMV83" s="156"/>
      <c r="LMW83" s="157"/>
      <c r="LMX83" s="158"/>
      <c r="LMY83" s="159"/>
      <c r="LMZ83" s="160"/>
      <c r="LNA83" s="160"/>
      <c r="LNB83" s="161"/>
      <c r="LNC83" s="161"/>
      <c r="LND83" s="162"/>
      <c r="LNE83" s="162"/>
      <c r="LNF83" s="162"/>
      <c r="LNG83" s="110"/>
      <c r="LNK83" s="163"/>
      <c r="LNL83" s="31"/>
      <c r="LNM83" s="156"/>
      <c r="LNN83" s="157"/>
      <c r="LNO83" s="158"/>
      <c r="LNP83" s="159"/>
      <c r="LNQ83" s="160"/>
      <c r="LNR83" s="160"/>
      <c r="LNS83" s="161"/>
      <c r="LNT83" s="161"/>
      <c r="LNU83" s="162"/>
      <c r="LNV83" s="162"/>
      <c r="LNW83" s="162"/>
      <c r="LNX83" s="110"/>
      <c r="LOB83" s="163"/>
      <c r="LOC83" s="31"/>
      <c r="LOD83" s="156"/>
      <c r="LOE83" s="157"/>
      <c r="LOF83" s="158"/>
      <c r="LOG83" s="159"/>
      <c r="LOH83" s="160"/>
      <c r="LOI83" s="160"/>
      <c r="LOJ83" s="161"/>
      <c r="LOK83" s="161"/>
      <c r="LOL83" s="162"/>
      <c r="LOM83" s="162"/>
      <c r="LON83" s="162"/>
      <c r="LOO83" s="110"/>
      <c r="LOS83" s="163"/>
      <c r="LOT83" s="31"/>
      <c r="LOU83" s="156"/>
      <c r="LOV83" s="157"/>
      <c r="LOW83" s="158"/>
      <c r="LOX83" s="159"/>
      <c r="LOY83" s="160"/>
      <c r="LOZ83" s="160"/>
      <c r="LPA83" s="161"/>
      <c r="LPB83" s="161"/>
      <c r="LPC83" s="162"/>
      <c r="LPD83" s="162"/>
      <c r="LPE83" s="162"/>
      <c r="LPF83" s="110"/>
      <c r="LPJ83" s="163"/>
      <c r="LPK83" s="31"/>
      <c r="LPL83" s="156"/>
      <c r="LPM83" s="157"/>
      <c r="LPN83" s="158"/>
      <c r="LPO83" s="159"/>
      <c r="LPP83" s="160"/>
      <c r="LPQ83" s="160"/>
      <c r="LPR83" s="161"/>
      <c r="LPS83" s="161"/>
      <c r="LPT83" s="162"/>
      <c r="LPU83" s="162"/>
      <c r="LPV83" s="162"/>
      <c r="LPW83" s="110"/>
      <c r="LQA83" s="163"/>
      <c r="LQB83" s="31"/>
      <c r="LQC83" s="156"/>
      <c r="LQD83" s="157"/>
      <c r="LQE83" s="158"/>
      <c r="LQF83" s="159"/>
      <c r="LQG83" s="160"/>
      <c r="LQH83" s="160"/>
      <c r="LQI83" s="161"/>
      <c r="LQJ83" s="161"/>
      <c r="LQK83" s="162"/>
      <c r="LQL83" s="162"/>
      <c r="LQM83" s="162"/>
      <c r="LQN83" s="110"/>
      <c r="LQR83" s="163"/>
      <c r="LQS83" s="31"/>
      <c r="LQT83" s="156"/>
      <c r="LQU83" s="157"/>
      <c r="LQV83" s="158"/>
      <c r="LQW83" s="159"/>
      <c r="LQX83" s="160"/>
      <c r="LQY83" s="160"/>
      <c r="LQZ83" s="161"/>
      <c r="LRA83" s="161"/>
      <c r="LRB83" s="162"/>
      <c r="LRC83" s="162"/>
      <c r="LRD83" s="162"/>
      <c r="LRE83" s="110"/>
      <c r="LRI83" s="163"/>
      <c r="LRJ83" s="31"/>
      <c r="LRK83" s="156"/>
      <c r="LRL83" s="157"/>
      <c r="LRM83" s="158"/>
      <c r="LRN83" s="159"/>
      <c r="LRO83" s="160"/>
      <c r="LRP83" s="160"/>
      <c r="LRQ83" s="161"/>
      <c r="LRR83" s="161"/>
      <c r="LRS83" s="162"/>
      <c r="LRT83" s="162"/>
      <c r="LRU83" s="162"/>
      <c r="LRV83" s="110"/>
      <c r="LRZ83" s="163"/>
      <c r="LSA83" s="31"/>
      <c r="LSB83" s="156"/>
      <c r="LSC83" s="157"/>
      <c r="LSD83" s="158"/>
      <c r="LSE83" s="159"/>
      <c r="LSF83" s="160"/>
      <c r="LSG83" s="160"/>
      <c r="LSH83" s="161"/>
      <c r="LSI83" s="161"/>
      <c r="LSJ83" s="162"/>
      <c r="LSK83" s="162"/>
      <c r="LSL83" s="162"/>
      <c r="LSM83" s="110"/>
      <c r="LSQ83" s="163"/>
      <c r="LSR83" s="31"/>
      <c r="LSS83" s="156"/>
      <c r="LST83" s="157"/>
      <c r="LSU83" s="158"/>
      <c r="LSV83" s="159"/>
      <c r="LSW83" s="160"/>
      <c r="LSX83" s="160"/>
      <c r="LSY83" s="161"/>
      <c r="LSZ83" s="161"/>
      <c r="LTA83" s="162"/>
      <c r="LTB83" s="162"/>
      <c r="LTC83" s="162"/>
      <c r="LTD83" s="110"/>
      <c r="LTH83" s="163"/>
      <c r="LTI83" s="31"/>
      <c r="LTJ83" s="156"/>
      <c r="LTK83" s="157"/>
      <c r="LTL83" s="158"/>
      <c r="LTM83" s="159"/>
      <c r="LTN83" s="160"/>
      <c r="LTO83" s="160"/>
      <c r="LTP83" s="161"/>
      <c r="LTQ83" s="161"/>
      <c r="LTR83" s="162"/>
      <c r="LTS83" s="162"/>
      <c r="LTT83" s="162"/>
      <c r="LTU83" s="110"/>
      <c r="LTY83" s="163"/>
      <c r="LTZ83" s="31"/>
      <c r="LUA83" s="156"/>
      <c r="LUB83" s="157"/>
      <c r="LUC83" s="158"/>
      <c r="LUD83" s="159"/>
      <c r="LUE83" s="160"/>
      <c r="LUF83" s="160"/>
      <c r="LUG83" s="161"/>
      <c r="LUH83" s="161"/>
      <c r="LUI83" s="162"/>
      <c r="LUJ83" s="162"/>
      <c r="LUK83" s="162"/>
      <c r="LUL83" s="110"/>
      <c r="LUP83" s="163"/>
      <c r="LUQ83" s="31"/>
      <c r="LUR83" s="156"/>
      <c r="LUS83" s="157"/>
      <c r="LUT83" s="158"/>
      <c r="LUU83" s="159"/>
      <c r="LUV83" s="160"/>
      <c r="LUW83" s="160"/>
      <c r="LUX83" s="161"/>
      <c r="LUY83" s="161"/>
      <c r="LUZ83" s="162"/>
      <c r="LVA83" s="162"/>
      <c r="LVB83" s="162"/>
      <c r="LVC83" s="110"/>
      <c r="LVG83" s="163"/>
      <c r="LVH83" s="31"/>
      <c r="LVI83" s="156"/>
      <c r="LVJ83" s="157"/>
      <c r="LVK83" s="158"/>
      <c r="LVL83" s="159"/>
      <c r="LVM83" s="160"/>
      <c r="LVN83" s="160"/>
      <c r="LVO83" s="161"/>
      <c r="LVP83" s="161"/>
      <c r="LVQ83" s="162"/>
      <c r="LVR83" s="162"/>
      <c r="LVS83" s="162"/>
      <c r="LVT83" s="110"/>
      <c r="LVX83" s="163"/>
      <c r="LVY83" s="31"/>
      <c r="LVZ83" s="156"/>
      <c r="LWA83" s="157"/>
      <c r="LWB83" s="158"/>
      <c r="LWC83" s="159"/>
      <c r="LWD83" s="160"/>
      <c r="LWE83" s="160"/>
      <c r="LWF83" s="161"/>
      <c r="LWG83" s="161"/>
      <c r="LWH83" s="162"/>
      <c r="LWI83" s="162"/>
      <c r="LWJ83" s="162"/>
      <c r="LWK83" s="110"/>
      <c r="LWO83" s="163"/>
      <c r="LWP83" s="31"/>
      <c r="LWQ83" s="156"/>
      <c r="LWR83" s="157"/>
      <c r="LWS83" s="158"/>
      <c r="LWT83" s="159"/>
      <c r="LWU83" s="160"/>
      <c r="LWV83" s="160"/>
      <c r="LWW83" s="161"/>
      <c r="LWX83" s="161"/>
      <c r="LWY83" s="162"/>
      <c r="LWZ83" s="162"/>
      <c r="LXA83" s="162"/>
      <c r="LXB83" s="110"/>
      <c r="LXF83" s="163"/>
      <c r="LXG83" s="31"/>
      <c r="LXH83" s="156"/>
      <c r="LXI83" s="157"/>
      <c r="LXJ83" s="158"/>
      <c r="LXK83" s="159"/>
      <c r="LXL83" s="160"/>
      <c r="LXM83" s="160"/>
      <c r="LXN83" s="161"/>
      <c r="LXO83" s="161"/>
      <c r="LXP83" s="162"/>
      <c r="LXQ83" s="162"/>
      <c r="LXR83" s="162"/>
      <c r="LXS83" s="110"/>
      <c r="LXW83" s="163"/>
      <c r="LXX83" s="31"/>
      <c r="LXY83" s="156"/>
      <c r="LXZ83" s="157"/>
      <c r="LYA83" s="158"/>
      <c r="LYB83" s="159"/>
      <c r="LYC83" s="160"/>
      <c r="LYD83" s="160"/>
      <c r="LYE83" s="161"/>
      <c r="LYF83" s="161"/>
      <c r="LYG83" s="162"/>
      <c r="LYH83" s="162"/>
      <c r="LYI83" s="162"/>
      <c r="LYJ83" s="110"/>
      <c r="LYN83" s="163"/>
      <c r="LYO83" s="31"/>
      <c r="LYP83" s="156"/>
      <c r="LYQ83" s="157"/>
      <c r="LYR83" s="158"/>
      <c r="LYS83" s="159"/>
      <c r="LYT83" s="160"/>
      <c r="LYU83" s="160"/>
      <c r="LYV83" s="161"/>
      <c r="LYW83" s="161"/>
      <c r="LYX83" s="162"/>
      <c r="LYY83" s="162"/>
      <c r="LYZ83" s="162"/>
      <c r="LZA83" s="110"/>
      <c r="LZE83" s="163"/>
      <c r="LZF83" s="31"/>
      <c r="LZG83" s="156"/>
      <c r="LZH83" s="157"/>
      <c r="LZI83" s="158"/>
      <c r="LZJ83" s="159"/>
      <c r="LZK83" s="160"/>
      <c r="LZL83" s="160"/>
      <c r="LZM83" s="161"/>
      <c r="LZN83" s="161"/>
      <c r="LZO83" s="162"/>
      <c r="LZP83" s="162"/>
      <c r="LZQ83" s="162"/>
      <c r="LZR83" s="110"/>
      <c r="LZV83" s="163"/>
      <c r="LZW83" s="31"/>
      <c r="LZX83" s="156"/>
      <c r="LZY83" s="157"/>
      <c r="LZZ83" s="158"/>
      <c r="MAA83" s="159"/>
      <c r="MAB83" s="160"/>
      <c r="MAC83" s="160"/>
      <c r="MAD83" s="161"/>
      <c r="MAE83" s="161"/>
      <c r="MAF83" s="162"/>
      <c r="MAG83" s="162"/>
      <c r="MAH83" s="162"/>
      <c r="MAI83" s="110"/>
      <c r="MAM83" s="163"/>
      <c r="MAN83" s="31"/>
      <c r="MAO83" s="156"/>
      <c r="MAP83" s="157"/>
      <c r="MAQ83" s="158"/>
      <c r="MAR83" s="159"/>
      <c r="MAS83" s="160"/>
      <c r="MAT83" s="160"/>
      <c r="MAU83" s="161"/>
      <c r="MAV83" s="161"/>
      <c r="MAW83" s="162"/>
      <c r="MAX83" s="162"/>
      <c r="MAY83" s="162"/>
      <c r="MAZ83" s="110"/>
      <c r="MBD83" s="163"/>
      <c r="MBE83" s="31"/>
      <c r="MBF83" s="156"/>
      <c r="MBG83" s="157"/>
      <c r="MBH83" s="158"/>
      <c r="MBI83" s="159"/>
      <c r="MBJ83" s="160"/>
      <c r="MBK83" s="160"/>
      <c r="MBL83" s="161"/>
      <c r="MBM83" s="161"/>
      <c r="MBN83" s="162"/>
      <c r="MBO83" s="162"/>
      <c r="MBP83" s="162"/>
      <c r="MBQ83" s="110"/>
      <c r="MBU83" s="163"/>
      <c r="MBV83" s="31"/>
      <c r="MBW83" s="156"/>
      <c r="MBX83" s="157"/>
      <c r="MBY83" s="158"/>
      <c r="MBZ83" s="159"/>
      <c r="MCA83" s="160"/>
      <c r="MCB83" s="160"/>
      <c r="MCC83" s="161"/>
      <c r="MCD83" s="161"/>
      <c r="MCE83" s="162"/>
      <c r="MCF83" s="162"/>
      <c r="MCG83" s="162"/>
      <c r="MCH83" s="110"/>
      <c r="MCL83" s="163"/>
      <c r="MCM83" s="31"/>
      <c r="MCN83" s="156"/>
      <c r="MCO83" s="157"/>
      <c r="MCP83" s="158"/>
      <c r="MCQ83" s="159"/>
      <c r="MCR83" s="160"/>
      <c r="MCS83" s="160"/>
      <c r="MCT83" s="161"/>
      <c r="MCU83" s="161"/>
      <c r="MCV83" s="162"/>
      <c r="MCW83" s="162"/>
      <c r="MCX83" s="162"/>
      <c r="MCY83" s="110"/>
      <c r="MDC83" s="163"/>
      <c r="MDD83" s="31"/>
      <c r="MDE83" s="156"/>
      <c r="MDF83" s="157"/>
      <c r="MDG83" s="158"/>
      <c r="MDH83" s="159"/>
      <c r="MDI83" s="160"/>
      <c r="MDJ83" s="160"/>
      <c r="MDK83" s="161"/>
      <c r="MDL83" s="161"/>
      <c r="MDM83" s="162"/>
      <c r="MDN83" s="162"/>
      <c r="MDO83" s="162"/>
      <c r="MDP83" s="110"/>
      <c r="MDT83" s="163"/>
      <c r="MDU83" s="31"/>
      <c r="MDV83" s="156"/>
      <c r="MDW83" s="157"/>
      <c r="MDX83" s="158"/>
      <c r="MDY83" s="159"/>
      <c r="MDZ83" s="160"/>
      <c r="MEA83" s="160"/>
      <c r="MEB83" s="161"/>
      <c r="MEC83" s="161"/>
      <c r="MED83" s="162"/>
      <c r="MEE83" s="162"/>
      <c r="MEF83" s="162"/>
      <c r="MEG83" s="110"/>
      <c r="MEK83" s="163"/>
      <c r="MEL83" s="31"/>
      <c r="MEM83" s="156"/>
      <c r="MEN83" s="157"/>
      <c r="MEO83" s="158"/>
      <c r="MEP83" s="159"/>
      <c r="MEQ83" s="160"/>
      <c r="MER83" s="160"/>
      <c r="MES83" s="161"/>
      <c r="MET83" s="161"/>
      <c r="MEU83" s="162"/>
      <c r="MEV83" s="162"/>
      <c r="MEW83" s="162"/>
      <c r="MEX83" s="110"/>
      <c r="MFB83" s="163"/>
      <c r="MFC83" s="31"/>
      <c r="MFD83" s="156"/>
      <c r="MFE83" s="157"/>
      <c r="MFF83" s="158"/>
      <c r="MFG83" s="159"/>
      <c r="MFH83" s="160"/>
      <c r="MFI83" s="160"/>
      <c r="MFJ83" s="161"/>
      <c r="MFK83" s="161"/>
      <c r="MFL83" s="162"/>
      <c r="MFM83" s="162"/>
      <c r="MFN83" s="162"/>
      <c r="MFO83" s="110"/>
      <c r="MFS83" s="163"/>
      <c r="MFT83" s="31"/>
      <c r="MFU83" s="156"/>
      <c r="MFV83" s="157"/>
      <c r="MFW83" s="158"/>
      <c r="MFX83" s="159"/>
      <c r="MFY83" s="160"/>
      <c r="MFZ83" s="160"/>
      <c r="MGA83" s="161"/>
      <c r="MGB83" s="161"/>
      <c r="MGC83" s="162"/>
      <c r="MGD83" s="162"/>
      <c r="MGE83" s="162"/>
      <c r="MGF83" s="110"/>
      <c r="MGJ83" s="163"/>
      <c r="MGK83" s="31"/>
      <c r="MGL83" s="156"/>
      <c r="MGM83" s="157"/>
      <c r="MGN83" s="158"/>
      <c r="MGO83" s="159"/>
      <c r="MGP83" s="160"/>
      <c r="MGQ83" s="160"/>
      <c r="MGR83" s="161"/>
      <c r="MGS83" s="161"/>
      <c r="MGT83" s="162"/>
      <c r="MGU83" s="162"/>
      <c r="MGV83" s="162"/>
      <c r="MGW83" s="110"/>
      <c r="MHA83" s="163"/>
      <c r="MHB83" s="31"/>
      <c r="MHC83" s="156"/>
      <c r="MHD83" s="157"/>
      <c r="MHE83" s="158"/>
      <c r="MHF83" s="159"/>
      <c r="MHG83" s="160"/>
      <c r="MHH83" s="160"/>
      <c r="MHI83" s="161"/>
      <c r="MHJ83" s="161"/>
      <c r="MHK83" s="162"/>
      <c r="MHL83" s="162"/>
      <c r="MHM83" s="162"/>
      <c r="MHN83" s="110"/>
      <c r="MHR83" s="163"/>
      <c r="MHS83" s="31"/>
      <c r="MHT83" s="156"/>
      <c r="MHU83" s="157"/>
      <c r="MHV83" s="158"/>
      <c r="MHW83" s="159"/>
      <c r="MHX83" s="160"/>
      <c r="MHY83" s="160"/>
      <c r="MHZ83" s="161"/>
      <c r="MIA83" s="161"/>
      <c r="MIB83" s="162"/>
      <c r="MIC83" s="162"/>
      <c r="MID83" s="162"/>
      <c r="MIE83" s="110"/>
      <c r="MII83" s="163"/>
      <c r="MIJ83" s="31"/>
      <c r="MIK83" s="156"/>
      <c r="MIL83" s="157"/>
      <c r="MIM83" s="158"/>
      <c r="MIN83" s="159"/>
      <c r="MIO83" s="160"/>
      <c r="MIP83" s="160"/>
      <c r="MIQ83" s="161"/>
      <c r="MIR83" s="161"/>
      <c r="MIS83" s="162"/>
      <c r="MIT83" s="162"/>
      <c r="MIU83" s="162"/>
      <c r="MIV83" s="110"/>
      <c r="MIZ83" s="163"/>
      <c r="MJA83" s="31"/>
      <c r="MJB83" s="156"/>
      <c r="MJC83" s="157"/>
      <c r="MJD83" s="158"/>
      <c r="MJE83" s="159"/>
      <c r="MJF83" s="160"/>
      <c r="MJG83" s="160"/>
      <c r="MJH83" s="161"/>
      <c r="MJI83" s="161"/>
      <c r="MJJ83" s="162"/>
      <c r="MJK83" s="162"/>
      <c r="MJL83" s="162"/>
      <c r="MJM83" s="110"/>
      <c r="MJQ83" s="163"/>
      <c r="MJR83" s="31"/>
      <c r="MJS83" s="156"/>
      <c r="MJT83" s="157"/>
      <c r="MJU83" s="158"/>
      <c r="MJV83" s="159"/>
      <c r="MJW83" s="160"/>
      <c r="MJX83" s="160"/>
      <c r="MJY83" s="161"/>
      <c r="MJZ83" s="161"/>
      <c r="MKA83" s="162"/>
      <c r="MKB83" s="162"/>
      <c r="MKC83" s="162"/>
      <c r="MKD83" s="110"/>
      <c r="MKH83" s="163"/>
      <c r="MKI83" s="31"/>
      <c r="MKJ83" s="156"/>
      <c r="MKK83" s="157"/>
      <c r="MKL83" s="158"/>
      <c r="MKM83" s="159"/>
      <c r="MKN83" s="160"/>
      <c r="MKO83" s="160"/>
      <c r="MKP83" s="161"/>
      <c r="MKQ83" s="161"/>
      <c r="MKR83" s="162"/>
      <c r="MKS83" s="162"/>
      <c r="MKT83" s="162"/>
      <c r="MKU83" s="110"/>
      <c r="MKY83" s="163"/>
      <c r="MKZ83" s="31"/>
      <c r="MLA83" s="156"/>
      <c r="MLB83" s="157"/>
      <c r="MLC83" s="158"/>
      <c r="MLD83" s="159"/>
      <c r="MLE83" s="160"/>
      <c r="MLF83" s="160"/>
      <c r="MLG83" s="161"/>
      <c r="MLH83" s="161"/>
      <c r="MLI83" s="162"/>
      <c r="MLJ83" s="162"/>
      <c r="MLK83" s="162"/>
      <c r="MLL83" s="110"/>
      <c r="MLP83" s="163"/>
      <c r="MLQ83" s="31"/>
      <c r="MLR83" s="156"/>
      <c r="MLS83" s="157"/>
      <c r="MLT83" s="158"/>
      <c r="MLU83" s="159"/>
      <c r="MLV83" s="160"/>
      <c r="MLW83" s="160"/>
      <c r="MLX83" s="161"/>
      <c r="MLY83" s="161"/>
      <c r="MLZ83" s="162"/>
      <c r="MMA83" s="162"/>
      <c r="MMB83" s="162"/>
      <c r="MMC83" s="110"/>
      <c r="MMG83" s="163"/>
      <c r="MMH83" s="31"/>
      <c r="MMI83" s="156"/>
      <c r="MMJ83" s="157"/>
      <c r="MMK83" s="158"/>
      <c r="MML83" s="159"/>
      <c r="MMM83" s="160"/>
      <c r="MMN83" s="160"/>
      <c r="MMO83" s="161"/>
      <c r="MMP83" s="161"/>
      <c r="MMQ83" s="162"/>
      <c r="MMR83" s="162"/>
      <c r="MMS83" s="162"/>
      <c r="MMT83" s="110"/>
      <c r="MMX83" s="163"/>
      <c r="MMY83" s="31"/>
      <c r="MMZ83" s="156"/>
      <c r="MNA83" s="157"/>
      <c r="MNB83" s="158"/>
      <c r="MNC83" s="159"/>
      <c r="MND83" s="160"/>
      <c r="MNE83" s="160"/>
      <c r="MNF83" s="161"/>
      <c r="MNG83" s="161"/>
      <c r="MNH83" s="162"/>
      <c r="MNI83" s="162"/>
      <c r="MNJ83" s="162"/>
      <c r="MNK83" s="110"/>
      <c r="MNO83" s="163"/>
      <c r="MNP83" s="31"/>
      <c r="MNQ83" s="156"/>
      <c r="MNR83" s="157"/>
      <c r="MNS83" s="158"/>
      <c r="MNT83" s="159"/>
      <c r="MNU83" s="160"/>
      <c r="MNV83" s="160"/>
      <c r="MNW83" s="161"/>
      <c r="MNX83" s="161"/>
      <c r="MNY83" s="162"/>
      <c r="MNZ83" s="162"/>
      <c r="MOA83" s="162"/>
      <c r="MOB83" s="110"/>
      <c r="MOF83" s="163"/>
      <c r="MOG83" s="31"/>
      <c r="MOH83" s="156"/>
      <c r="MOI83" s="157"/>
      <c r="MOJ83" s="158"/>
      <c r="MOK83" s="159"/>
      <c r="MOL83" s="160"/>
      <c r="MOM83" s="160"/>
      <c r="MON83" s="161"/>
      <c r="MOO83" s="161"/>
      <c r="MOP83" s="162"/>
      <c r="MOQ83" s="162"/>
      <c r="MOR83" s="162"/>
      <c r="MOS83" s="110"/>
      <c r="MOW83" s="163"/>
      <c r="MOX83" s="31"/>
      <c r="MOY83" s="156"/>
      <c r="MOZ83" s="157"/>
      <c r="MPA83" s="158"/>
      <c r="MPB83" s="159"/>
      <c r="MPC83" s="160"/>
      <c r="MPD83" s="160"/>
      <c r="MPE83" s="161"/>
      <c r="MPF83" s="161"/>
      <c r="MPG83" s="162"/>
      <c r="MPH83" s="162"/>
      <c r="MPI83" s="162"/>
      <c r="MPJ83" s="110"/>
      <c r="MPN83" s="163"/>
      <c r="MPO83" s="31"/>
      <c r="MPP83" s="156"/>
      <c r="MPQ83" s="157"/>
      <c r="MPR83" s="158"/>
      <c r="MPS83" s="159"/>
      <c r="MPT83" s="160"/>
      <c r="MPU83" s="160"/>
      <c r="MPV83" s="161"/>
      <c r="MPW83" s="161"/>
      <c r="MPX83" s="162"/>
      <c r="MPY83" s="162"/>
      <c r="MPZ83" s="162"/>
      <c r="MQA83" s="110"/>
      <c r="MQE83" s="163"/>
      <c r="MQF83" s="31"/>
      <c r="MQG83" s="156"/>
      <c r="MQH83" s="157"/>
      <c r="MQI83" s="158"/>
      <c r="MQJ83" s="159"/>
      <c r="MQK83" s="160"/>
      <c r="MQL83" s="160"/>
      <c r="MQM83" s="161"/>
      <c r="MQN83" s="161"/>
      <c r="MQO83" s="162"/>
      <c r="MQP83" s="162"/>
      <c r="MQQ83" s="162"/>
      <c r="MQR83" s="110"/>
      <c r="MQV83" s="163"/>
      <c r="MQW83" s="31"/>
      <c r="MQX83" s="156"/>
      <c r="MQY83" s="157"/>
      <c r="MQZ83" s="158"/>
      <c r="MRA83" s="159"/>
      <c r="MRB83" s="160"/>
      <c r="MRC83" s="160"/>
      <c r="MRD83" s="161"/>
      <c r="MRE83" s="161"/>
      <c r="MRF83" s="162"/>
      <c r="MRG83" s="162"/>
      <c r="MRH83" s="162"/>
      <c r="MRI83" s="110"/>
      <c r="MRM83" s="163"/>
      <c r="MRN83" s="31"/>
      <c r="MRO83" s="156"/>
      <c r="MRP83" s="157"/>
      <c r="MRQ83" s="158"/>
      <c r="MRR83" s="159"/>
      <c r="MRS83" s="160"/>
      <c r="MRT83" s="160"/>
      <c r="MRU83" s="161"/>
      <c r="MRV83" s="161"/>
      <c r="MRW83" s="162"/>
      <c r="MRX83" s="162"/>
      <c r="MRY83" s="162"/>
      <c r="MRZ83" s="110"/>
      <c r="MSD83" s="163"/>
      <c r="MSE83" s="31"/>
      <c r="MSF83" s="156"/>
      <c r="MSG83" s="157"/>
      <c r="MSH83" s="158"/>
      <c r="MSI83" s="159"/>
      <c r="MSJ83" s="160"/>
      <c r="MSK83" s="160"/>
      <c r="MSL83" s="161"/>
      <c r="MSM83" s="161"/>
      <c r="MSN83" s="162"/>
      <c r="MSO83" s="162"/>
      <c r="MSP83" s="162"/>
      <c r="MSQ83" s="110"/>
      <c r="MSU83" s="163"/>
      <c r="MSV83" s="31"/>
      <c r="MSW83" s="156"/>
      <c r="MSX83" s="157"/>
      <c r="MSY83" s="158"/>
      <c r="MSZ83" s="159"/>
      <c r="MTA83" s="160"/>
      <c r="MTB83" s="160"/>
      <c r="MTC83" s="161"/>
      <c r="MTD83" s="161"/>
      <c r="MTE83" s="162"/>
      <c r="MTF83" s="162"/>
      <c r="MTG83" s="162"/>
      <c r="MTH83" s="110"/>
      <c r="MTL83" s="163"/>
      <c r="MTM83" s="31"/>
      <c r="MTN83" s="156"/>
      <c r="MTO83" s="157"/>
      <c r="MTP83" s="158"/>
      <c r="MTQ83" s="159"/>
      <c r="MTR83" s="160"/>
      <c r="MTS83" s="160"/>
      <c r="MTT83" s="161"/>
      <c r="MTU83" s="161"/>
      <c r="MTV83" s="162"/>
      <c r="MTW83" s="162"/>
      <c r="MTX83" s="162"/>
      <c r="MTY83" s="110"/>
      <c r="MUC83" s="163"/>
      <c r="MUD83" s="31"/>
      <c r="MUE83" s="156"/>
      <c r="MUF83" s="157"/>
      <c r="MUG83" s="158"/>
      <c r="MUH83" s="159"/>
      <c r="MUI83" s="160"/>
      <c r="MUJ83" s="160"/>
      <c r="MUK83" s="161"/>
      <c r="MUL83" s="161"/>
      <c r="MUM83" s="162"/>
      <c r="MUN83" s="162"/>
      <c r="MUO83" s="162"/>
      <c r="MUP83" s="110"/>
      <c r="MUT83" s="163"/>
      <c r="MUU83" s="31"/>
      <c r="MUV83" s="156"/>
      <c r="MUW83" s="157"/>
      <c r="MUX83" s="158"/>
      <c r="MUY83" s="159"/>
      <c r="MUZ83" s="160"/>
      <c r="MVA83" s="160"/>
      <c r="MVB83" s="161"/>
      <c r="MVC83" s="161"/>
      <c r="MVD83" s="162"/>
      <c r="MVE83" s="162"/>
      <c r="MVF83" s="162"/>
      <c r="MVG83" s="110"/>
      <c r="MVK83" s="163"/>
      <c r="MVL83" s="31"/>
      <c r="MVM83" s="156"/>
      <c r="MVN83" s="157"/>
      <c r="MVO83" s="158"/>
      <c r="MVP83" s="159"/>
      <c r="MVQ83" s="160"/>
      <c r="MVR83" s="160"/>
      <c r="MVS83" s="161"/>
      <c r="MVT83" s="161"/>
      <c r="MVU83" s="162"/>
      <c r="MVV83" s="162"/>
      <c r="MVW83" s="162"/>
      <c r="MVX83" s="110"/>
      <c r="MWB83" s="163"/>
      <c r="MWC83" s="31"/>
      <c r="MWD83" s="156"/>
      <c r="MWE83" s="157"/>
      <c r="MWF83" s="158"/>
      <c r="MWG83" s="159"/>
      <c r="MWH83" s="160"/>
      <c r="MWI83" s="160"/>
      <c r="MWJ83" s="161"/>
      <c r="MWK83" s="161"/>
      <c r="MWL83" s="162"/>
      <c r="MWM83" s="162"/>
      <c r="MWN83" s="162"/>
      <c r="MWO83" s="110"/>
      <c r="MWS83" s="163"/>
      <c r="MWT83" s="31"/>
      <c r="MWU83" s="156"/>
      <c r="MWV83" s="157"/>
      <c r="MWW83" s="158"/>
      <c r="MWX83" s="159"/>
      <c r="MWY83" s="160"/>
      <c r="MWZ83" s="160"/>
      <c r="MXA83" s="161"/>
      <c r="MXB83" s="161"/>
      <c r="MXC83" s="162"/>
      <c r="MXD83" s="162"/>
      <c r="MXE83" s="162"/>
      <c r="MXF83" s="110"/>
      <c r="MXJ83" s="163"/>
      <c r="MXK83" s="31"/>
      <c r="MXL83" s="156"/>
      <c r="MXM83" s="157"/>
      <c r="MXN83" s="158"/>
      <c r="MXO83" s="159"/>
      <c r="MXP83" s="160"/>
      <c r="MXQ83" s="160"/>
      <c r="MXR83" s="161"/>
      <c r="MXS83" s="161"/>
      <c r="MXT83" s="162"/>
      <c r="MXU83" s="162"/>
      <c r="MXV83" s="162"/>
      <c r="MXW83" s="110"/>
      <c r="MYA83" s="163"/>
      <c r="MYB83" s="31"/>
      <c r="MYC83" s="156"/>
      <c r="MYD83" s="157"/>
      <c r="MYE83" s="158"/>
      <c r="MYF83" s="159"/>
      <c r="MYG83" s="160"/>
      <c r="MYH83" s="160"/>
      <c r="MYI83" s="161"/>
      <c r="MYJ83" s="161"/>
      <c r="MYK83" s="162"/>
      <c r="MYL83" s="162"/>
      <c r="MYM83" s="162"/>
      <c r="MYN83" s="110"/>
      <c r="MYR83" s="163"/>
      <c r="MYS83" s="31"/>
      <c r="MYT83" s="156"/>
      <c r="MYU83" s="157"/>
      <c r="MYV83" s="158"/>
      <c r="MYW83" s="159"/>
      <c r="MYX83" s="160"/>
      <c r="MYY83" s="160"/>
      <c r="MYZ83" s="161"/>
      <c r="MZA83" s="161"/>
      <c r="MZB83" s="162"/>
      <c r="MZC83" s="162"/>
      <c r="MZD83" s="162"/>
      <c r="MZE83" s="110"/>
      <c r="MZI83" s="163"/>
      <c r="MZJ83" s="31"/>
      <c r="MZK83" s="156"/>
      <c r="MZL83" s="157"/>
      <c r="MZM83" s="158"/>
      <c r="MZN83" s="159"/>
      <c r="MZO83" s="160"/>
      <c r="MZP83" s="160"/>
      <c r="MZQ83" s="161"/>
      <c r="MZR83" s="161"/>
      <c r="MZS83" s="162"/>
      <c r="MZT83" s="162"/>
      <c r="MZU83" s="162"/>
      <c r="MZV83" s="110"/>
      <c r="MZZ83" s="163"/>
      <c r="NAA83" s="31"/>
      <c r="NAB83" s="156"/>
      <c r="NAC83" s="157"/>
      <c r="NAD83" s="158"/>
      <c r="NAE83" s="159"/>
      <c r="NAF83" s="160"/>
      <c r="NAG83" s="160"/>
      <c r="NAH83" s="161"/>
      <c r="NAI83" s="161"/>
      <c r="NAJ83" s="162"/>
      <c r="NAK83" s="162"/>
      <c r="NAL83" s="162"/>
      <c r="NAM83" s="110"/>
      <c r="NAQ83" s="163"/>
      <c r="NAR83" s="31"/>
      <c r="NAS83" s="156"/>
      <c r="NAT83" s="157"/>
      <c r="NAU83" s="158"/>
      <c r="NAV83" s="159"/>
      <c r="NAW83" s="160"/>
      <c r="NAX83" s="160"/>
      <c r="NAY83" s="161"/>
      <c r="NAZ83" s="161"/>
      <c r="NBA83" s="162"/>
      <c r="NBB83" s="162"/>
      <c r="NBC83" s="162"/>
      <c r="NBD83" s="110"/>
      <c r="NBH83" s="163"/>
      <c r="NBI83" s="31"/>
      <c r="NBJ83" s="156"/>
      <c r="NBK83" s="157"/>
      <c r="NBL83" s="158"/>
      <c r="NBM83" s="159"/>
      <c r="NBN83" s="160"/>
      <c r="NBO83" s="160"/>
      <c r="NBP83" s="161"/>
      <c r="NBQ83" s="161"/>
      <c r="NBR83" s="162"/>
      <c r="NBS83" s="162"/>
      <c r="NBT83" s="162"/>
      <c r="NBU83" s="110"/>
      <c r="NBY83" s="163"/>
      <c r="NBZ83" s="31"/>
      <c r="NCA83" s="156"/>
      <c r="NCB83" s="157"/>
      <c r="NCC83" s="158"/>
      <c r="NCD83" s="159"/>
      <c r="NCE83" s="160"/>
      <c r="NCF83" s="160"/>
      <c r="NCG83" s="161"/>
      <c r="NCH83" s="161"/>
      <c r="NCI83" s="162"/>
      <c r="NCJ83" s="162"/>
      <c r="NCK83" s="162"/>
      <c r="NCL83" s="110"/>
      <c r="NCP83" s="163"/>
      <c r="NCQ83" s="31"/>
      <c r="NCR83" s="156"/>
      <c r="NCS83" s="157"/>
      <c r="NCT83" s="158"/>
      <c r="NCU83" s="159"/>
      <c r="NCV83" s="160"/>
      <c r="NCW83" s="160"/>
      <c r="NCX83" s="161"/>
      <c r="NCY83" s="161"/>
      <c r="NCZ83" s="162"/>
      <c r="NDA83" s="162"/>
      <c r="NDB83" s="162"/>
      <c r="NDC83" s="110"/>
      <c r="NDG83" s="163"/>
      <c r="NDH83" s="31"/>
      <c r="NDI83" s="156"/>
      <c r="NDJ83" s="157"/>
      <c r="NDK83" s="158"/>
      <c r="NDL83" s="159"/>
      <c r="NDM83" s="160"/>
      <c r="NDN83" s="160"/>
      <c r="NDO83" s="161"/>
      <c r="NDP83" s="161"/>
      <c r="NDQ83" s="162"/>
      <c r="NDR83" s="162"/>
      <c r="NDS83" s="162"/>
      <c r="NDT83" s="110"/>
      <c r="NDX83" s="163"/>
      <c r="NDY83" s="31"/>
      <c r="NDZ83" s="156"/>
      <c r="NEA83" s="157"/>
      <c r="NEB83" s="158"/>
      <c r="NEC83" s="159"/>
      <c r="NED83" s="160"/>
      <c r="NEE83" s="160"/>
      <c r="NEF83" s="161"/>
      <c r="NEG83" s="161"/>
      <c r="NEH83" s="162"/>
      <c r="NEI83" s="162"/>
      <c r="NEJ83" s="162"/>
      <c r="NEK83" s="110"/>
      <c r="NEO83" s="163"/>
      <c r="NEP83" s="31"/>
      <c r="NEQ83" s="156"/>
      <c r="NER83" s="157"/>
      <c r="NES83" s="158"/>
      <c r="NET83" s="159"/>
      <c r="NEU83" s="160"/>
      <c r="NEV83" s="160"/>
      <c r="NEW83" s="161"/>
      <c r="NEX83" s="161"/>
      <c r="NEY83" s="162"/>
      <c r="NEZ83" s="162"/>
      <c r="NFA83" s="162"/>
      <c r="NFB83" s="110"/>
      <c r="NFF83" s="163"/>
      <c r="NFG83" s="31"/>
      <c r="NFH83" s="156"/>
      <c r="NFI83" s="157"/>
      <c r="NFJ83" s="158"/>
      <c r="NFK83" s="159"/>
      <c r="NFL83" s="160"/>
      <c r="NFM83" s="160"/>
      <c r="NFN83" s="161"/>
      <c r="NFO83" s="161"/>
      <c r="NFP83" s="162"/>
      <c r="NFQ83" s="162"/>
      <c r="NFR83" s="162"/>
      <c r="NFS83" s="110"/>
      <c r="NFW83" s="163"/>
      <c r="NFX83" s="31"/>
      <c r="NFY83" s="156"/>
      <c r="NFZ83" s="157"/>
      <c r="NGA83" s="158"/>
      <c r="NGB83" s="159"/>
      <c r="NGC83" s="160"/>
      <c r="NGD83" s="160"/>
      <c r="NGE83" s="161"/>
      <c r="NGF83" s="161"/>
      <c r="NGG83" s="162"/>
      <c r="NGH83" s="162"/>
      <c r="NGI83" s="162"/>
      <c r="NGJ83" s="110"/>
      <c r="NGN83" s="163"/>
      <c r="NGO83" s="31"/>
      <c r="NGP83" s="156"/>
      <c r="NGQ83" s="157"/>
      <c r="NGR83" s="158"/>
      <c r="NGS83" s="159"/>
      <c r="NGT83" s="160"/>
      <c r="NGU83" s="160"/>
      <c r="NGV83" s="161"/>
      <c r="NGW83" s="161"/>
      <c r="NGX83" s="162"/>
      <c r="NGY83" s="162"/>
      <c r="NGZ83" s="162"/>
      <c r="NHA83" s="110"/>
      <c r="NHE83" s="163"/>
      <c r="NHF83" s="31"/>
      <c r="NHG83" s="156"/>
      <c r="NHH83" s="157"/>
      <c r="NHI83" s="158"/>
      <c r="NHJ83" s="159"/>
      <c r="NHK83" s="160"/>
      <c r="NHL83" s="160"/>
      <c r="NHM83" s="161"/>
      <c r="NHN83" s="161"/>
      <c r="NHO83" s="162"/>
      <c r="NHP83" s="162"/>
      <c r="NHQ83" s="162"/>
      <c r="NHR83" s="110"/>
      <c r="NHV83" s="163"/>
      <c r="NHW83" s="31"/>
      <c r="NHX83" s="156"/>
      <c r="NHY83" s="157"/>
      <c r="NHZ83" s="158"/>
      <c r="NIA83" s="159"/>
      <c r="NIB83" s="160"/>
      <c r="NIC83" s="160"/>
      <c r="NID83" s="161"/>
      <c r="NIE83" s="161"/>
      <c r="NIF83" s="162"/>
      <c r="NIG83" s="162"/>
      <c r="NIH83" s="162"/>
      <c r="NII83" s="110"/>
      <c r="NIM83" s="163"/>
      <c r="NIN83" s="31"/>
      <c r="NIO83" s="156"/>
      <c r="NIP83" s="157"/>
      <c r="NIQ83" s="158"/>
      <c r="NIR83" s="159"/>
      <c r="NIS83" s="160"/>
      <c r="NIT83" s="160"/>
      <c r="NIU83" s="161"/>
      <c r="NIV83" s="161"/>
      <c r="NIW83" s="162"/>
      <c r="NIX83" s="162"/>
      <c r="NIY83" s="162"/>
      <c r="NIZ83" s="110"/>
      <c r="NJD83" s="163"/>
      <c r="NJE83" s="31"/>
      <c r="NJF83" s="156"/>
      <c r="NJG83" s="157"/>
      <c r="NJH83" s="158"/>
      <c r="NJI83" s="159"/>
      <c r="NJJ83" s="160"/>
      <c r="NJK83" s="160"/>
      <c r="NJL83" s="161"/>
      <c r="NJM83" s="161"/>
      <c r="NJN83" s="162"/>
      <c r="NJO83" s="162"/>
      <c r="NJP83" s="162"/>
      <c r="NJQ83" s="110"/>
      <c r="NJU83" s="163"/>
      <c r="NJV83" s="31"/>
      <c r="NJW83" s="156"/>
      <c r="NJX83" s="157"/>
      <c r="NJY83" s="158"/>
      <c r="NJZ83" s="159"/>
      <c r="NKA83" s="160"/>
      <c r="NKB83" s="160"/>
      <c r="NKC83" s="161"/>
      <c r="NKD83" s="161"/>
      <c r="NKE83" s="162"/>
      <c r="NKF83" s="162"/>
      <c r="NKG83" s="162"/>
      <c r="NKH83" s="110"/>
      <c r="NKL83" s="163"/>
      <c r="NKM83" s="31"/>
      <c r="NKN83" s="156"/>
      <c r="NKO83" s="157"/>
      <c r="NKP83" s="158"/>
      <c r="NKQ83" s="159"/>
      <c r="NKR83" s="160"/>
      <c r="NKS83" s="160"/>
      <c r="NKT83" s="161"/>
      <c r="NKU83" s="161"/>
      <c r="NKV83" s="162"/>
      <c r="NKW83" s="162"/>
      <c r="NKX83" s="162"/>
      <c r="NKY83" s="110"/>
      <c r="NLC83" s="163"/>
      <c r="NLD83" s="31"/>
      <c r="NLE83" s="156"/>
      <c r="NLF83" s="157"/>
      <c r="NLG83" s="158"/>
      <c r="NLH83" s="159"/>
      <c r="NLI83" s="160"/>
      <c r="NLJ83" s="160"/>
      <c r="NLK83" s="161"/>
      <c r="NLL83" s="161"/>
      <c r="NLM83" s="162"/>
      <c r="NLN83" s="162"/>
      <c r="NLO83" s="162"/>
      <c r="NLP83" s="110"/>
      <c r="NLT83" s="163"/>
      <c r="NLU83" s="31"/>
      <c r="NLV83" s="156"/>
      <c r="NLW83" s="157"/>
      <c r="NLX83" s="158"/>
      <c r="NLY83" s="159"/>
      <c r="NLZ83" s="160"/>
      <c r="NMA83" s="160"/>
      <c r="NMB83" s="161"/>
      <c r="NMC83" s="161"/>
      <c r="NMD83" s="162"/>
      <c r="NME83" s="162"/>
      <c r="NMF83" s="162"/>
      <c r="NMG83" s="110"/>
      <c r="NMK83" s="163"/>
      <c r="NML83" s="31"/>
      <c r="NMM83" s="156"/>
      <c r="NMN83" s="157"/>
      <c r="NMO83" s="158"/>
      <c r="NMP83" s="159"/>
      <c r="NMQ83" s="160"/>
      <c r="NMR83" s="160"/>
      <c r="NMS83" s="161"/>
      <c r="NMT83" s="161"/>
      <c r="NMU83" s="162"/>
      <c r="NMV83" s="162"/>
      <c r="NMW83" s="162"/>
      <c r="NMX83" s="110"/>
      <c r="NNB83" s="163"/>
      <c r="NNC83" s="31"/>
      <c r="NND83" s="156"/>
      <c r="NNE83" s="157"/>
      <c r="NNF83" s="158"/>
      <c r="NNG83" s="159"/>
      <c r="NNH83" s="160"/>
      <c r="NNI83" s="160"/>
      <c r="NNJ83" s="161"/>
      <c r="NNK83" s="161"/>
      <c r="NNL83" s="162"/>
      <c r="NNM83" s="162"/>
      <c r="NNN83" s="162"/>
      <c r="NNO83" s="110"/>
      <c r="NNS83" s="163"/>
      <c r="NNT83" s="31"/>
      <c r="NNU83" s="156"/>
      <c r="NNV83" s="157"/>
      <c r="NNW83" s="158"/>
      <c r="NNX83" s="159"/>
      <c r="NNY83" s="160"/>
      <c r="NNZ83" s="160"/>
      <c r="NOA83" s="161"/>
      <c r="NOB83" s="161"/>
      <c r="NOC83" s="162"/>
      <c r="NOD83" s="162"/>
      <c r="NOE83" s="162"/>
      <c r="NOF83" s="110"/>
      <c r="NOJ83" s="163"/>
      <c r="NOK83" s="31"/>
      <c r="NOL83" s="156"/>
      <c r="NOM83" s="157"/>
      <c r="NON83" s="158"/>
      <c r="NOO83" s="159"/>
      <c r="NOP83" s="160"/>
      <c r="NOQ83" s="160"/>
      <c r="NOR83" s="161"/>
      <c r="NOS83" s="161"/>
      <c r="NOT83" s="162"/>
      <c r="NOU83" s="162"/>
      <c r="NOV83" s="162"/>
      <c r="NOW83" s="110"/>
      <c r="NPA83" s="163"/>
      <c r="NPB83" s="31"/>
      <c r="NPC83" s="156"/>
      <c r="NPD83" s="157"/>
      <c r="NPE83" s="158"/>
      <c r="NPF83" s="159"/>
      <c r="NPG83" s="160"/>
      <c r="NPH83" s="160"/>
      <c r="NPI83" s="161"/>
      <c r="NPJ83" s="161"/>
      <c r="NPK83" s="162"/>
      <c r="NPL83" s="162"/>
      <c r="NPM83" s="162"/>
      <c r="NPN83" s="110"/>
      <c r="NPR83" s="163"/>
      <c r="NPS83" s="31"/>
      <c r="NPT83" s="156"/>
      <c r="NPU83" s="157"/>
      <c r="NPV83" s="158"/>
      <c r="NPW83" s="159"/>
      <c r="NPX83" s="160"/>
      <c r="NPY83" s="160"/>
      <c r="NPZ83" s="161"/>
      <c r="NQA83" s="161"/>
      <c r="NQB83" s="162"/>
      <c r="NQC83" s="162"/>
      <c r="NQD83" s="162"/>
      <c r="NQE83" s="110"/>
      <c r="NQI83" s="163"/>
      <c r="NQJ83" s="31"/>
      <c r="NQK83" s="156"/>
      <c r="NQL83" s="157"/>
      <c r="NQM83" s="158"/>
      <c r="NQN83" s="159"/>
      <c r="NQO83" s="160"/>
      <c r="NQP83" s="160"/>
      <c r="NQQ83" s="161"/>
      <c r="NQR83" s="161"/>
      <c r="NQS83" s="162"/>
      <c r="NQT83" s="162"/>
      <c r="NQU83" s="162"/>
      <c r="NQV83" s="110"/>
      <c r="NQZ83" s="163"/>
      <c r="NRA83" s="31"/>
      <c r="NRB83" s="156"/>
      <c r="NRC83" s="157"/>
      <c r="NRD83" s="158"/>
      <c r="NRE83" s="159"/>
      <c r="NRF83" s="160"/>
      <c r="NRG83" s="160"/>
      <c r="NRH83" s="161"/>
      <c r="NRI83" s="161"/>
      <c r="NRJ83" s="162"/>
      <c r="NRK83" s="162"/>
      <c r="NRL83" s="162"/>
      <c r="NRM83" s="110"/>
      <c r="NRQ83" s="163"/>
      <c r="NRR83" s="31"/>
      <c r="NRS83" s="156"/>
      <c r="NRT83" s="157"/>
      <c r="NRU83" s="158"/>
      <c r="NRV83" s="159"/>
      <c r="NRW83" s="160"/>
      <c r="NRX83" s="160"/>
      <c r="NRY83" s="161"/>
      <c r="NRZ83" s="161"/>
      <c r="NSA83" s="162"/>
      <c r="NSB83" s="162"/>
      <c r="NSC83" s="162"/>
      <c r="NSD83" s="110"/>
      <c r="NSH83" s="163"/>
      <c r="NSI83" s="31"/>
      <c r="NSJ83" s="156"/>
      <c r="NSK83" s="157"/>
      <c r="NSL83" s="158"/>
      <c r="NSM83" s="159"/>
      <c r="NSN83" s="160"/>
      <c r="NSO83" s="160"/>
      <c r="NSP83" s="161"/>
      <c r="NSQ83" s="161"/>
      <c r="NSR83" s="162"/>
      <c r="NSS83" s="162"/>
      <c r="NST83" s="162"/>
      <c r="NSU83" s="110"/>
      <c r="NSY83" s="163"/>
      <c r="NSZ83" s="31"/>
      <c r="NTA83" s="156"/>
      <c r="NTB83" s="157"/>
      <c r="NTC83" s="158"/>
      <c r="NTD83" s="159"/>
      <c r="NTE83" s="160"/>
      <c r="NTF83" s="160"/>
      <c r="NTG83" s="161"/>
      <c r="NTH83" s="161"/>
      <c r="NTI83" s="162"/>
      <c r="NTJ83" s="162"/>
      <c r="NTK83" s="162"/>
      <c r="NTL83" s="110"/>
      <c r="NTP83" s="163"/>
      <c r="NTQ83" s="31"/>
      <c r="NTR83" s="156"/>
      <c r="NTS83" s="157"/>
      <c r="NTT83" s="158"/>
      <c r="NTU83" s="159"/>
      <c r="NTV83" s="160"/>
      <c r="NTW83" s="160"/>
      <c r="NTX83" s="161"/>
      <c r="NTY83" s="161"/>
      <c r="NTZ83" s="162"/>
      <c r="NUA83" s="162"/>
      <c r="NUB83" s="162"/>
      <c r="NUC83" s="110"/>
      <c r="NUG83" s="163"/>
      <c r="NUH83" s="31"/>
      <c r="NUI83" s="156"/>
      <c r="NUJ83" s="157"/>
      <c r="NUK83" s="158"/>
      <c r="NUL83" s="159"/>
      <c r="NUM83" s="160"/>
      <c r="NUN83" s="160"/>
      <c r="NUO83" s="161"/>
      <c r="NUP83" s="161"/>
      <c r="NUQ83" s="162"/>
      <c r="NUR83" s="162"/>
      <c r="NUS83" s="162"/>
      <c r="NUT83" s="110"/>
      <c r="NUX83" s="163"/>
      <c r="NUY83" s="31"/>
      <c r="NUZ83" s="156"/>
      <c r="NVA83" s="157"/>
      <c r="NVB83" s="158"/>
      <c r="NVC83" s="159"/>
      <c r="NVD83" s="160"/>
      <c r="NVE83" s="160"/>
      <c r="NVF83" s="161"/>
      <c r="NVG83" s="161"/>
      <c r="NVH83" s="162"/>
      <c r="NVI83" s="162"/>
      <c r="NVJ83" s="162"/>
      <c r="NVK83" s="110"/>
      <c r="NVO83" s="163"/>
      <c r="NVP83" s="31"/>
      <c r="NVQ83" s="156"/>
      <c r="NVR83" s="157"/>
      <c r="NVS83" s="158"/>
      <c r="NVT83" s="159"/>
      <c r="NVU83" s="160"/>
      <c r="NVV83" s="160"/>
      <c r="NVW83" s="161"/>
      <c r="NVX83" s="161"/>
      <c r="NVY83" s="162"/>
      <c r="NVZ83" s="162"/>
      <c r="NWA83" s="162"/>
      <c r="NWB83" s="110"/>
      <c r="NWF83" s="163"/>
      <c r="NWG83" s="31"/>
      <c r="NWH83" s="156"/>
      <c r="NWI83" s="157"/>
      <c r="NWJ83" s="158"/>
      <c r="NWK83" s="159"/>
      <c r="NWL83" s="160"/>
      <c r="NWM83" s="160"/>
      <c r="NWN83" s="161"/>
      <c r="NWO83" s="161"/>
      <c r="NWP83" s="162"/>
      <c r="NWQ83" s="162"/>
      <c r="NWR83" s="162"/>
      <c r="NWS83" s="110"/>
      <c r="NWW83" s="163"/>
      <c r="NWX83" s="31"/>
      <c r="NWY83" s="156"/>
      <c r="NWZ83" s="157"/>
      <c r="NXA83" s="158"/>
      <c r="NXB83" s="159"/>
      <c r="NXC83" s="160"/>
      <c r="NXD83" s="160"/>
      <c r="NXE83" s="161"/>
      <c r="NXF83" s="161"/>
      <c r="NXG83" s="162"/>
      <c r="NXH83" s="162"/>
      <c r="NXI83" s="162"/>
      <c r="NXJ83" s="110"/>
      <c r="NXN83" s="163"/>
      <c r="NXO83" s="31"/>
      <c r="NXP83" s="156"/>
      <c r="NXQ83" s="157"/>
      <c r="NXR83" s="158"/>
      <c r="NXS83" s="159"/>
      <c r="NXT83" s="160"/>
      <c r="NXU83" s="160"/>
      <c r="NXV83" s="161"/>
      <c r="NXW83" s="161"/>
      <c r="NXX83" s="162"/>
      <c r="NXY83" s="162"/>
      <c r="NXZ83" s="162"/>
      <c r="NYA83" s="110"/>
      <c r="NYE83" s="163"/>
      <c r="NYF83" s="31"/>
      <c r="NYG83" s="156"/>
      <c r="NYH83" s="157"/>
      <c r="NYI83" s="158"/>
      <c r="NYJ83" s="159"/>
      <c r="NYK83" s="160"/>
      <c r="NYL83" s="160"/>
      <c r="NYM83" s="161"/>
      <c r="NYN83" s="161"/>
      <c r="NYO83" s="162"/>
      <c r="NYP83" s="162"/>
      <c r="NYQ83" s="162"/>
      <c r="NYR83" s="110"/>
      <c r="NYV83" s="163"/>
      <c r="NYW83" s="31"/>
      <c r="NYX83" s="156"/>
      <c r="NYY83" s="157"/>
      <c r="NYZ83" s="158"/>
      <c r="NZA83" s="159"/>
      <c r="NZB83" s="160"/>
      <c r="NZC83" s="160"/>
      <c r="NZD83" s="161"/>
      <c r="NZE83" s="161"/>
      <c r="NZF83" s="162"/>
      <c r="NZG83" s="162"/>
      <c r="NZH83" s="162"/>
      <c r="NZI83" s="110"/>
      <c r="NZM83" s="163"/>
      <c r="NZN83" s="31"/>
      <c r="NZO83" s="156"/>
      <c r="NZP83" s="157"/>
      <c r="NZQ83" s="158"/>
      <c r="NZR83" s="159"/>
      <c r="NZS83" s="160"/>
      <c r="NZT83" s="160"/>
      <c r="NZU83" s="161"/>
      <c r="NZV83" s="161"/>
      <c r="NZW83" s="162"/>
      <c r="NZX83" s="162"/>
      <c r="NZY83" s="162"/>
      <c r="NZZ83" s="110"/>
      <c r="OAD83" s="163"/>
      <c r="OAE83" s="31"/>
      <c r="OAF83" s="156"/>
      <c r="OAG83" s="157"/>
      <c r="OAH83" s="158"/>
      <c r="OAI83" s="159"/>
      <c r="OAJ83" s="160"/>
      <c r="OAK83" s="160"/>
      <c r="OAL83" s="161"/>
      <c r="OAM83" s="161"/>
      <c r="OAN83" s="162"/>
      <c r="OAO83" s="162"/>
      <c r="OAP83" s="162"/>
      <c r="OAQ83" s="110"/>
      <c r="OAU83" s="163"/>
      <c r="OAV83" s="31"/>
      <c r="OAW83" s="156"/>
      <c r="OAX83" s="157"/>
      <c r="OAY83" s="158"/>
      <c r="OAZ83" s="159"/>
      <c r="OBA83" s="160"/>
      <c r="OBB83" s="160"/>
      <c r="OBC83" s="161"/>
      <c r="OBD83" s="161"/>
      <c r="OBE83" s="162"/>
      <c r="OBF83" s="162"/>
      <c r="OBG83" s="162"/>
      <c r="OBH83" s="110"/>
      <c r="OBL83" s="163"/>
      <c r="OBM83" s="31"/>
      <c r="OBN83" s="156"/>
      <c r="OBO83" s="157"/>
      <c r="OBP83" s="158"/>
      <c r="OBQ83" s="159"/>
      <c r="OBR83" s="160"/>
      <c r="OBS83" s="160"/>
      <c r="OBT83" s="161"/>
      <c r="OBU83" s="161"/>
      <c r="OBV83" s="162"/>
      <c r="OBW83" s="162"/>
      <c r="OBX83" s="162"/>
      <c r="OBY83" s="110"/>
      <c r="OCC83" s="163"/>
      <c r="OCD83" s="31"/>
      <c r="OCE83" s="156"/>
      <c r="OCF83" s="157"/>
      <c r="OCG83" s="158"/>
      <c r="OCH83" s="159"/>
      <c r="OCI83" s="160"/>
      <c r="OCJ83" s="160"/>
      <c r="OCK83" s="161"/>
      <c r="OCL83" s="161"/>
      <c r="OCM83" s="162"/>
      <c r="OCN83" s="162"/>
      <c r="OCO83" s="162"/>
      <c r="OCP83" s="110"/>
      <c r="OCT83" s="163"/>
      <c r="OCU83" s="31"/>
      <c r="OCV83" s="156"/>
      <c r="OCW83" s="157"/>
      <c r="OCX83" s="158"/>
      <c r="OCY83" s="159"/>
      <c r="OCZ83" s="160"/>
      <c r="ODA83" s="160"/>
      <c r="ODB83" s="161"/>
      <c r="ODC83" s="161"/>
      <c r="ODD83" s="162"/>
      <c r="ODE83" s="162"/>
      <c r="ODF83" s="162"/>
      <c r="ODG83" s="110"/>
      <c r="ODK83" s="163"/>
      <c r="ODL83" s="31"/>
      <c r="ODM83" s="156"/>
      <c r="ODN83" s="157"/>
      <c r="ODO83" s="158"/>
      <c r="ODP83" s="159"/>
      <c r="ODQ83" s="160"/>
      <c r="ODR83" s="160"/>
      <c r="ODS83" s="161"/>
      <c r="ODT83" s="161"/>
      <c r="ODU83" s="162"/>
      <c r="ODV83" s="162"/>
      <c r="ODW83" s="162"/>
      <c r="ODX83" s="110"/>
      <c r="OEB83" s="163"/>
      <c r="OEC83" s="31"/>
      <c r="OED83" s="156"/>
      <c r="OEE83" s="157"/>
      <c r="OEF83" s="158"/>
      <c r="OEG83" s="159"/>
      <c r="OEH83" s="160"/>
      <c r="OEI83" s="160"/>
      <c r="OEJ83" s="161"/>
      <c r="OEK83" s="161"/>
      <c r="OEL83" s="162"/>
      <c r="OEM83" s="162"/>
      <c r="OEN83" s="162"/>
      <c r="OEO83" s="110"/>
      <c r="OES83" s="163"/>
      <c r="OET83" s="31"/>
      <c r="OEU83" s="156"/>
      <c r="OEV83" s="157"/>
      <c r="OEW83" s="158"/>
      <c r="OEX83" s="159"/>
      <c r="OEY83" s="160"/>
      <c r="OEZ83" s="160"/>
      <c r="OFA83" s="161"/>
      <c r="OFB83" s="161"/>
      <c r="OFC83" s="162"/>
      <c r="OFD83" s="162"/>
      <c r="OFE83" s="162"/>
      <c r="OFF83" s="110"/>
      <c r="OFJ83" s="163"/>
      <c r="OFK83" s="31"/>
      <c r="OFL83" s="156"/>
      <c r="OFM83" s="157"/>
      <c r="OFN83" s="158"/>
      <c r="OFO83" s="159"/>
      <c r="OFP83" s="160"/>
      <c r="OFQ83" s="160"/>
      <c r="OFR83" s="161"/>
      <c r="OFS83" s="161"/>
      <c r="OFT83" s="162"/>
      <c r="OFU83" s="162"/>
      <c r="OFV83" s="162"/>
      <c r="OFW83" s="110"/>
      <c r="OGA83" s="163"/>
      <c r="OGB83" s="31"/>
      <c r="OGC83" s="156"/>
      <c r="OGD83" s="157"/>
      <c r="OGE83" s="158"/>
      <c r="OGF83" s="159"/>
      <c r="OGG83" s="160"/>
      <c r="OGH83" s="160"/>
      <c r="OGI83" s="161"/>
      <c r="OGJ83" s="161"/>
      <c r="OGK83" s="162"/>
      <c r="OGL83" s="162"/>
      <c r="OGM83" s="162"/>
      <c r="OGN83" s="110"/>
      <c r="OGR83" s="163"/>
      <c r="OGS83" s="31"/>
      <c r="OGT83" s="156"/>
      <c r="OGU83" s="157"/>
      <c r="OGV83" s="158"/>
      <c r="OGW83" s="159"/>
      <c r="OGX83" s="160"/>
      <c r="OGY83" s="160"/>
      <c r="OGZ83" s="161"/>
      <c r="OHA83" s="161"/>
      <c r="OHB83" s="162"/>
      <c r="OHC83" s="162"/>
      <c r="OHD83" s="162"/>
      <c r="OHE83" s="110"/>
      <c r="OHI83" s="163"/>
      <c r="OHJ83" s="31"/>
      <c r="OHK83" s="156"/>
      <c r="OHL83" s="157"/>
      <c r="OHM83" s="158"/>
      <c r="OHN83" s="159"/>
      <c r="OHO83" s="160"/>
      <c r="OHP83" s="160"/>
      <c r="OHQ83" s="161"/>
      <c r="OHR83" s="161"/>
      <c r="OHS83" s="162"/>
      <c r="OHT83" s="162"/>
      <c r="OHU83" s="162"/>
      <c r="OHV83" s="110"/>
      <c r="OHZ83" s="163"/>
      <c r="OIA83" s="31"/>
      <c r="OIB83" s="156"/>
      <c r="OIC83" s="157"/>
      <c r="OID83" s="158"/>
      <c r="OIE83" s="159"/>
      <c r="OIF83" s="160"/>
      <c r="OIG83" s="160"/>
      <c r="OIH83" s="161"/>
      <c r="OII83" s="161"/>
      <c r="OIJ83" s="162"/>
      <c r="OIK83" s="162"/>
      <c r="OIL83" s="162"/>
      <c r="OIM83" s="110"/>
      <c r="OIQ83" s="163"/>
      <c r="OIR83" s="31"/>
      <c r="OIS83" s="156"/>
      <c r="OIT83" s="157"/>
      <c r="OIU83" s="158"/>
      <c r="OIV83" s="159"/>
      <c r="OIW83" s="160"/>
      <c r="OIX83" s="160"/>
      <c r="OIY83" s="161"/>
      <c r="OIZ83" s="161"/>
      <c r="OJA83" s="162"/>
      <c r="OJB83" s="162"/>
      <c r="OJC83" s="162"/>
      <c r="OJD83" s="110"/>
      <c r="OJH83" s="163"/>
      <c r="OJI83" s="31"/>
      <c r="OJJ83" s="156"/>
      <c r="OJK83" s="157"/>
      <c r="OJL83" s="158"/>
      <c r="OJM83" s="159"/>
      <c r="OJN83" s="160"/>
      <c r="OJO83" s="160"/>
      <c r="OJP83" s="161"/>
      <c r="OJQ83" s="161"/>
      <c r="OJR83" s="162"/>
      <c r="OJS83" s="162"/>
      <c r="OJT83" s="162"/>
      <c r="OJU83" s="110"/>
      <c r="OJY83" s="163"/>
      <c r="OJZ83" s="31"/>
      <c r="OKA83" s="156"/>
      <c r="OKB83" s="157"/>
      <c r="OKC83" s="158"/>
      <c r="OKD83" s="159"/>
      <c r="OKE83" s="160"/>
      <c r="OKF83" s="160"/>
      <c r="OKG83" s="161"/>
      <c r="OKH83" s="161"/>
      <c r="OKI83" s="162"/>
      <c r="OKJ83" s="162"/>
      <c r="OKK83" s="162"/>
      <c r="OKL83" s="110"/>
      <c r="OKP83" s="163"/>
      <c r="OKQ83" s="31"/>
      <c r="OKR83" s="156"/>
      <c r="OKS83" s="157"/>
      <c r="OKT83" s="158"/>
      <c r="OKU83" s="159"/>
      <c r="OKV83" s="160"/>
      <c r="OKW83" s="160"/>
      <c r="OKX83" s="161"/>
      <c r="OKY83" s="161"/>
      <c r="OKZ83" s="162"/>
      <c r="OLA83" s="162"/>
      <c r="OLB83" s="162"/>
      <c r="OLC83" s="110"/>
      <c r="OLG83" s="163"/>
      <c r="OLH83" s="31"/>
      <c r="OLI83" s="156"/>
      <c r="OLJ83" s="157"/>
      <c r="OLK83" s="158"/>
      <c r="OLL83" s="159"/>
      <c r="OLM83" s="160"/>
      <c r="OLN83" s="160"/>
      <c r="OLO83" s="161"/>
      <c r="OLP83" s="161"/>
      <c r="OLQ83" s="162"/>
      <c r="OLR83" s="162"/>
      <c r="OLS83" s="162"/>
      <c r="OLT83" s="110"/>
      <c r="OLX83" s="163"/>
      <c r="OLY83" s="31"/>
      <c r="OLZ83" s="156"/>
      <c r="OMA83" s="157"/>
      <c r="OMB83" s="158"/>
      <c r="OMC83" s="159"/>
      <c r="OMD83" s="160"/>
      <c r="OME83" s="160"/>
      <c r="OMF83" s="161"/>
      <c r="OMG83" s="161"/>
      <c r="OMH83" s="162"/>
      <c r="OMI83" s="162"/>
      <c r="OMJ83" s="162"/>
      <c r="OMK83" s="110"/>
      <c r="OMO83" s="163"/>
      <c r="OMP83" s="31"/>
      <c r="OMQ83" s="156"/>
      <c r="OMR83" s="157"/>
      <c r="OMS83" s="158"/>
      <c r="OMT83" s="159"/>
      <c r="OMU83" s="160"/>
      <c r="OMV83" s="160"/>
      <c r="OMW83" s="161"/>
      <c r="OMX83" s="161"/>
      <c r="OMY83" s="162"/>
      <c r="OMZ83" s="162"/>
      <c r="ONA83" s="162"/>
      <c r="ONB83" s="110"/>
      <c r="ONF83" s="163"/>
      <c r="ONG83" s="31"/>
      <c r="ONH83" s="156"/>
      <c r="ONI83" s="157"/>
      <c r="ONJ83" s="158"/>
      <c r="ONK83" s="159"/>
      <c r="ONL83" s="160"/>
      <c r="ONM83" s="160"/>
      <c r="ONN83" s="161"/>
      <c r="ONO83" s="161"/>
      <c r="ONP83" s="162"/>
      <c r="ONQ83" s="162"/>
      <c r="ONR83" s="162"/>
      <c r="ONS83" s="110"/>
      <c r="ONW83" s="163"/>
      <c r="ONX83" s="31"/>
      <c r="ONY83" s="156"/>
      <c r="ONZ83" s="157"/>
      <c r="OOA83" s="158"/>
      <c r="OOB83" s="159"/>
      <c r="OOC83" s="160"/>
      <c r="OOD83" s="160"/>
      <c r="OOE83" s="161"/>
      <c r="OOF83" s="161"/>
      <c r="OOG83" s="162"/>
      <c r="OOH83" s="162"/>
      <c r="OOI83" s="162"/>
      <c r="OOJ83" s="110"/>
      <c r="OON83" s="163"/>
      <c r="OOO83" s="31"/>
      <c r="OOP83" s="156"/>
      <c r="OOQ83" s="157"/>
      <c r="OOR83" s="158"/>
      <c r="OOS83" s="159"/>
      <c r="OOT83" s="160"/>
      <c r="OOU83" s="160"/>
      <c r="OOV83" s="161"/>
      <c r="OOW83" s="161"/>
      <c r="OOX83" s="162"/>
      <c r="OOY83" s="162"/>
      <c r="OOZ83" s="162"/>
      <c r="OPA83" s="110"/>
      <c r="OPE83" s="163"/>
      <c r="OPF83" s="31"/>
      <c r="OPG83" s="156"/>
      <c r="OPH83" s="157"/>
      <c r="OPI83" s="158"/>
      <c r="OPJ83" s="159"/>
      <c r="OPK83" s="160"/>
      <c r="OPL83" s="160"/>
      <c r="OPM83" s="161"/>
      <c r="OPN83" s="161"/>
      <c r="OPO83" s="162"/>
      <c r="OPP83" s="162"/>
      <c r="OPQ83" s="162"/>
      <c r="OPR83" s="110"/>
      <c r="OPV83" s="163"/>
      <c r="OPW83" s="31"/>
      <c r="OPX83" s="156"/>
      <c r="OPY83" s="157"/>
      <c r="OPZ83" s="158"/>
      <c r="OQA83" s="159"/>
      <c r="OQB83" s="160"/>
      <c r="OQC83" s="160"/>
      <c r="OQD83" s="161"/>
      <c r="OQE83" s="161"/>
      <c r="OQF83" s="162"/>
      <c r="OQG83" s="162"/>
      <c r="OQH83" s="162"/>
      <c r="OQI83" s="110"/>
      <c r="OQM83" s="163"/>
      <c r="OQN83" s="31"/>
      <c r="OQO83" s="156"/>
      <c r="OQP83" s="157"/>
      <c r="OQQ83" s="158"/>
      <c r="OQR83" s="159"/>
      <c r="OQS83" s="160"/>
      <c r="OQT83" s="160"/>
      <c r="OQU83" s="161"/>
      <c r="OQV83" s="161"/>
      <c r="OQW83" s="162"/>
      <c r="OQX83" s="162"/>
      <c r="OQY83" s="162"/>
      <c r="OQZ83" s="110"/>
      <c r="ORD83" s="163"/>
      <c r="ORE83" s="31"/>
      <c r="ORF83" s="156"/>
      <c r="ORG83" s="157"/>
      <c r="ORH83" s="158"/>
      <c r="ORI83" s="159"/>
      <c r="ORJ83" s="160"/>
      <c r="ORK83" s="160"/>
      <c r="ORL83" s="161"/>
      <c r="ORM83" s="161"/>
      <c r="ORN83" s="162"/>
      <c r="ORO83" s="162"/>
      <c r="ORP83" s="162"/>
      <c r="ORQ83" s="110"/>
      <c r="ORU83" s="163"/>
      <c r="ORV83" s="31"/>
      <c r="ORW83" s="156"/>
      <c r="ORX83" s="157"/>
      <c r="ORY83" s="158"/>
      <c r="ORZ83" s="159"/>
      <c r="OSA83" s="160"/>
      <c r="OSB83" s="160"/>
      <c r="OSC83" s="161"/>
      <c r="OSD83" s="161"/>
      <c r="OSE83" s="162"/>
      <c r="OSF83" s="162"/>
      <c r="OSG83" s="162"/>
      <c r="OSH83" s="110"/>
      <c r="OSL83" s="163"/>
      <c r="OSM83" s="31"/>
      <c r="OSN83" s="156"/>
      <c r="OSO83" s="157"/>
      <c r="OSP83" s="158"/>
      <c r="OSQ83" s="159"/>
      <c r="OSR83" s="160"/>
      <c r="OSS83" s="160"/>
      <c r="OST83" s="161"/>
      <c r="OSU83" s="161"/>
      <c r="OSV83" s="162"/>
      <c r="OSW83" s="162"/>
      <c r="OSX83" s="162"/>
      <c r="OSY83" s="110"/>
      <c r="OTC83" s="163"/>
      <c r="OTD83" s="31"/>
      <c r="OTE83" s="156"/>
      <c r="OTF83" s="157"/>
      <c r="OTG83" s="158"/>
      <c r="OTH83" s="159"/>
      <c r="OTI83" s="160"/>
      <c r="OTJ83" s="160"/>
      <c r="OTK83" s="161"/>
      <c r="OTL83" s="161"/>
      <c r="OTM83" s="162"/>
      <c r="OTN83" s="162"/>
      <c r="OTO83" s="162"/>
      <c r="OTP83" s="110"/>
      <c r="OTT83" s="163"/>
      <c r="OTU83" s="31"/>
      <c r="OTV83" s="156"/>
      <c r="OTW83" s="157"/>
      <c r="OTX83" s="158"/>
      <c r="OTY83" s="159"/>
      <c r="OTZ83" s="160"/>
      <c r="OUA83" s="160"/>
      <c r="OUB83" s="161"/>
      <c r="OUC83" s="161"/>
      <c r="OUD83" s="162"/>
      <c r="OUE83" s="162"/>
      <c r="OUF83" s="162"/>
      <c r="OUG83" s="110"/>
      <c r="OUK83" s="163"/>
      <c r="OUL83" s="31"/>
      <c r="OUM83" s="156"/>
      <c r="OUN83" s="157"/>
      <c r="OUO83" s="158"/>
      <c r="OUP83" s="159"/>
      <c r="OUQ83" s="160"/>
      <c r="OUR83" s="160"/>
      <c r="OUS83" s="161"/>
      <c r="OUT83" s="161"/>
      <c r="OUU83" s="162"/>
      <c r="OUV83" s="162"/>
      <c r="OUW83" s="162"/>
      <c r="OUX83" s="110"/>
      <c r="OVB83" s="163"/>
      <c r="OVC83" s="31"/>
      <c r="OVD83" s="156"/>
      <c r="OVE83" s="157"/>
      <c r="OVF83" s="158"/>
      <c r="OVG83" s="159"/>
      <c r="OVH83" s="160"/>
      <c r="OVI83" s="160"/>
      <c r="OVJ83" s="161"/>
      <c r="OVK83" s="161"/>
      <c r="OVL83" s="162"/>
      <c r="OVM83" s="162"/>
      <c r="OVN83" s="162"/>
      <c r="OVO83" s="110"/>
      <c r="OVS83" s="163"/>
      <c r="OVT83" s="31"/>
      <c r="OVU83" s="156"/>
      <c r="OVV83" s="157"/>
      <c r="OVW83" s="158"/>
      <c r="OVX83" s="159"/>
      <c r="OVY83" s="160"/>
      <c r="OVZ83" s="160"/>
      <c r="OWA83" s="161"/>
      <c r="OWB83" s="161"/>
      <c r="OWC83" s="162"/>
      <c r="OWD83" s="162"/>
      <c r="OWE83" s="162"/>
      <c r="OWF83" s="110"/>
      <c r="OWJ83" s="163"/>
      <c r="OWK83" s="31"/>
      <c r="OWL83" s="156"/>
      <c r="OWM83" s="157"/>
      <c r="OWN83" s="158"/>
      <c r="OWO83" s="159"/>
      <c r="OWP83" s="160"/>
      <c r="OWQ83" s="160"/>
      <c r="OWR83" s="161"/>
      <c r="OWS83" s="161"/>
      <c r="OWT83" s="162"/>
      <c r="OWU83" s="162"/>
      <c r="OWV83" s="162"/>
      <c r="OWW83" s="110"/>
      <c r="OXA83" s="163"/>
      <c r="OXB83" s="31"/>
      <c r="OXC83" s="156"/>
      <c r="OXD83" s="157"/>
      <c r="OXE83" s="158"/>
      <c r="OXF83" s="159"/>
      <c r="OXG83" s="160"/>
      <c r="OXH83" s="160"/>
      <c r="OXI83" s="161"/>
      <c r="OXJ83" s="161"/>
      <c r="OXK83" s="162"/>
      <c r="OXL83" s="162"/>
      <c r="OXM83" s="162"/>
      <c r="OXN83" s="110"/>
      <c r="OXR83" s="163"/>
      <c r="OXS83" s="31"/>
      <c r="OXT83" s="156"/>
      <c r="OXU83" s="157"/>
      <c r="OXV83" s="158"/>
      <c r="OXW83" s="159"/>
      <c r="OXX83" s="160"/>
      <c r="OXY83" s="160"/>
      <c r="OXZ83" s="161"/>
      <c r="OYA83" s="161"/>
      <c r="OYB83" s="162"/>
      <c r="OYC83" s="162"/>
      <c r="OYD83" s="162"/>
      <c r="OYE83" s="110"/>
      <c r="OYI83" s="163"/>
      <c r="OYJ83" s="31"/>
      <c r="OYK83" s="156"/>
      <c r="OYL83" s="157"/>
      <c r="OYM83" s="158"/>
      <c r="OYN83" s="159"/>
      <c r="OYO83" s="160"/>
      <c r="OYP83" s="160"/>
      <c r="OYQ83" s="161"/>
      <c r="OYR83" s="161"/>
      <c r="OYS83" s="162"/>
      <c r="OYT83" s="162"/>
      <c r="OYU83" s="162"/>
      <c r="OYV83" s="110"/>
      <c r="OYZ83" s="163"/>
      <c r="OZA83" s="31"/>
      <c r="OZB83" s="156"/>
      <c r="OZC83" s="157"/>
      <c r="OZD83" s="158"/>
      <c r="OZE83" s="159"/>
      <c r="OZF83" s="160"/>
      <c r="OZG83" s="160"/>
      <c r="OZH83" s="161"/>
      <c r="OZI83" s="161"/>
      <c r="OZJ83" s="162"/>
      <c r="OZK83" s="162"/>
      <c r="OZL83" s="162"/>
      <c r="OZM83" s="110"/>
      <c r="OZQ83" s="163"/>
      <c r="OZR83" s="31"/>
      <c r="OZS83" s="156"/>
      <c r="OZT83" s="157"/>
      <c r="OZU83" s="158"/>
      <c r="OZV83" s="159"/>
      <c r="OZW83" s="160"/>
      <c r="OZX83" s="160"/>
      <c r="OZY83" s="161"/>
      <c r="OZZ83" s="161"/>
      <c r="PAA83" s="162"/>
      <c r="PAB83" s="162"/>
      <c r="PAC83" s="162"/>
      <c r="PAD83" s="110"/>
      <c r="PAH83" s="163"/>
      <c r="PAI83" s="31"/>
      <c r="PAJ83" s="156"/>
      <c r="PAK83" s="157"/>
      <c r="PAL83" s="158"/>
      <c r="PAM83" s="159"/>
      <c r="PAN83" s="160"/>
      <c r="PAO83" s="160"/>
      <c r="PAP83" s="161"/>
      <c r="PAQ83" s="161"/>
      <c r="PAR83" s="162"/>
      <c r="PAS83" s="162"/>
      <c r="PAT83" s="162"/>
      <c r="PAU83" s="110"/>
      <c r="PAY83" s="163"/>
      <c r="PAZ83" s="31"/>
      <c r="PBA83" s="156"/>
      <c r="PBB83" s="157"/>
      <c r="PBC83" s="158"/>
      <c r="PBD83" s="159"/>
      <c r="PBE83" s="160"/>
      <c r="PBF83" s="160"/>
      <c r="PBG83" s="161"/>
      <c r="PBH83" s="161"/>
      <c r="PBI83" s="162"/>
      <c r="PBJ83" s="162"/>
      <c r="PBK83" s="162"/>
      <c r="PBL83" s="110"/>
      <c r="PBP83" s="163"/>
      <c r="PBQ83" s="31"/>
      <c r="PBR83" s="156"/>
      <c r="PBS83" s="157"/>
      <c r="PBT83" s="158"/>
      <c r="PBU83" s="159"/>
      <c r="PBV83" s="160"/>
      <c r="PBW83" s="160"/>
      <c r="PBX83" s="161"/>
      <c r="PBY83" s="161"/>
      <c r="PBZ83" s="162"/>
      <c r="PCA83" s="162"/>
      <c r="PCB83" s="162"/>
      <c r="PCC83" s="110"/>
      <c r="PCG83" s="163"/>
      <c r="PCH83" s="31"/>
      <c r="PCI83" s="156"/>
      <c r="PCJ83" s="157"/>
      <c r="PCK83" s="158"/>
      <c r="PCL83" s="159"/>
      <c r="PCM83" s="160"/>
      <c r="PCN83" s="160"/>
      <c r="PCO83" s="161"/>
      <c r="PCP83" s="161"/>
      <c r="PCQ83" s="162"/>
      <c r="PCR83" s="162"/>
      <c r="PCS83" s="162"/>
      <c r="PCT83" s="110"/>
      <c r="PCX83" s="163"/>
      <c r="PCY83" s="31"/>
      <c r="PCZ83" s="156"/>
      <c r="PDA83" s="157"/>
      <c r="PDB83" s="158"/>
      <c r="PDC83" s="159"/>
      <c r="PDD83" s="160"/>
      <c r="PDE83" s="160"/>
      <c r="PDF83" s="161"/>
      <c r="PDG83" s="161"/>
      <c r="PDH83" s="162"/>
      <c r="PDI83" s="162"/>
      <c r="PDJ83" s="162"/>
      <c r="PDK83" s="110"/>
      <c r="PDO83" s="163"/>
      <c r="PDP83" s="31"/>
      <c r="PDQ83" s="156"/>
      <c r="PDR83" s="157"/>
      <c r="PDS83" s="158"/>
      <c r="PDT83" s="159"/>
      <c r="PDU83" s="160"/>
      <c r="PDV83" s="160"/>
      <c r="PDW83" s="161"/>
      <c r="PDX83" s="161"/>
      <c r="PDY83" s="162"/>
      <c r="PDZ83" s="162"/>
      <c r="PEA83" s="162"/>
      <c r="PEB83" s="110"/>
      <c r="PEF83" s="163"/>
      <c r="PEG83" s="31"/>
      <c r="PEH83" s="156"/>
      <c r="PEI83" s="157"/>
      <c r="PEJ83" s="158"/>
      <c r="PEK83" s="159"/>
      <c r="PEL83" s="160"/>
      <c r="PEM83" s="160"/>
      <c r="PEN83" s="161"/>
      <c r="PEO83" s="161"/>
      <c r="PEP83" s="162"/>
      <c r="PEQ83" s="162"/>
      <c r="PER83" s="162"/>
      <c r="PES83" s="110"/>
      <c r="PEW83" s="163"/>
      <c r="PEX83" s="31"/>
      <c r="PEY83" s="156"/>
      <c r="PEZ83" s="157"/>
      <c r="PFA83" s="158"/>
      <c r="PFB83" s="159"/>
      <c r="PFC83" s="160"/>
      <c r="PFD83" s="160"/>
      <c r="PFE83" s="161"/>
      <c r="PFF83" s="161"/>
      <c r="PFG83" s="162"/>
      <c r="PFH83" s="162"/>
      <c r="PFI83" s="162"/>
      <c r="PFJ83" s="110"/>
      <c r="PFN83" s="163"/>
      <c r="PFO83" s="31"/>
      <c r="PFP83" s="156"/>
      <c r="PFQ83" s="157"/>
      <c r="PFR83" s="158"/>
      <c r="PFS83" s="159"/>
      <c r="PFT83" s="160"/>
      <c r="PFU83" s="160"/>
      <c r="PFV83" s="161"/>
      <c r="PFW83" s="161"/>
      <c r="PFX83" s="162"/>
      <c r="PFY83" s="162"/>
      <c r="PFZ83" s="162"/>
      <c r="PGA83" s="110"/>
      <c r="PGE83" s="163"/>
      <c r="PGF83" s="31"/>
      <c r="PGG83" s="156"/>
      <c r="PGH83" s="157"/>
      <c r="PGI83" s="158"/>
      <c r="PGJ83" s="159"/>
      <c r="PGK83" s="160"/>
      <c r="PGL83" s="160"/>
      <c r="PGM83" s="161"/>
      <c r="PGN83" s="161"/>
      <c r="PGO83" s="162"/>
      <c r="PGP83" s="162"/>
      <c r="PGQ83" s="162"/>
      <c r="PGR83" s="110"/>
      <c r="PGV83" s="163"/>
      <c r="PGW83" s="31"/>
      <c r="PGX83" s="156"/>
      <c r="PGY83" s="157"/>
      <c r="PGZ83" s="158"/>
      <c r="PHA83" s="159"/>
      <c r="PHB83" s="160"/>
      <c r="PHC83" s="160"/>
      <c r="PHD83" s="161"/>
      <c r="PHE83" s="161"/>
      <c r="PHF83" s="162"/>
      <c r="PHG83" s="162"/>
      <c r="PHH83" s="162"/>
      <c r="PHI83" s="110"/>
      <c r="PHM83" s="163"/>
      <c r="PHN83" s="31"/>
      <c r="PHO83" s="156"/>
      <c r="PHP83" s="157"/>
      <c r="PHQ83" s="158"/>
      <c r="PHR83" s="159"/>
      <c r="PHS83" s="160"/>
      <c r="PHT83" s="160"/>
      <c r="PHU83" s="161"/>
      <c r="PHV83" s="161"/>
      <c r="PHW83" s="162"/>
      <c r="PHX83" s="162"/>
      <c r="PHY83" s="162"/>
      <c r="PHZ83" s="110"/>
      <c r="PID83" s="163"/>
      <c r="PIE83" s="31"/>
      <c r="PIF83" s="156"/>
      <c r="PIG83" s="157"/>
      <c r="PIH83" s="158"/>
      <c r="PII83" s="159"/>
      <c r="PIJ83" s="160"/>
      <c r="PIK83" s="160"/>
      <c r="PIL83" s="161"/>
      <c r="PIM83" s="161"/>
      <c r="PIN83" s="162"/>
      <c r="PIO83" s="162"/>
      <c r="PIP83" s="162"/>
      <c r="PIQ83" s="110"/>
      <c r="PIU83" s="163"/>
      <c r="PIV83" s="31"/>
      <c r="PIW83" s="156"/>
      <c r="PIX83" s="157"/>
      <c r="PIY83" s="158"/>
      <c r="PIZ83" s="159"/>
      <c r="PJA83" s="160"/>
      <c r="PJB83" s="160"/>
      <c r="PJC83" s="161"/>
      <c r="PJD83" s="161"/>
      <c r="PJE83" s="162"/>
      <c r="PJF83" s="162"/>
      <c r="PJG83" s="162"/>
      <c r="PJH83" s="110"/>
      <c r="PJL83" s="163"/>
      <c r="PJM83" s="31"/>
      <c r="PJN83" s="156"/>
      <c r="PJO83" s="157"/>
      <c r="PJP83" s="158"/>
      <c r="PJQ83" s="159"/>
      <c r="PJR83" s="160"/>
      <c r="PJS83" s="160"/>
      <c r="PJT83" s="161"/>
      <c r="PJU83" s="161"/>
      <c r="PJV83" s="162"/>
      <c r="PJW83" s="162"/>
      <c r="PJX83" s="162"/>
      <c r="PJY83" s="110"/>
      <c r="PKC83" s="163"/>
      <c r="PKD83" s="31"/>
      <c r="PKE83" s="156"/>
      <c r="PKF83" s="157"/>
      <c r="PKG83" s="158"/>
      <c r="PKH83" s="159"/>
      <c r="PKI83" s="160"/>
      <c r="PKJ83" s="160"/>
      <c r="PKK83" s="161"/>
      <c r="PKL83" s="161"/>
      <c r="PKM83" s="162"/>
      <c r="PKN83" s="162"/>
      <c r="PKO83" s="162"/>
      <c r="PKP83" s="110"/>
      <c r="PKT83" s="163"/>
      <c r="PKU83" s="31"/>
      <c r="PKV83" s="156"/>
      <c r="PKW83" s="157"/>
      <c r="PKX83" s="158"/>
      <c r="PKY83" s="159"/>
      <c r="PKZ83" s="160"/>
      <c r="PLA83" s="160"/>
      <c r="PLB83" s="161"/>
      <c r="PLC83" s="161"/>
      <c r="PLD83" s="162"/>
      <c r="PLE83" s="162"/>
      <c r="PLF83" s="162"/>
      <c r="PLG83" s="110"/>
      <c r="PLK83" s="163"/>
      <c r="PLL83" s="31"/>
      <c r="PLM83" s="156"/>
      <c r="PLN83" s="157"/>
      <c r="PLO83" s="158"/>
      <c r="PLP83" s="159"/>
      <c r="PLQ83" s="160"/>
      <c r="PLR83" s="160"/>
      <c r="PLS83" s="161"/>
      <c r="PLT83" s="161"/>
      <c r="PLU83" s="162"/>
      <c r="PLV83" s="162"/>
      <c r="PLW83" s="162"/>
      <c r="PLX83" s="110"/>
      <c r="PMB83" s="163"/>
      <c r="PMC83" s="31"/>
      <c r="PMD83" s="156"/>
      <c r="PME83" s="157"/>
      <c r="PMF83" s="158"/>
      <c r="PMG83" s="159"/>
      <c r="PMH83" s="160"/>
      <c r="PMI83" s="160"/>
      <c r="PMJ83" s="161"/>
      <c r="PMK83" s="161"/>
      <c r="PML83" s="162"/>
      <c r="PMM83" s="162"/>
      <c r="PMN83" s="162"/>
      <c r="PMO83" s="110"/>
      <c r="PMS83" s="163"/>
      <c r="PMT83" s="31"/>
      <c r="PMU83" s="156"/>
      <c r="PMV83" s="157"/>
      <c r="PMW83" s="158"/>
      <c r="PMX83" s="159"/>
      <c r="PMY83" s="160"/>
      <c r="PMZ83" s="160"/>
      <c r="PNA83" s="161"/>
      <c r="PNB83" s="161"/>
      <c r="PNC83" s="162"/>
      <c r="PND83" s="162"/>
      <c r="PNE83" s="162"/>
      <c r="PNF83" s="110"/>
      <c r="PNJ83" s="163"/>
      <c r="PNK83" s="31"/>
      <c r="PNL83" s="156"/>
      <c r="PNM83" s="157"/>
      <c r="PNN83" s="158"/>
      <c r="PNO83" s="159"/>
      <c r="PNP83" s="160"/>
      <c r="PNQ83" s="160"/>
      <c r="PNR83" s="161"/>
      <c r="PNS83" s="161"/>
      <c r="PNT83" s="162"/>
      <c r="PNU83" s="162"/>
      <c r="PNV83" s="162"/>
      <c r="PNW83" s="110"/>
      <c r="POA83" s="163"/>
      <c r="POB83" s="31"/>
      <c r="POC83" s="156"/>
      <c r="POD83" s="157"/>
      <c r="POE83" s="158"/>
      <c r="POF83" s="159"/>
      <c r="POG83" s="160"/>
      <c r="POH83" s="160"/>
      <c r="POI83" s="161"/>
      <c r="POJ83" s="161"/>
      <c r="POK83" s="162"/>
      <c r="POL83" s="162"/>
      <c r="POM83" s="162"/>
      <c r="PON83" s="110"/>
      <c r="POR83" s="163"/>
      <c r="POS83" s="31"/>
      <c r="POT83" s="156"/>
      <c r="POU83" s="157"/>
      <c r="POV83" s="158"/>
      <c r="POW83" s="159"/>
      <c r="POX83" s="160"/>
      <c r="POY83" s="160"/>
      <c r="POZ83" s="161"/>
      <c r="PPA83" s="161"/>
      <c r="PPB83" s="162"/>
      <c r="PPC83" s="162"/>
      <c r="PPD83" s="162"/>
      <c r="PPE83" s="110"/>
      <c r="PPI83" s="163"/>
      <c r="PPJ83" s="31"/>
      <c r="PPK83" s="156"/>
      <c r="PPL83" s="157"/>
      <c r="PPM83" s="158"/>
      <c r="PPN83" s="159"/>
      <c r="PPO83" s="160"/>
      <c r="PPP83" s="160"/>
      <c r="PPQ83" s="161"/>
      <c r="PPR83" s="161"/>
      <c r="PPS83" s="162"/>
      <c r="PPT83" s="162"/>
      <c r="PPU83" s="162"/>
      <c r="PPV83" s="110"/>
      <c r="PPZ83" s="163"/>
      <c r="PQA83" s="31"/>
      <c r="PQB83" s="156"/>
      <c r="PQC83" s="157"/>
      <c r="PQD83" s="158"/>
      <c r="PQE83" s="159"/>
      <c r="PQF83" s="160"/>
      <c r="PQG83" s="160"/>
      <c r="PQH83" s="161"/>
      <c r="PQI83" s="161"/>
      <c r="PQJ83" s="162"/>
      <c r="PQK83" s="162"/>
      <c r="PQL83" s="162"/>
      <c r="PQM83" s="110"/>
      <c r="PQQ83" s="163"/>
      <c r="PQR83" s="31"/>
      <c r="PQS83" s="156"/>
      <c r="PQT83" s="157"/>
      <c r="PQU83" s="158"/>
      <c r="PQV83" s="159"/>
      <c r="PQW83" s="160"/>
      <c r="PQX83" s="160"/>
      <c r="PQY83" s="161"/>
      <c r="PQZ83" s="161"/>
      <c r="PRA83" s="162"/>
      <c r="PRB83" s="162"/>
      <c r="PRC83" s="162"/>
      <c r="PRD83" s="110"/>
      <c r="PRH83" s="163"/>
      <c r="PRI83" s="31"/>
      <c r="PRJ83" s="156"/>
      <c r="PRK83" s="157"/>
      <c r="PRL83" s="158"/>
      <c r="PRM83" s="159"/>
      <c r="PRN83" s="160"/>
      <c r="PRO83" s="160"/>
      <c r="PRP83" s="161"/>
      <c r="PRQ83" s="161"/>
      <c r="PRR83" s="162"/>
      <c r="PRS83" s="162"/>
      <c r="PRT83" s="162"/>
      <c r="PRU83" s="110"/>
      <c r="PRY83" s="163"/>
      <c r="PRZ83" s="31"/>
      <c r="PSA83" s="156"/>
      <c r="PSB83" s="157"/>
      <c r="PSC83" s="158"/>
      <c r="PSD83" s="159"/>
      <c r="PSE83" s="160"/>
      <c r="PSF83" s="160"/>
      <c r="PSG83" s="161"/>
      <c r="PSH83" s="161"/>
      <c r="PSI83" s="162"/>
      <c r="PSJ83" s="162"/>
      <c r="PSK83" s="162"/>
      <c r="PSL83" s="110"/>
      <c r="PSP83" s="163"/>
      <c r="PSQ83" s="31"/>
      <c r="PSR83" s="156"/>
      <c r="PSS83" s="157"/>
      <c r="PST83" s="158"/>
      <c r="PSU83" s="159"/>
      <c r="PSV83" s="160"/>
      <c r="PSW83" s="160"/>
      <c r="PSX83" s="161"/>
      <c r="PSY83" s="161"/>
      <c r="PSZ83" s="162"/>
      <c r="PTA83" s="162"/>
      <c r="PTB83" s="162"/>
      <c r="PTC83" s="110"/>
      <c r="PTG83" s="163"/>
      <c r="PTH83" s="31"/>
      <c r="PTI83" s="156"/>
      <c r="PTJ83" s="157"/>
      <c r="PTK83" s="158"/>
      <c r="PTL83" s="159"/>
      <c r="PTM83" s="160"/>
      <c r="PTN83" s="160"/>
      <c r="PTO83" s="161"/>
      <c r="PTP83" s="161"/>
      <c r="PTQ83" s="162"/>
      <c r="PTR83" s="162"/>
      <c r="PTS83" s="162"/>
      <c r="PTT83" s="110"/>
      <c r="PTX83" s="163"/>
      <c r="PTY83" s="31"/>
      <c r="PTZ83" s="156"/>
      <c r="PUA83" s="157"/>
      <c r="PUB83" s="158"/>
      <c r="PUC83" s="159"/>
      <c r="PUD83" s="160"/>
      <c r="PUE83" s="160"/>
      <c r="PUF83" s="161"/>
      <c r="PUG83" s="161"/>
      <c r="PUH83" s="162"/>
      <c r="PUI83" s="162"/>
      <c r="PUJ83" s="162"/>
      <c r="PUK83" s="110"/>
      <c r="PUO83" s="163"/>
      <c r="PUP83" s="31"/>
      <c r="PUQ83" s="156"/>
      <c r="PUR83" s="157"/>
      <c r="PUS83" s="158"/>
      <c r="PUT83" s="159"/>
      <c r="PUU83" s="160"/>
      <c r="PUV83" s="160"/>
      <c r="PUW83" s="161"/>
      <c r="PUX83" s="161"/>
      <c r="PUY83" s="162"/>
      <c r="PUZ83" s="162"/>
      <c r="PVA83" s="162"/>
      <c r="PVB83" s="110"/>
      <c r="PVF83" s="163"/>
      <c r="PVG83" s="31"/>
      <c r="PVH83" s="156"/>
      <c r="PVI83" s="157"/>
      <c r="PVJ83" s="158"/>
      <c r="PVK83" s="159"/>
      <c r="PVL83" s="160"/>
      <c r="PVM83" s="160"/>
      <c r="PVN83" s="161"/>
      <c r="PVO83" s="161"/>
      <c r="PVP83" s="162"/>
      <c r="PVQ83" s="162"/>
      <c r="PVR83" s="162"/>
      <c r="PVS83" s="110"/>
      <c r="PVW83" s="163"/>
      <c r="PVX83" s="31"/>
      <c r="PVY83" s="156"/>
      <c r="PVZ83" s="157"/>
      <c r="PWA83" s="158"/>
      <c r="PWB83" s="159"/>
      <c r="PWC83" s="160"/>
      <c r="PWD83" s="160"/>
      <c r="PWE83" s="161"/>
      <c r="PWF83" s="161"/>
      <c r="PWG83" s="162"/>
      <c r="PWH83" s="162"/>
      <c r="PWI83" s="162"/>
      <c r="PWJ83" s="110"/>
      <c r="PWN83" s="163"/>
      <c r="PWO83" s="31"/>
      <c r="PWP83" s="156"/>
      <c r="PWQ83" s="157"/>
      <c r="PWR83" s="158"/>
      <c r="PWS83" s="159"/>
      <c r="PWT83" s="160"/>
      <c r="PWU83" s="160"/>
      <c r="PWV83" s="161"/>
      <c r="PWW83" s="161"/>
      <c r="PWX83" s="162"/>
      <c r="PWY83" s="162"/>
      <c r="PWZ83" s="162"/>
      <c r="PXA83" s="110"/>
      <c r="PXE83" s="163"/>
      <c r="PXF83" s="31"/>
      <c r="PXG83" s="156"/>
      <c r="PXH83" s="157"/>
      <c r="PXI83" s="158"/>
      <c r="PXJ83" s="159"/>
      <c r="PXK83" s="160"/>
      <c r="PXL83" s="160"/>
      <c r="PXM83" s="161"/>
      <c r="PXN83" s="161"/>
      <c r="PXO83" s="162"/>
      <c r="PXP83" s="162"/>
      <c r="PXQ83" s="162"/>
      <c r="PXR83" s="110"/>
      <c r="PXV83" s="163"/>
      <c r="PXW83" s="31"/>
      <c r="PXX83" s="156"/>
      <c r="PXY83" s="157"/>
      <c r="PXZ83" s="158"/>
      <c r="PYA83" s="159"/>
      <c r="PYB83" s="160"/>
      <c r="PYC83" s="160"/>
      <c r="PYD83" s="161"/>
      <c r="PYE83" s="161"/>
      <c r="PYF83" s="162"/>
      <c r="PYG83" s="162"/>
      <c r="PYH83" s="162"/>
      <c r="PYI83" s="110"/>
      <c r="PYM83" s="163"/>
      <c r="PYN83" s="31"/>
      <c r="PYO83" s="156"/>
      <c r="PYP83" s="157"/>
      <c r="PYQ83" s="158"/>
      <c r="PYR83" s="159"/>
      <c r="PYS83" s="160"/>
      <c r="PYT83" s="160"/>
      <c r="PYU83" s="161"/>
      <c r="PYV83" s="161"/>
      <c r="PYW83" s="162"/>
      <c r="PYX83" s="162"/>
      <c r="PYY83" s="162"/>
      <c r="PYZ83" s="110"/>
      <c r="PZD83" s="163"/>
      <c r="PZE83" s="31"/>
      <c r="PZF83" s="156"/>
      <c r="PZG83" s="157"/>
      <c r="PZH83" s="158"/>
      <c r="PZI83" s="159"/>
      <c r="PZJ83" s="160"/>
      <c r="PZK83" s="160"/>
      <c r="PZL83" s="161"/>
      <c r="PZM83" s="161"/>
      <c r="PZN83" s="162"/>
      <c r="PZO83" s="162"/>
      <c r="PZP83" s="162"/>
      <c r="PZQ83" s="110"/>
      <c r="PZU83" s="163"/>
      <c r="PZV83" s="31"/>
      <c r="PZW83" s="156"/>
      <c r="PZX83" s="157"/>
      <c r="PZY83" s="158"/>
      <c r="PZZ83" s="159"/>
      <c r="QAA83" s="160"/>
      <c r="QAB83" s="160"/>
      <c r="QAC83" s="161"/>
      <c r="QAD83" s="161"/>
      <c r="QAE83" s="162"/>
      <c r="QAF83" s="162"/>
      <c r="QAG83" s="162"/>
      <c r="QAH83" s="110"/>
      <c r="QAL83" s="163"/>
      <c r="QAM83" s="31"/>
      <c r="QAN83" s="156"/>
      <c r="QAO83" s="157"/>
      <c r="QAP83" s="158"/>
      <c r="QAQ83" s="159"/>
      <c r="QAR83" s="160"/>
      <c r="QAS83" s="160"/>
      <c r="QAT83" s="161"/>
      <c r="QAU83" s="161"/>
      <c r="QAV83" s="162"/>
      <c r="QAW83" s="162"/>
      <c r="QAX83" s="162"/>
      <c r="QAY83" s="110"/>
      <c r="QBC83" s="163"/>
      <c r="QBD83" s="31"/>
      <c r="QBE83" s="156"/>
      <c r="QBF83" s="157"/>
      <c r="QBG83" s="158"/>
      <c r="QBH83" s="159"/>
      <c r="QBI83" s="160"/>
      <c r="QBJ83" s="160"/>
      <c r="QBK83" s="161"/>
      <c r="QBL83" s="161"/>
      <c r="QBM83" s="162"/>
      <c r="QBN83" s="162"/>
      <c r="QBO83" s="162"/>
      <c r="QBP83" s="110"/>
      <c r="QBT83" s="163"/>
      <c r="QBU83" s="31"/>
      <c r="QBV83" s="156"/>
      <c r="QBW83" s="157"/>
      <c r="QBX83" s="158"/>
      <c r="QBY83" s="159"/>
      <c r="QBZ83" s="160"/>
      <c r="QCA83" s="160"/>
      <c r="QCB83" s="161"/>
      <c r="QCC83" s="161"/>
      <c r="QCD83" s="162"/>
      <c r="QCE83" s="162"/>
      <c r="QCF83" s="162"/>
      <c r="QCG83" s="110"/>
      <c r="QCK83" s="163"/>
      <c r="QCL83" s="31"/>
      <c r="QCM83" s="156"/>
      <c r="QCN83" s="157"/>
      <c r="QCO83" s="158"/>
      <c r="QCP83" s="159"/>
      <c r="QCQ83" s="160"/>
      <c r="QCR83" s="160"/>
      <c r="QCS83" s="161"/>
      <c r="QCT83" s="161"/>
      <c r="QCU83" s="162"/>
      <c r="QCV83" s="162"/>
      <c r="QCW83" s="162"/>
      <c r="QCX83" s="110"/>
      <c r="QDB83" s="163"/>
      <c r="QDC83" s="31"/>
      <c r="QDD83" s="156"/>
      <c r="QDE83" s="157"/>
      <c r="QDF83" s="158"/>
      <c r="QDG83" s="159"/>
      <c r="QDH83" s="160"/>
      <c r="QDI83" s="160"/>
      <c r="QDJ83" s="161"/>
      <c r="QDK83" s="161"/>
      <c r="QDL83" s="162"/>
      <c r="QDM83" s="162"/>
      <c r="QDN83" s="162"/>
      <c r="QDO83" s="110"/>
      <c r="QDS83" s="163"/>
      <c r="QDT83" s="31"/>
      <c r="QDU83" s="156"/>
      <c r="QDV83" s="157"/>
      <c r="QDW83" s="158"/>
      <c r="QDX83" s="159"/>
      <c r="QDY83" s="160"/>
      <c r="QDZ83" s="160"/>
      <c r="QEA83" s="161"/>
      <c r="QEB83" s="161"/>
      <c r="QEC83" s="162"/>
      <c r="QED83" s="162"/>
      <c r="QEE83" s="162"/>
      <c r="QEF83" s="110"/>
      <c r="QEJ83" s="163"/>
      <c r="QEK83" s="31"/>
      <c r="QEL83" s="156"/>
      <c r="QEM83" s="157"/>
      <c r="QEN83" s="158"/>
      <c r="QEO83" s="159"/>
      <c r="QEP83" s="160"/>
      <c r="QEQ83" s="160"/>
      <c r="QER83" s="161"/>
      <c r="QES83" s="161"/>
      <c r="QET83" s="162"/>
      <c r="QEU83" s="162"/>
      <c r="QEV83" s="162"/>
      <c r="QEW83" s="110"/>
      <c r="QFA83" s="163"/>
      <c r="QFB83" s="31"/>
      <c r="QFC83" s="156"/>
      <c r="QFD83" s="157"/>
      <c r="QFE83" s="158"/>
      <c r="QFF83" s="159"/>
      <c r="QFG83" s="160"/>
      <c r="QFH83" s="160"/>
      <c r="QFI83" s="161"/>
      <c r="QFJ83" s="161"/>
      <c r="QFK83" s="162"/>
      <c r="QFL83" s="162"/>
      <c r="QFM83" s="162"/>
      <c r="QFN83" s="110"/>
      <c r="QFR83" s="163"/>
      <c r="QFS83" s="31"/>
      <c r="QFT83" s="156"/>
      <c r="QFU83" s="157"/>
      <c r="QFV83" s="158"/>
      <c r="QFW83" s="159"/>
      <c r="QFX83" s="160"/>
      <c r="QFY83" s="160"/>
      <c r="QFZ83" s="161"/>
      <c r="QGA83" s="161"/>
      <c r="QGB83" s="162"/>
      <c r="QGC83" s="162"/>
      <c r="QGD83" s="162"/>
      <c r="QGE83" s="110"/>
      <c r="QGI83" s="163"/>
      <c r="QGJ83" s="31"/>
      <c r="QGK83" s="156"/>
      <c r="QGL83" s="157"/>
      <c r="QGM83" s="158"/>
      <c r="QGN83" s="159"/>
      <c r="QGO83" s="160"/>
      <c r="QGP83" s="160"/>
      <c r="QGQ83" s="161"/>
      <c r="QGR83" s="161"/>
      <c r="QGS83" s="162"/>
      <c r="QGT83" s="162"/>
      <c r="QGU83" s="162"/>
      <c r="QGV83" s="110"/>
      <c r="QGZ83" s="163"/>
      <c r="QHA83" s="31"/>
      <c r="QHB83" s="156"/>
      <c r="QHC83" s="157"/>
      <c r="QHD83" s="158"/>
      <c r="QHE83" s="159"/>
      <c r="QHF83" s="160"/>
      <c r="QHG83" s="160"/>
      <c r="QHH83" s="161"/>
      <c r="QHI83" s="161"/>
      <c r="QHJ83" s="162"/>
      <c r="QHK83" s="162"/>
      <c r="QHL83" s="162"/>
      <c r="QHM83" s="110"/>
      <c r="QHQ83" s="163"/>
      <c r="QHR83" s="31"/>
      <c r="QHS83" s="156"/>
      <c r="QHT83" s="157"/>
      <c r="QHU83" s="158"/>
      <c r="QHV83" s="159"/>
      <c r="QHW83" s="160"/>
      <c r="QHX83" s="160"/>
      <c r="QHY83" s="161"/>
      <c r="QHZ83" s="161"/>
      <c r="QIA83" s="162"/>
      <c r="QIB83" s="162"/>
      <c r="QIC83" s="162"/>
      <c r="QID83" s="110"/>
      <c r="QIH83" s="163"/>
      <c r="QII83" s="31"/>
      <c r="QIJ83" s="156"/>
      <c r="QIK83" s="157"/>
      <c r="QIL83" s="158"/>
      <c r="QIM83" s="159"/>
      <c r="QIN83" s="160"/>
      <c r="QIO83" s="160"/>
      <c r="QIP83" s="161"/>
      <c r="QIQ83" s="161"/>
      <c r="QIR83" s="162"/>
      <c r="QIS83" s="162"/>
      <c r="QIT83" s="162"/>
      <c r="QIU83" s="110"/>
      <c r="QIY83" s="163"/>
      <c r="QIZ83" s="31"/>
      <c r="QJA83" s="156"/>
      <c r="QJB83" s="157"/>
      <c r="QJC83" s="158"/>
      <c r="QJD83" s="159"/>
      <c r="QJE83" s="160"/>
      <c r="QJF83" s="160"/>
      <c r="QJG83" s="161"/>
      <c r="QJH83" s="161"/>
      <c r="QJI83" s="162"/>
      <c r="QJJ83" s="162"/>
      <c r="QJK83" s="162"/>
      <c r="QJL83" s="110"/>
      <c r="QJP83" s="163"/>
      <c r="QJQ83" s="31"/>
      <c r="QJR83" s="156"/>
      <c r="QJS83" s="157"/>
      <c r="QJT83" s="158"/>
      <c r="QJU83" s="159"/>
      <c r="QJV83" s="160"/>
      <c r="QJW83" s="160"/>
      <c r="QJX83" s="161"/>
      <c r="QJY83" s="161"/>
      <c r="QJZ83" s="162"/>
      <c r="QKA83" s="162"/>
      <c r="QKB83" s="162"/>
      <c r="QKC83" s="110"/>
      <c r="QKG83" s="163"/>
      <c r="QKH83" s="31"/>
      <c r="QKI83" s="156"/>
      <c r="QKJ83" s="157"/>
      <c r="QKK83" s="158"/>
      <c r="QKL83" s="159"/>
      <c r="QKM83" s="160"/>
      <c r="QKN83" s="160"/>
      <c r="QKO83" s="161"/>
      <c r="QKP83" s="161"/>
      <c r="QKQ83" s="162"/>
      <c r="QKR83" s="162"/>
      <c r="QKS83" s="162"/>
      <c r="QKT83" s="110"/>
      <c r="QKX83" s="163"/>
      <c r="QKY83" s="31"/>
      <c r="QKZ83" s="156"/>
      <c r="QLA83" s="157"/>
      <c r="QLB83" s="158"/>
      <c r="QLC83" s="159"/>
      <c r="QLD83" s="160"/>
      <c r="QLE83" s="160"/>
      <c r="QLF83" s="161"/>
      <c r="QLG83" s="161"/>
      <c r="QLH83" s="162"/>
      <c r="QLI83" s="162"/>
      <c r="QLJ83" s="162"/>
      <c r="QLK83" s="110"/>
      <c r="QLO83" s="163"/>
      <c r="QLP83" s="31"/>
      <c r="QLQ83" s="156"/>
      <c r="QLR83" s="157"/>
      <c r="QLS83" s="158"/>
      <c r="QLT83" s="159"/>
      <c r="QLU83" s="160"/>
      <c r="QLV83" s="160"/>
      <c r="QLW83" s="161"/>
      <c r="QLX83" s="161"/>
      <c r="QLY83" s="162"/>
      <c r="QLZ83" s="162"/>
      <c r="QMA83" s="162"/>
      <c r="QMB83" s="110"/>
      <c r="QMF83" s="163"/>
      <c r="QMG83" s="31"/>
      <c r="QMH83" s="156"/>
      <c r="QMI83" s="157"/>
      <c r="QMJ83" s="158"/>
      <c r="QMK83" s="159"/>
      <c r="QML83" s="160"/>
      <c r="QMM83" s="160"/>
      <c r="QMN83" s="161"/>
      <c r="QMO83" s="161"/>
      <c r="QMP83" s="162"/>
      <c r="QMQ83" s="162"/>
      <c r="QMR83" s="162"/>
      <c r="QMS83" s="110"/>
      <c r="QMW83" s="163"/>
      <c r="QMX83" s="31"/>
      <c r="QMY83" s="156"/>
      <c r="QMZ83" s="157"/>
      <c r="QNA83" s="158"/>
      <c r="QNB83" s="159"/>
      <c r="QNC83" s="160"/>
      <c r="QND83" s="160"/>
      <c r="QNE83" s="161"/>
      <c r="QNF83" s="161"/>
      <c r="QNG83" s="162"/>
      <c r="QNH83" s="162"/>
      <c r="QNI83" s="162"/>
      <c r="QNJ83" s="110"/>
      <c r="QNN83" s="163"/>
      <c r="QNO83" s="31"/>
      <c r="QNP83" s="156"/>
      <c r="QNQ83" s="157"/>
      <c r="QNR83" s="158"/>
      <c r="QNS83" s="159"/>
      <c r="QNT83" s="160"/>
      <c r="QNU83" s="160"/>
      <c r="QNV83" s="161"/>
      <c r="QNW83" s="161"/>
      <c r="QNX83" s="162"/>
      <c r="QNY83" s="162"/>
      <c r="QNZ83" s="162"/>
      <c r="QOA83" s="110"/>
      <c r="QOE83" s="163"/>
      <c r="QOF83" s="31"/>
      <c r="QOG83" s="156"/>
      <c r="QOH83" s="157"/>
      <c r="QOI83" s="158"/>
      <c r="QOJ83" s="159"/>
      <c r="QOK83" s="160"/>
      <c r="QOL83" s="160"/>
      <c r="QOM83" s="161"/>
      <c r="QON83" s="161"/>
      <c r="QOO83" s="162"/>
      <c r="QOP83" s="162"/>
      <c r="QOQ83" s="162"/>
      <c r="QOR83" s="110"/>
      <c r="QOV83" s="163"/>
      <c r="QOW83" s="31"/>
      <c r="QOX83" s="156"/>
      <c r="QOY83" s="157"/>
      <c r="QOZ83" s="158"/>
      <c r="QPA83" s="159"/>
      <c r="QPB83" s="160"/>
      <c r="QPC83" s="160"/>
      <c r="QPD83" s="161"/>
      <c r="QPE83" s="161"/>
      <c r="QPF83" s="162"/>
      <c r="QPG83" s="162"/>
      <c r="QPH83" s="162"/>
      <c r="QPI83" s="110"/>
      <c r="QPM83" s="163"/>
      <c r="QPN83" s="31"/>
      <c r="QPO83" s="156"/>
      <c r="QPP83" s="157"/>
      <c r="QPQ83" s="158"/>
      <c r="QPR83" s="159"/>
      <c r="QPS83" s="160"/>
      <c r="QPT83" s="160"/>
      <c r="QPU83" s="161"/>
      <c r="QPV83" s="161"/>
      <c r="QPW83" s="162"/>
      <c r="QPX83" s="162"/>
      <c r="QPY83" s="162"/>
      <c r="QPZ83" s="110"/>
      <c r="QQD83" s="163"/>
      <c r="QQE83" s="31"/>
      <c r="QQF83" s="156"/>
      <c r="QQG83" s="157"/>
      <c r="QQH83" s="158"/>
      <c r="QQI83" s="159"/>
      <c r="QQJ83" s="160"/>
      <c r="QQK83" s="160"/>
      <c r="QQL83" s="161"/>
      <c r="QQM83" s="161"/>
      <c r="QQN83" s="162"/>
      <c r="QQO83" s="162"/>
      <c r="QQP83" s="162"/>
      <c r="QQQ83" s="110"/>
      <c r="QQU83" s="163"/>
      <c r="QQV83" s="31"/>
      <c r="QQW83" s="156"/>
      <c r="QQX83" s="157"/>
      <c r="QQY83" s="158"/>
      <c r="QQZ83" s="159"/>
      <c r="QRA83" s="160"/>
      <c r="QRB83" s="160"/>
      <c r="QRC83" s="161"/>
      <c r="QRD83" s="161"/>
      <c r="QRE83" s="162"/>
      <c r="QRF83" s="162"/>
      <c r="QRG83" s="162"/>
      <c r="QRH83" s="110"/>
      <c r="QRL83" s="163"/>
      <c r="QRM83" s="31"/>
      <c r="QRN83" s="156"/>
      <c r="QRO83" s="157"/>
      <c r="QRP83" s="158"/>
      <c r="QRQ83" s="159"/>
      <c r="QRR83" s="160"/>
      <c r="QRS83" s="160"/>
      <c r="QRT83" s="161"/>
      <c r="QRU83" s="161"/>
      <c r="QRV83" s="162"/>
      <c r="QRW83" s="162"/>
      <c r="QRX83" s="162"/>
      <c r="QRY83" s="110"/>
      <c r="QSC83" s="163"/>
      <c r="QSD83" s="31"/>
      <c r="QSE83" s="156"/>
      <c r="QSF83" s="157"/>
      <c r="QSG83" s="158"/>
      <c r="QSH83" s="159"/>
      <c r="QSI83" s="160"/>
      <c r="QSJ83" s="160"/>
      <c r="QSK83" s="161"/>
      <c r="QSL83" s="161"/>
      <c r="QSM83" s="162"/>
      <c r="QSN83" s="162"/>
      <c r="QSO83" s="162"/>
      <c r="QSP83" s="110"/>
      <c r="QST83" s="163"/>
      <c r="QSU83" s="31"/>
      <c r="QSV83" s="156"/>
      <c r="QSW83" s="157"/>
      <c r="QSX83" s="158"/>
      <c r="QSY83" s="159"/>
      <c r="QSZ83" s="160"/>
      <c r="QTA83" s="160"/>
      <c r="QTB83" s="161"/>
      <c r="QTC83" s="161"/>
      <c r="QTD83" s="162"/>
      <c r="QTE83" s="162"/>
      <c r="QTF83" s="162"/>
      <c r="QTG83" s="110"/>
      <c r="QTK83" s="163"/>
      <c r="QTL83" s="31"/>
      <c r="QTM83" s="156"/>
      <c r="QTN83" s="157"/>
      <c r="QTO83" s="158"/>
      <c r="QTP83" s="159"/>
      <c r="QTQ83" s="160"/>
      <c r="QTR83" s="160"/>
      <c r="QTS83" s="161"/>
      <c r="QTT83" s="161"/>
      <c r="QTU83" s="162"/>
      <c r="QTV83" s="162"/>
      <c r="QTW83" s="162"/>
      <c r="QTX83" s="110"/>
      <c r="QUB83" s="163"/>
      <c r="QUC83" s="31"/>
      <c r="QUD83" s="156"/>
      <c r="QUE83" s="157"/>
      <c r="QUF83" s="158"/>
      <c r="QUG83" s="159"/>
      <c r="QUH83" s="160"/>
      <c r="QUI83" s="160"/>
      <c r="QUJ83" s="161"/>
      <c r="QUK83" s="161"/>
      <c r="QUL83" s="162"/>
      <c r="QUM83" s="162"/>
      <c r="QUN83" s="162"/>
      <c r="QUO83" s="110"/>
      <c r="QUS83" s="163"/>
      <c r="QUT83" s="31"/>
      <c r="QUU83" s="156"/>
      <c r="QUV83" s="157"/>
      <c r="QUW83" s="158"/>
      <c r="QUX83" s="159"/>
      <c r="QUY83" s="160"/>
      <c r="QUZ83" s="160"/>
      <c r="QVA83" s="161"/>
      <c r="QVB83" s="161"/>
      <c r="QVC83" s="162"/>
      <c r="QVD83" s="162"/>
      <c r="QVE83" s="162"/>
      <c r="QVF83" s="110"/>
      <c r="QVJ83" s="163"/>
      <c r="QVK83" s="31"/>
      <c r="QVL83" s="156"/>
      <c r="QVM83" s="157"/>
      <c r="QVN83" s="158"/>
      <c r="QVO83" s="159"/>
      <c r="QVP83" s="160"/>
      <c r="QVQ83" s="160"/>
      <c r="QVR83" s="161"/>
      <c r="QVS83" s="161"/>
      <c r="QVT83" s="162"/>
      <c r="QVU83" s="162"/>
      <c r="QVV83" s="162"/>
      <c r="QVW83" s="110"/>
      <c r="QWA83" s="163"/>
      <c r="QWB83" s="31"/>
      <c r="QWC83" s="156"/>
      <c r="QWD83" s="157"/>
      <c r="QWE83" s="158"/>
      <c r="QWF83" s="159"/>
      <c r="QWG83" s="160"/>
      <c r="QWH83" s="160"/>
      <c r="QWI83" s="161"/>
      <c r="QWJ83" s="161"/>
      <c r="QWK83" s="162"/>
      <c r="QWL83" s="162"/>
      <c r="QWM83" s="162"/>
      <c r="QWN83" s="110"/>
      <c r="QWR83" s="163"/>
      <c r="QWS83" s="31"/>
      <c r="QWT83" s="156"/>
      <c r="QWU83" s="157"/>
      <c r="QWV83" s="158"/>
      <c r="QWW83" s="159"/>
      <c r="QWX83" s="160"/>
      <c r="QWY83" s="160"/>
      <c r="QWZ83" s="161"/>
      <c r="QXA83" s="161"/>
      <c r="QXB83" s="162"/>
      <c r="QXC83" s="162"/>
      <c r="QXD83" s="162"/>
      <c r="QXE83" s="110"/>
      <c r="QXI83" s="163"/>
      <c r="QXJ83" s="31"/>
      <c r="QXK83" s="156"/>
      <c r="QXL83" s="157"/>
      <c r="QXM83" s="158"/>
      <c r="QXN83" s="159"/>
      <c r="QXO83" s="160"/>
      <c r="QXP83" s="160"/>
      <c r="QXQ83" s="161"/>
      <c r="QXR83" s="161"/>
      <c r="QXS83" s="162"/>
      <c r="QXT83" s="162"/>
      <c r="QXU83" s="162"/>
      <c r="QXV83" s="110"/>
      <c r="QXZ83" s="163"/>
      <c r="QYA83" s="31"/>
      <c r="QYB83" s="156"/>
      <c r="QYC83" s="157"/>
      <c r="QYD83" s="158"/>
      <c r="QYE83" s="159"/>
      <c r="QYF83" s="160"/>
      <c r="QYG83" s="160"/>
      <c r="QYH83" s="161"/>
      <c r="QYI83" s="161"/>
      <c r="QYJ83" s="162"/>
      <c r="QYK83" s="162"/>
      <c r="QYL83" s="162"/>
      <c r="QYM83" s="110"/>
      <c r="QYQ83" s="163"/>
      <c r="QYR83" s="31"/>
      <c r="QYS83" s="156"/>
      <c r="QYT83" s="157"/>
      <c r="QYU83" s="158"/>
      <c r="QYV83" s="159"/>
      <c r="QYW83" s="160"/>
      <c r="QYX83" s="160"/>
      <c r="QYY83" s="161"/>
      <c r="QYZ83" s="161"/>
      <c r="QZA83" s="162"/>
      <c r="QZB83" s="162"/>
      <c r="QZC83" s="162"/>
      <c r="QZD83" s="110"/>
      <c r="QZH83" s="163"/>
      <c r="QZI83" s="31"/>
      <c r="QZJ83" s="156"/>
      <c r="QZK83" s="157"/>
      <c r="QZL83" s="158"/>
      <c r="QZM83" s="159"/>
      <c r="QZN83" s="160"/>
      <c r="QZO83" s="160"/>
      <c r="QZP83" s="161"/>
      <c r="QZQ83" s="161"/>
      <c r="QZR83" s="162"/>
      <c r="QZS83" s="162"/>
      <c r="QZT83" s="162"/>
      <c r="QZU83" s="110"/>
      <c r="QZY83" s="163"/>
      <c r="QZZ83" s="31"/>
      <c r="RAA83" s="156"/>
      <c r="RAB83" s="157"/>
      <c r="RAC83" s="158"/>
      <c r="RAD83" s="159"/>
      <c r="RAE83" s="160"/>
      <c r="RAF83" s="160"/>
      <c r="RAG83" s="161"/>
      <c r="RAH83" s="161"/>
      <c r="RAI83" s="162"/>
      <c r="RAJ83" s="162"/>
      <c r="RAK83" s="162"/>
      <c r="RAL83" s="110"/>
      <c r="RAP83" s="163"/>
      <c r="RAQ83" s="31"/>
      <c r="RAR83" s="156"/>
      <c r="RAS83" s="157"/>
      <c r="RAT83" s="158"/>
      <c r="RAU83" s="159"/>
      <c r="RAV83" s="160"/>
      <c r="RAW83" s="160"/>
      <c r="RAX83" s="161"/>
      <c r="RAY83" s="161"/>
      <c r="RAZ83" s="162"/>
      <c r="RBA83" s="162"/>
      <c r="RBB83" s="162"/>
      <c r="RBC83" s="110"/>
      <c r="RBG83" s="163"/>
      <c r="RBH83" s="31"/>
      <c r="RBI83" s="156"/>
      <c r="RBJ83" s="157"/>
      <c r="RBK83" s="158"/>
      <c r="RBL83" s="159"/>
      <c r="RBM83" s="160"/>
      <c r="RBN83" s="160"/>
      <c r="RBO83" s="161"/>
      <c r="RBP83" s="161"/>
      <c r="RBQ83" s="162"/>
      <c r="RBR83" s="162"/>
      <c r="RBS83" s="162"/>
      <c r="RBT83" s="110"/>
      <c r="RBX83" s="163"/>
      <c r="RBY83" s="31"/>
      <c r="RBZ83" s="156"/>
      <c r="RCA83" s="157"/>
      <c r="RCB83" s="158"/>
      <c r="RCC83" s="159"/>
      <c r="RCD83" s="160"/>
      <c r="RCE83" s="160"/>
      <c r="RCF83" s="161"/>
      <c r="RCG83" s="161"/>
      <c r="RCH83" s="162"/>
      <c r="RCI83" s="162"/>
      <c r="RCJ83" s="162"/>
      <c r="RCK83" s="110"/>
      <c r="RCO83" s="163"/>
      <c r="RCP83" s="31"/>
      <c r="RCQ83" s="156"/>
      <c r="RCR83" s="157"/>
      <c r="RCS83" s="158"/>
      <c r="RCT83" s="159"/>
      <c r="RCU83" s="160"/>
      <c r="RCV83" s="160"/>
      <c r="RCW83" s="161"/>
      <c r="RCX83" s="161"/>
      <c r="RCY83" s="162"/>
      <c r="RCZ83" s="162"/>
      <c r="RDA83" s="162"/>
      <c r="RDB83" s="110"/>
      <c r="RDF83" s="163"/>
      <c r="RDG83" s="31"/>
      <c r="RDH83" s="156"/>
      <c r="RDI83" s="157"/>
      <c r="RDJ83" s="158"/>
      <c r="RDK83" s="159"/>
      <c r="RDL83" s="160"/>
      <c r="RDM83" s="160"/>
      <c r="RDN83" s="161"/>
      <c r="RDO83" s="161"/>
      <c r="RDP83" s="162"/>
      <c r="RDQ83" s="162"/>
      <c r="RDR83" s="162"/>
      <c r="RDS83" s="110"/>
      <c r="RDW83" s="163"/>
      <c r="RDX83" s="31"/>
      <c r="RDY83" s="156"/>
      <c r="RDZ83" s="157"/>
      <c r="REA83" s="158"/>
      <c r="REB83" s="159"/>
      <c r="REC83" s="160"/>
      <c r="RED83" s="160"/>
      <c r="REE83" s="161"/>
      <c r="REF83" s="161"/>
      <c r="REG83" s="162"/>
      <c r="REH83" s="162"/>
      <c r="REI83" s="162"/>
      <c r="REJ83" s="110"/>
      <c r="REN83" s="163"/>
      <c r="REO83" s="31"/>
      <c r="REP83" s="156"/>
      <c r="REQ83" s="157"/>
      <c r="RER83" s="158"/>
      <c r="RES83" s="159"/>
      <c r="RET83" s="160"/>
      <c r="REU83" s="160"/>
      <c r="REV83" s="161"/>
      <c r="REW83" s="161"/>
      <c r="REX83" s="162"/>
      <c r="REY83" s="162"/>
      <c r="REZ83" s="162"/>
      <c r="RFA83" s="110"/>
      <c r="RFE83" s="163"/>
      <c r="RFF83" s="31"/>
      <c r="RFG83" s="156"/>
      <c r="RFH83" s="157"/>
      <c r="RFI83" s="158"/>
      <c r="RFJ83" s="159"/>
      <c r="RFK83" s="160"/>
      <c r="RFL83" s="160"/>
      <c r="RFM83" s="161"/>
      <c r="RFN83" s="161"/>
      <c r="RFO83" s="162"/>
      <c r="RFP83" s="162"/>
      <c r="RFQ83" s="162"/>
      <c r="RFR83" s="110"/>
      <c r="RFV83" s="163"/>
      <c r="RFW83" s="31"/>
      <c r="RFX83" s="156"/>
      <c r="RFY83" s="157"/>
      <c r="RFZ83" s="158"/>
      <c r="RGA83" s="159"/>
      <c r="RGB83" s="160"/>
      <c r="RGC83" s="160"/>
      <c r="RGD83" s="161"/>
      <c r="RGE83" s="161"/>
      <c r="RGF83" s="162"/>
      <c r="RGG83" s="162"/>
      <c r="RGH83" s="162"/>
      <c r="RGI83" s="110"/>
      <c r="RGM83" s="163"/>
      <c r="RGN83" s="31"/>
      <c r="RGO83" s="156"/>
      <c r="RGP83" s="157"/>
      <c r="RGQ83" s="158"/>
      <c r="RGR83" s="159"/>
      <c r="RGS83" s="160"/>
      <c r="RGT83" s="160"/>
      <c r="RGU83" s="161"/>
      <c r="RGV83" s="161"/>
      <c r="RGW83" s="162"/>
      <c r="RGX83" s="162"/>
      <c r="RGY83" s="162"/>
      <c r="RGZ83" s="110"/>
      <c r="RHD83" s="163"/>
      <c r="RHE83" s="31"/>
      <c r="RHF83" s="156"/>
      <c r="RHG83" s="157"/>
      <c r="RHH83" s="158"/>
      <c r="RHI83" s="159"/>
      <c r="RHJ83" s="160"/>
      <c r="RHK83" s="160"/>
      <c r="RHL83" s="161"/>
      <c r="RHM83" s="161"/>
      <c r="RHN83" s="162"/>
      <c r="RHO83" s="162"/>
      <c r="RHP83" s="162"/>
      <c r="RHQ83" s="110"/>
      <c r="RHU83" s="163"/>
      <c r="RHV83" s="31"/>
      <c r="RHW83" s="156"/>
      <c r="RHX83" s="157"/>
      <c r="RHY83" s="158"/>
      <c r="RHZ83" s="159"/>
      <c r="RIA83" s="160"/>
      <c r="RIB83" s="160"/>
      <c r="RIC83" s="161"/>
      <c r="RID83" s="161"/>
      <c r="RIE83" s="162"/>
      <c r="RIF83" s="162"/>
      <c r="RIG83" s="162"/>
      <c r="RIH83" s="110"/>
      <c r="RIL83" s="163"/>
      <c r="RIM83" s="31"/>
      <c r="RIN83" s="156"/>
      <c r="RIO83" s="157"/>
      <c r="RIP83" s="158"/>
      <c r="RIQ83" s="159"/>
      <c r="RIR83" s="160"/>
      <c r="RIS83" s="160"/>
      <c r="RIT83" s="161"/>
      <c r="RIU83" s="161"/>
      <c r="RIV83" s="162"/>
      <c r="RIW83" s="162"/>
      <c r="RIX83" s="162"/>
      <c r="RIY83" s="110"/>
      <c r="RJC83" s="163"/>
      <c r="RJD83" s="31"/>
      <c r="RJE83" s="156"/>
      <c r="RJF83" s="157"/>
      <c r="RJG83" s="158"/>
      <c r="RJH83" s="159"/>
      <c r="RJI83" s="160"/>
      <c r="RJJ83" s="160"/>
      <c r="RJK83" s="161"/>
      <c r="RJL83" s="161"/>
      <c r="RJM83" s="162"/>
      <c r="RJN83" s="162"/>
      <c r="RJO83" s="162"/>
      <c r="RJP83" s="110"/>
      <c r="RJT83" s="163"/>
      <c r="RJU83" s="31"/>
      <c r="RJV83" s="156"/>
      <c r="RJW83" s="157"/>
      <c r="RJX83" s="158"/>
      <c r="RJY83" s="159"/>
      <c r="RJZ83" s="160"/>
      <c r="RKA83" s="160"/>
      <c r="RKB83" s="161"/>
      <c r="RKC83" s="161"/>
      <c r="RKD83" s="162"/>
      <c r="RKE83" s="162"/>
      <c r="RKF83" s="162"/>
      <c r="RKG83" s="110"/>
      <c r="RKK83" s="163"/>
      <c r="RKL83" s="31"/>
      <c r="RKM83" s="156"/>
      <c r="RKN83" s="157"/>
      <c r="RKO83" s="158"/>
      <c r="RKP83" s="159"/>
      <c r="RKQ83" s="160"/>
      <c r="RKR83" s="160"/>
      <c r="RKS83" s="161"/>
      <c r="RKT83" s="161"/>
      <c r="RKU83" s="162"/>
      <c r="RKV83" s="162"/>
      <c r="RKW83" s="162"/>
      <c r="RKX83" s="110"/>
      <c r="RLB83" s="163"/>
      <c r="RLC83" s="31"/>
      <c r="RLD83" s="156"/>
      <c r="RLE83" s="157"/>
      <c r="RLF83" s="158"/>
      <c r="RLG83" s="159"/>
      <c r="RLH83" s="160"/>
      <c r="RLI83" s="160"/>
      <c r="RLJ83" s="161"/>
      <c r="RLK83" s="161"/>
      <c r="RLL83" s="162"/>
      <c r="RLM83" s="162"/>
      <c r="RLN83" s="162"/>
      <c r="RLO83" s="110"/>
      <c r="RLS83" s="163"/>
      <c r="RLT83" s="31"/>
      <c r="RLU83" s="156"/>
      <c r="RLV83" s="157"/>
      <c r="RLW83" s="158"/>
      <c r="RLX83" s="159"/>
      <c r="RLY83" s="160"/>
      <c r="RLZ83" s="160"/>
      <c r="RMA83" s="161"/>
      <c r="RMB83" s="161"/>
      <c r="RMC83" s="162"/>
      <c r="RMD83" s="162"/>
      <c r="RME83" s="162"/>
      <c r="RMF83" s="110"/>
      <c r="RMJ83" s="163"/>
      <c r="RMK83" s="31"/>
      <c r="RML83" s="156"/>
      <c r="RMM83" s="157"/>
      <c r="RMN83" s="158"/>
      <c r="RMO83" s="159"/>
      <c r="RMP83" s="160"/>
      <c r="RMQ83" s="160"/>
      <c r="RMR83" s="161"/>
      <c r="RMS83" s="161"/>
      <c r="RMT83" s="162"/>
      <c r="RMU83" s="162"/>
      <c r="RMV83" s="162"/>
      <c r="RMW83" s="110"/>
      <c r="RNA83" s="163"/>
      <c r="RNB83" s="31"/>
      <c r="RNC83" s="156"/>
      <c r="RND83" s="157"/>
      <c r="RNE83" s="158"/>
      <c r="RNF83" s="159"/>
      <c r="RNG83" s="160"/>
      <c r="RNH83" s="160"/>
      <c r="RNI83" s="161"/>
      <c r="RNJ83" s="161"/>
      <c r="RNK83" s="162"/>
      <c r="RNL83" s="162"/>
      <c r="RNM83" s="162"/>
      <c r="RNN83" s="110"/>
      <c r="RNR83" s="163"/>
      <c r="RNS83" s="31"/>
      <c r="RNT83" s="156"/>
      <c r="RNU83" s="157"/>
      <c r="RNV83" s="158"/>
      <c r="RNW83" s="159"/>
      <c r="RNX83" s="160"/>
      <c r="RNY83" s="160"/>
      <c r="RNZ83" s="161"/>
      <c r="ROA83" s="161"/>
      <c r="ROB83" s="162"/>
      <c r="ROC83" s="162"/>
      <c r="ROD83" s="162"/>
      <c r="ROE83" s="110"/>
      <c r="ROI83" s="163"/>
      <c r="ROJ83" s="31"/>
      <c r="ROK83" s="156"/>
      <c r="ROL83" s="157"/>
      <c r="ROM83" s="158"/>
      <c r="RON83" s="159"/>
      <c r="ROO83" s="160"/>
      <c r="ROP83" s="160"/>
      <c r="ROQ83" s="161"/>
      <c r="ROR83" s="161"/>
      <c r="ROS83" s="162"/>
      <c r="ROT83" s="162"/>
      <c r="ROU83" s="162"/>
      <c r="ROV83" s="110"/>
      <c r="ROZ83" s="163"/>
      <c r="RPA83" s="31"/>
      <c r="RPB83" s="156"/>
      <c r="RPC83" s="157"/>
      <c r="RPD83" s="158"/>
      <c r="RPE83" s="159"/>
      <c r="RPF83" s="160"/>
      <c r="RPG83" s="160"/>
      <c r="RPH83" s="161"/>
      <c r="RPI83" s="161"/>
      <c r="RPJ83" s="162"/>
      <c r="RPK83" s="162"/>
      <c r="RPL83" s="162"/>
      <c r="RPM83" s="110"/>
      <c r="RPQ83" s="163"/>
      <c r="RPR83" s="31"/>
      <c r="RPS83" s="156"/>
      <c r="RPT83" s="157"/>
      <c r="RPU83" s="158"/>
      <c r="RPV83" s="159"/>
      <c r="RPW83" s="160"/>
      <c r="RPX83" s="160"/>
      <c r="RPY83" s="161"/>
      <c r="RPZ83" s="161"/>
      <c r="RQA83" s="162"/>
      <c r="RQB83" s="162"/>
      <c r="RQC83" s="162"/>
      <c r="RQD83" s="110"/>
      <c r="RQH83" s="163"/>
      <c r="RQI83" s="31"/>
      <c r="RQJ83" s="156"/>
      <c r="RQK83" s="157"/>
      <c r="RQL83" s="158"/>
      <c r="RQM83" s="159"/>
      <c r="RQN83" s="160"/>
      <c r="RQO83" s="160"/>
      <c r="RQP83" s="161"/>
      <c r="RQQ83" s="161"/>
      <c r="RQR83" s="162"/>
      <c r="RQS83" s="162"/>
      <c r="RQT83" s="162"/>
      <c r="RQU83" s="110"/>
      <c r="RQY83" s="163"/>
      <c r="RQZ83" s="31"/>
      <c r="RRA83" s="156"/>
      <c r="RRB83" s="157"/>
      <c r="RRC83" s="158"/>
      <c r="RRD83" s="159"/>
      <c r="RRE83" s="160"/>
      <c r="RRF83" s="160"/>
      <c r="RRG83" s="161"/>
      <c r="RRH83" s="161"/>
      <c r="RRI83" s="162"/>
      <c r="RRJ83" s="162"/>
      <c r="RRK83" s="162"/>
      <c r="RRL83" s="110"/>
      <c r="RRP83" s="163"/>
      <c r="RRQ83" s="31"/>
      <c r="RRR83" s="156"/>
      <c r="RRS83" s="157"/>
      <c r="RRT83" s="158"/>
      <c r="RRU83" s="159"/>
      <c r="RRV83" s="160"/>
      <c r="RRW83" s="160"/>
      <c r="RRX83" s="161"/>
      <c r="RRY83" s="161"/>
      <c r="RRZ83" s="162"/>
      <c r="RSA83" s="162"/>
      <c r="RSB83" s="162"/>
      <c r="RSC83" s="110"/>
      <c r="RSG83" s="163"/>
      <c r="RSH83" s="31"/>
      <c r="RSI83" s="156"/>
      <c r="RSJ83" s="157"/>
      <c r="RSK83" s="158"/>
      <c r="RSL83" s="159"/>
      <c r="RSM83" s="160"/>
      <c r="RSN83" s="160"/>
      <c r="RSO83" s="161"/>
      <c r="RSP83" s="161"/>
      <c r="RSQ83" s="162"/>
      <c r="RSR83" s="162"/>
      <c r="RSS83" s="162"/>
      <c r="RST83" s="110"/>
      <c r="RSX83" s="163"/>
      <c r="RSY83" s="31"/>
      <c r="RSZ83" s="156"/>
      <c r="RTA83" s="157"/>
      <c r="RTB83" s="158"/>
      <c r="RTC83" s="159"/>
      <c r="RTD83" s="160"/>
      <c r="RTE83" s="160"/>
      <c r="RTF83" s="161"/>
      <c r="RTG83" s="161"/>
      <c r="RTH83" s="162"/>
      <c r="RTI83" s="162"/>
      <c r="RTJ83" s="162"/>
      <c r="RTK83" s="110"/>
      <c r="RTO83" s="163"/>
      <c r="RTP83" s="31"/>
      <c r="RTQ83" s="156"/>
      <c r="RTR83" s="157"/>
      <c r="RTS83" s="158"/>
      <c r="RTT83" s="159"/>
      <c r="RTU83" s="160"/>
      <c r="RTV83" s="160"/>
      <c r="RTW83" s="161"/>
      <c r="RTX83" s="161"/>
      <c r="RTY83" s="162"/>
      <c r="RTZ83" s="162"/>
      <c r="RUA83" s="162"/>
      <c r="RUB83" s="110"/>
      <c r="RUF83" s="163"/>
      <c r="RUG83" s="31"/>
      <c r="RUH83" s="156"/>
      <c r="RUI83" s="157"/>
      <c r="RUJ83" s="158"/>
      <c r="RUK83" s="159"/>
      <c r="RUL83" s="160"/>
      <c r="RUM83" s="160"/>
      <c r="RUN83" s="161"/>
      <c r="RUO83" s="161"/>
      <c r="RUP83" s="162"/>
      <c r="RUQ83" s="162"/>
      <c r="RUR83" s="162"/>
      <c r="RUS83" s="110"/>
      <c r="RUW83" s="163"/>
      <c r="RUX83" s="31"/>
      <c r="RUY83" s="156"/>
      <c r="RUZ83" s="157"/>
      <c r="RVA83" s="158"/>
      <c r="RVB83" s="159"/>
      <c r="RVC83" s="160"/>
      <c r="RVD83" s="160"/>
      <c r="RVE83" s="161"/>
      <c r="RVF83" s="161"/>
      <c r="RVG83" s="162"/>
      <c r="RVH83" s="162"/>
      <c r="RVI83" s="162"/>
      <c r="RVJ83" s="110"/>
      <c r="RVN83" s="163"/>
      <c r="RVO83" s="31"/>
      <c r="RVP83" s="156"/>
      <c r="RVQ83" s="157"/>
      <c r="RVR83" s="158"/>
      <c r="RVS83" s="159"/>
      <c r="RVT83" s="160"/>
      <c r="RVU83" s="160"/>
      <c r="RVV83" s="161"/>
      <c r="RVW83" s="161"/>
      <c r="RVX83" s="162"/>
      <c r="RVY83" s="162"/>
      <c r="RVZ83" s="162"/>
      <c r="RWA83" s="110"/>
      <c r="RWE83" s="163"/>
      <c r="RWF83" s="31"/>
      <c r="RWG83" s="156"/>
      <c r="RWH83" s="157"/>
      <c r="RWI83" s="158"/>
      <c r="RWJ83" s="159"/>
      <c r="RWK83" s="160"/>
      <c r="RWL83" s="160"/>
      <c r="RWM83" s="161"/>
      <c r="RWN83" s="161"/>
      <c r="RWO83" s="162"/>
      <c r="RWP83" s="162"/>
      <c r="RWQ83" s="162"/>
      <c r="RWR83" s="110"/>
      <c r="RWV83" s="163"/>
      <c r="RWW83" s="31"/>
      <c r="RWX83" s="156"/>
      <c r="RWY83" s="157"/>
      <c r="RWZ83" s="158"/>
      <c r="RXA83" s="159"/>
      <c r="RXB83" s="160"/>
      <c r="RXC83" s="160"/>
      <c r="RXD83" s="161"/>
      <c r="RXE83" s="161"/>
      <c r="RXF83" s="162"/>
      <c r="RXG83" s="162"/>
      <c r="RXH83" s="162"/>
      <c r="RXI83" s="110"/>
      <c r="RXM83" s="163"/>
      <c r="RXN83" s="31"/>
      <c r="RXO83" s="156"/>
      <c r="RXP83" s="157"/>
      <c r="RXQ83" s="158"/>
      <c r="RXR83" s="159"/>
      <c r="RXS83" s="160"/>
      <c r="RXT83" s="160"/>
      <c r="RXU83" s="161"/>
      <c r="RXV83" s="161"/>
      <c r="RXW83" s="162"/>
      <c r="RXX83" s="162"/>
      <c r="RXY83" s="162"/>
      <c r="RXZ83" s="110"/>
      <c r="RYD83" s="163"/>
      <c r="RYE83" s="31"/>
      <c r="RYF83" s="156"/>
      <c r="RYG83" s="157"/>
      <c r="RYH83" s="158"/>
      <c r="RYI83" s="159"/>
      <c r="RYJ83" s="160"/>
      <c r="RYK83" s="160"/>
      <c r="RYL83" s="161"/>
      <c r="RYM83" s="161"/>
      <c r="RYN83" s="162"/>
      <c r="RYO83" s="162"/>
      <c r="RYP83" s="162"/>
      <c r="RYQ83" s="110"/>
      <c r="RYU83" s="163"/>
      <c r="RYV83" s="31"/>
      <c r="RYW83" s="156"/>
      <c r="RYX83" s="157"/>
      <c r="RYY83" s="158"/>
      <c r="RYZ83" s="159"/>
      <c r="RZA83" s="160"/>
      <c r="RZB83" s="160"/>
      <c r="RZC83" s="161"/>
      <c r="RZD83" s="161"/>
      <c r="RZE83" s="162"/>
      <c r="RZF83" s="162"/>
      <c r="RZG83" s="162"/>
      <c r="RZH83" s="110"/>
      <c r="RZL83" s="163"/>
      <c r="RZM83" s="31"/>
      <c r="RZN83" s="156"/>
      <c r="RZO83" s="157"/>
      <c r="RZP83" s="158"/>
      <c r="RZQ83" s="159"/>
      <c r="RZR83" s="160"/>
      <c r="RZS83" s="160"/>
      <c r="RZT83" s="161"/>
      <c r="RZU83" s="161"/>
      <c r="RZV83" s="162"/>
      <c r="RZW83" s="162"/>
      <c r="RZX83" s="162"/>
      <c r="RZY83" s="110"/>
      <c r="SAC83" s="163"/>
      <c r="SAD83" s="31"/>
      <c r="SAE83" s="156"/>
      <c r="SAF83" s="157"/>
      <c r="SAG83" s="158"/>
      <c r="SAH83" s="159"/>
      <c r="SAI83" s="160"/>
      <c r="SAJ83" s="160"/>
      <c r="SAK83" s="161"/>
      <c r="SAL83" s="161"/>
      <c r="SAM83" s="162"/>
      <c r="SAN83" s="162"/>
      <c r="SAO83" s="162"/>
      <c r="SAP83" s="110"/>
      <c r="SAT83" s="163"/>
      <c r="SAU83" s="31"/>
      <c r="SAV83" s="156"/>
      <c r="SAW83" s="157"/>
      <c r="SAX83" s="158"/>
      <c r="SAY83" s="159"/>
      <c r="SAZ83" s="160"/>
      <c r="SBA83" s="160"/>
      <c r="SBB83" s="161"/>
      <c r="SBC83" s="161"/>
      <c r="SBD83" s="162"/>
      <c r="SBE83" s="162"/>
      <c r="SBF83" s="162"/>
      <c r="SBG83" s="110"/>
      <c r="SBK83" s="163"/>
      <c r="SBL83" s="31"/>
      <c r="SBM83" s="156"/>
      <c r="SBN83" s="157"/>
      <c r="SBO83" s="158"/>
      <c r="SBP83" s="159"/>
      <c r="SBQ83" s="160"/>
      <c r="SBR83" s="160"/>
      <c r="SBS83" s="161"/>
      <c r="SBT83" s="161"/>
      <c r="SBU83" s="162"/>
      <c r="SBV83" s="162"/>
      <c r="SBW83" s="162"/>
      <c r="SBX83" s="110"/>
      <c r="SCB83" s="163"/>
      <c r="SCC83" s="31"/>
      <c r="SCD83" s="156"/>
      <c r="SCE83" s="157"/>
      <c r="SCF83" s="158"/>
      <c r="SCG83" s="159"/>
      <c r="SCH83" s="160"/>
      <c r="SCI83" s="160"/>
      <c r="SCJ83" s="161"/>
      <c r="SCK83" s="161"/>
      <c r="SCL83" s="162"/>
      <c r="SCM83" s="162"/>
      <c r="SCN83" s="162"/>
      <c r="SCO83" s="110"/>
      <c r="SCS83" s="163"/>
      <c r="SCT83" s="31"/>
      <c r="SCU83" s="156"/>
      <c r="SCV83" s="157"/>
      <c r="SCW83" s="158"/>
      <c r="SCX83" s="159"/>
      <c r="SCY83" s="160"/>
      <c r="SCZ83" s="160"/>
      <c r="SDA83" s="161"/>
      <c r="SDB83" s="161"/>
      <c r="SDC83" s="162"/>
      <c r="SDD83" s="162"/>
      <c r="SDE83" s="162"/>
      <c r="SDF83" s="110"/>
      <c r="SDJ83" s="163"/>
      <c r="SDK83" s="31"/>
      <c r="SDL83" s="156"/>
      <c r="SDM83" s="157"/>
      <c r="SDN83" s="158"/>
      <c r="SDO83" s="159"/>
      <c r="SDP83" s="160"/>
      <c r="SDQ83" s="160"/>
      <c r="SDR83" s="161"/>
      <c r="SDS83" s="161"/>
      <c r="SDT83" s="162"/>
      <c r="SDU83" s="162"/>
      <c r="SDV83" s="162"/>
      <c r="SDW83" s="110"/>
      <c r="SEA83" s="163"/>
      <c r="SEB83" s="31"/>
      <c r="SEC83" s="156"/>
      <c r="SED83" s="157"/>
      <c r="SEE83" s="158"/>
      <c r="SEF83" s="159"/>
      <c r="SEG83" s="160"/>
      <c r="SEH83" s="160"/>
      <c r="SEI83" s="161"/>
      <c r="SEJ83" s="161"/>
      <c r="SEK83" s="162"/>
      <c r="SEL83" s="162"/>
      <c r="SEM83" s="162"/>
      <c r="SEN83" s="110"/>
      <c r="SER83" s="163"/>
      <c r="SES83" s="31"/>
      <c r="SET83" s="156"/>
      <c r="SEU83" s="157"/>
      <c r="SEV83" s="158"/>
      <c r="SEW83" s="159"/>
      <c r="SEX83" s="160"/>
      <c r="SEY83" s="160"/>
      <c r="SEZ83" s="161"/>
      <c r="SFA83" s="161"/>
      <c r="SFB83" s="162"/>
      <c r="SFC83" s="162"/>
      <c r="SFD83" s="162"/>
      <c r="SFE83" s="110"/>
      <c r="SFI83" s="163"/>
      <c r="SFJ83" s="31"/>
      <c r="SFK83" s="156"/>
      <c r="SFL83" s="157"/>
      <c r="SFM83" s="158"/>
      <c r="SFN83" s="159"/>
      <c r="SFO83" s="160"/>
      <c r="SFP83" s="160"/>
      <c r="SFQ83" s="161"/>
      <c r="SFR83" s="161"/>
      <c r="SFS83" s="162"/>
      <c r="SFT83" s="162"/>
      <c r="SFU83" s="162"/>
      <c r="SFV83" s="110"/>
      <c r="SFZ83" s="163"/>
      <c r="SGA83" s="31"/>
      <c r="SGB83" s="156"/>
      <c r="SGC83" s="157"/>
      <c r="SGD83" s="158"/>
      <c r="SGE83" s="159"/>
      <c r="SGF83" s="160"/>
      <c r="SGG83" s="160"/>
      <c r="SGH83" s="161"/>
      <c r="SGI83" s="161"/>
      <c r="SGJ83" s="162"/>
      <c r="SGK83" s="162"/>
      <c r="SGL83" s="162"/>
      <c r="SGM83" s="110"/>
      <c r="SGQ83" s="163"/>
      <c r="SGR83" s="31"/>
      <c r="SGS83" s="156"/>
      <c r="SGT83" s="157"/>
      <c r="SGU83" s="158"/>
      <c r="SGV83" s="159"/>
      <c r="SGW83" s="160"/>
      <c r="SGX83" s="160"/>
      <c r="SGY83" s="161"/>
      <c r="SGZ83" s="161"/>
      <c r="SHA83" s="162"/>
      <c r="SHB83" s="162"/>
      <c r="SHC83" s="162"/>
      <c r="SHD83" s="110"/>
      <c r="SHH83" s="163"/>
      <c r="SHI83" s="31"/>
      <c r="SHJ83" s="156"/>
      <c r="SHK83" s="157"/>
      <c r="SHL83" s="158"/>
      <c r="SHM83" s="159"/>
      <c r="SHN83" s="160"/>
      <c r="SHO83" s="160"/>
      <c r="SHP83" s="161"/>
      <c r="SHQ83" s="161"/>
      <c r="SHR83" s="162"/>
      <c r="SHS83" s="162"/>
      <c r="SHT83" s="162"/>
      <c r="SHU83" s="110"/>
      <c r="SHY83" s="163"/>
      <c r="SHZ83" s="31"/>
      <c r="SIA83" s="156"/>
      <c r="SIB83" s="157"/>
      <c r="SIC83" s="158"/>
      <c r="SID83" s="159"/>
      <c r="SIE83" s="160"/>
      <c r="SIF83" s="160"/>
      <c r="SIG83" s="161"/>
      <c r="SIH83" s="161"/>
      <c r="SII83" s="162"/>
      <c r="SIJ83" s="162"/>
      <c r="SIK83" s="162"/>
      <c r="SIL83" s="110"/>
      <c r="SIP83" s="163"/>
      <c r="SIQ83" s="31"/>
      <c r="SIR83" s="156"/>
      <c r="SIS83" s="157"/>
      <c r="SIT83" s="158"/>
      <c r="SIU83" s="159"/>
      <c r="SIV83" s="160"/>
      <c r="SIW83" s="160"/>
      <c r="SIX83" s="161"/>
      <c r="SIY83" s="161"/>
      <c r="SIZ83" s="162"/>
      <c r="SJA83" s="162"/>
      <c r="SJB83" s="162"/>
      <c r="SJC83" s="110"/>
      <c r="SJG83" s="163"/>
      <c r="SJH83" s="31"/>
      <c r="SJI83" s="156"/>
      <c r="SJJ83" s="157"/>
      <c r="SJK83" s="158"/>
      <c r="SJL83" s="159"/>
      <c r="SJM83" s="160"/>
      <c r="SJN83" s="160"/>
      <c r="SJO83" s="161"/>
      <c r="SJP83" s="161"/>
      <c r="SJQ83" s="162"/>
      <c r="SJR83" s="162"/>
      <c r="SJS83" s="162"/>
      <c r="SJT83" s="110"/>
      <c r="SJX83" s="163"/>
      <c r="SJY83" s="31"/>
      <c r="SJZ83" s="156"/>
      <c r="SKA83" s="157"/>
      <c r="SKB83" s="158"/>
      <c r="SKC83" s="159"/>
      <c r="SKD83" s="160"/>
      <c r="SKE83" s="160"/>
      <c r="SKF83" s="161"/>
      <c r="SKG83" s="161"/>
      <c r="SKH83" s="162"/>
      <c r="SKI83" s="162"/>
      <c r="SKJ83" s="162"/>
      <c r="SKK83" s="110"/>
      <c r="SKO83" s="163"/>
      <c r="SKP83" s="31"/>
      <c r="SKQ83" s="156"/>
      <c r="SKR83" s="157"/>
      <c r="SKS83" s="158"/>
      <c r="SKT83" s="159"/>
      <c r="SKU83" s="160"/>
      <c r="SKV83" s="160"/>
      <c r="SKW83" s="161"/>
      <c r="SKX83" s="161"/>
      <c r="SKY83" s="162"/>
      <c r="SKZ83" s="162"/>
      <c r="SLA83" s="162"/>
      <c r="SLB83" s="110"/>
      <c r="SLF83" s="163"/>
      <c r="SLG83" s="31"/>
      <c r="SLH83" s="156"/>
      <c r="SLI83" s="157"/>
      <c r="SLJ83" s="158"/>
      <c r="SLK83" s="159"/>
      <c r="SLL83" s="160"/>
      <c r="SLM83" s="160"/>
      <c r="SLN83" s="161"/>
      <c r="SLO83" s="161"/>
      <c r="SLP83" s="162"/>
      <c r="SLQ83" s="162"/>
      <c r="SLR83" s="162"/>
      <c r="SLS83" s="110"/>
      <c r="SLW83" s="163"/>
      <c r="SLX83" s="31"/>
      <c r="SLY83" s="156"/>
      <c r="SLZ83" s="157"/>
      <c r="SMA83" s="158"/>
      <c r="SMB83" s="159"/>
      <c r="SMC83" s="160"/>
      <c r="SMD83" s="160"/>
      <c r="SME83" s="161"/>
      <c r="SMF83" s="161"/>
      <c r="SMG83" s="162"/>
      <c r="SMH83" s="162"/>
      <c r="SMI83" s="162"/>
      <c r="SMJ83" s="110"/>
      <c r="SMN83" s="163"/>
      <c r="SMO83" s="31"/>
      <c r="SMP83" s="156"/>
      <c r="SMQ83" s="157"/>
      <c r="SMR83" s="158"/>
      <c r="SMS83" s="159"/>
      <c r="SMT83" s="160"/>
      <c r="SMU83" s="160"/>
      <c r="SMV83" s="161"/>
      <c r="SMW83" s="161"/>
      <c r="SMX83" s="162"/>
      <c r="SMY83" s="162"/>
      <c r="SMZ83" s="162"/>
      <c r="SNA83" s="110"/>
      <c r="SNE83" s="163"/>
      <c r="SNF83" s="31"/>
      <c r="SNG83" s="156"/>
      <c r="SNH83" s="157"/>
      <c r="SNI83" s="158"/>
      <c r="SNJ83" s="159"/>
      <c r="SNK83" s="160"/>
      <c r="SNL83" s="160"/>
      <c r="SNM83" s="161"/>
      <c r="SNN83" s="161"/>
      <c r="SNO83" s="162"/>
      <c r="SNP83" s="162"/>
      <c r="SNQ83" s="162"/>
      <c r="SNR83" s="110"/>
      <c r="SNV83" s="163"/>
      <c r="SNW83" s="31"/>
      <c r="SNX83" s="156"/>
      <c r="SNY83" s="157"/>
      <c r="SNZ83" s="158"/>
      <c r="SOA83" s="159"/>
      <c r="SOB83" s="160"/>
      <c r="SOC83" s="160"/>
      <c r="SOD83" s="161"/>
      <c r="SOE83" s="161"/>
      <c r="SOF83" s="162"/>
      <c r="SOG83" s="162"/>
      <c r="SOH83" s="162"/>
      <c r="SOI83" s="110"/>
      <c r="SOM83" s="163"/>
      <c r="SON83" s="31"/>
      <c r="SOO83" s="156"/>
      <c r="SOP83" s="157"/>
      <c r="SOQ83" s="158"/>
      <c r="SOR83" s="159"/>
      <c r="SOS83" s="160"/>
      <c r="SOT83" s="160"/>
      <c r="SOU83" s="161"/>
      <c r="SOV83" s="161"/>
      <c r="SOW83" s="162"/>
      <c r="SOX83" s="162"/>
      <c r="SOY83" s="162"/>
      <c r="SOZ83" s="110"/>
      <c r="SPD83" s="163"/>
      <c r="SPE83" s="31"/>
      <c r="SPF83" s="156"/>
      <c r="SPG83" s="157"/>
      <c r="SPH83" s="158"/>
      <c r="SPI83" s="159"/>
      <c r="SPJ83" s="160"/>
      <c r="SPK83" s="160"/>
      <c r="SPL83" s="161"/>
      <c r="SPM83" s="161"/>
      <c r="SPN83" s="162"/>
      <c r="SPO83" s="162"/>
      <c r="SPP83" s="162"/>
      <c r="SPQ83" s="110"/>
      <c r="SPU83" s="163"/>
      <c r="SPV83" s="31"/>
      <c r="SPW83" s="156"/>
      <c r="SPX83" s="157"/>
      <c r="SPY83" s="158"/>
      <c r="SPZ83" s="159"/>
      <c r="SQA83" s="160"/>
      <c r="SQB83" s="160"/>
      <c r="SQC83" s="161"/>
      <c r="SQD83" s="161"/>
      <c r="SQE83" s="162"/>
      <c r="SQF83" s="162"/>
      <c r="SQG83" s="162"/>
      <c r="SQH83" s="110"/>
      <c r="SQL83" s="163"/>
      <c r="SQM83" s="31"/>
      <c r="SQN83" s="156"/>
      <c r="SQO83" s="157"/>
      <c r="SQP83" s="158"/>
      <c r="SQQ83" s="159"/>
      <c r="SQR83" s="160"/>
      <c r="SQS83" s="160"/>
      <c r="SQT83" s="161"/>
      <c r="SQU83" s="161"/>
      <c r="SQV83" s="162"/>
      <c r="SQW83" s="162"/>
      <c r="SQX83" s="162"/>
      <c r="SQY83" s="110"/>
      <c r="SRC83" s="163"/>
      <c r="SRD83" s="31"/>
      <c r="SRE83" s="156"/>
      <c r="SRF83" s="157"/>
      <c r="SRG83" s="158"/>
      <c r="SRH83" s="159"/>
      <c r="SRI83" s="160"/>
      <c r="SRJ83" s="160"/>
      <c r="SRK83" s="161"/>
      <c r="SRL83" s="161"/>
      <c r="SRM83" s="162"/>
      <c r="SRN83" s="162"/>
      <c r="SRO83" s="162"/>
      <c r="SRP83" s="110"/>
      <c r="SRT83" s="163"/>
      <c r="SRU83" s="31"/>
      <c r="SRV83" s="156"/>
      <c r="SRW83" s="157"/>
      <c r="SRX83" s="158"/>
      <c r="SRY83" s="159"/>
      <c r="SRZ83" s="160"/>
      <c r="SSA83" s="160"/>
      <c r="SSB83" s="161"/>
      <c r="SSC83" s="161"/>
      <c r="SSD83" s="162"/>
      <c r="SSE83" s="162"/>
      <c r="SSF83" s="162"/>
      <c r="SSG83" s="110"/>
      <c r="SSK83" s="163"/>
      <c r="SSL83" s="31"/>
      <c r="SSM83" s="156"/>
      <c r="SSN83" s="157"/>
      <c r="SSO83" s="158"/>
      <c r="SSP83" s="159"/>
      <c r="SSQ83" s="160"/>
      <c r="SSR83" s="160"/>
      <c r="SSS83" s="161"/>
      <c r="SST83" s="161"/>
      <c r="SSU83" s="162"/>
      <c r="SSV83" s="162"/>
      <c r="SSW83" s="162"/>
      <c r="SSX83" s="110"/>
      <c r="STB83" s="163"/>
      <c r="STC83" s="31"/>
      <c r="STD83" s="156"/>
      <c r="STE83" s="157"/>
      <c r="STF83" s="158"/>
      <c r="STG83" s="159"/>
      <c r="STH83" s="160"/>
      <c r="STI83" s="160"/>
      <c r="STJ83" s="161"/>
      <c r="STK83" s="161"/>
      <c r="STL83" s="162"/>
      <c r="STM83" s="162"/>
      <c r="STN83" s="162"/>
      <c r="STO83" s="110"/>
      <c r="STS83" s="163"/>
      <c r="STT83" s="31"/>
      <c r="STU83" s="156"/>
      <c r="STV83" s="157"/>
      <c r="STW83" s="158"/>
      <c r="STX83" s="159"/>
      <c r="STY83" s="160"/>
      <c r="STZ83" s="160"/>
      <c r="SUA83" s="161"/>
      <c r="SUB83" s="161"/>
      <c r="SUC83" s="162"/>
      <c r="SUD83" s="162"/>
      <c r="SUE83" s="162"/>
      <c r="SUF83" s="110"/>
      <c r="SUJ83" s="163"/>
      <c r="SUK83" s="31"/>
      <c r="SUL83" s="156"/>
      <c r="SUM83" s="157"/>
      <c r="SUN83" s="158"/>
      <c r="SUO83" s="159"/>
      <c r="SUP83" s="160"/>
      <c r="SUQ83" s="160"/>
      <c r="SUR83" s="161"/>
      <c r="SUS83" s="161"/>
      <c r="SUT83" s="162"/>
      <c r="SUU83" s="162"/>
      <c r="SUV83" s="162"/>
      <c r="SUW83" s="110"/>
      <c r="SVA83" s="163"/>
      <c r="SVB83" s="31"/>
      <c r="SVC83" s="156"/>
      <c r="SVD83" s="157"/>
      <c r="SVE83" s="158"/>
      <c r="SVF83" s="159"/>
      <c r="SVG83" s="160"/>
      <c r="SVH83" s="160"/>
      <c r="SVI83" s="161"/>
      <c r="SVJ83" s="161"/>
      <c r="SVK83" s="162"/>
      <c r="SVL83" s="162"/>
      <c r="SVM83" s="162"/>
      <c r="SVN83" s="110"/>
      <c r="SVR83" s="163"/>
      <c r="SVS83" s="31"/>
      <c r="SVT83" s="156"/>
      <c r="SVU83" s="157"/>
      <c r="SVV83" s="158"/>
      <c r="SVW83" s="159"/>
      <c r="SVX83" s="160"/>
      <c r="SVY83" s="160"/>
      <c r="SVZ83" s="161"/>
      <c r="SWA83" s="161"/>
      <c r="SWB83" s="162"/>
      <c r="SWC83" s="162"/>
      <c r="SWD83" s="162"/>
      <c r="SWE83" s="110"/>
      <c r="SWI83" s="163"/>
      <c r="SWJ83" s="31"/>
      <c r="SWK83" s="156"/>
      <c r="SWL83" s="157"/>
      <c r="SWM83" s="158"/>
      <c r="SWN83" s="159"/>
      <c r="SWO83" s="160"/>
      <c r="SWP83" s="160"/>
      <c r="SWQ83" s="161"/>
      <c r="SWR83" s="161"/>
      <c r="SWS83" s="162"/>
      <c r="SWT83" s="162"/>
      <c r="SWU83" s="162"/>
      <c r="SWV83" s="110"/>
      <c r="SWZ83" s="163"/>
      <c r="SXA83" s="31"/>
      <c r="SXB83" s="156"/>
      <c r="SXC83" s="157"/>
      <c r="SXD83" s="158"/>
      <c r="SXE83" s="159"/>
      <c r="SXF83" s="160"/>
      <c r="SXG83" s="160"/>
      <c r="SXH83" s="161"/>
      <c r="SXI83" s="161"/>
      <c r="SXJ83" s="162"/>
      <c r="SXK83" s="162"/>
      <c r="SXL83" s="162"/>
      <c r="SXM83" s="110"/>
      <c r="SXQ83" s="163"/>
      <c r="SXR83" s="31"/>
      <c r="SXS83" s="156"/>
      <c r="SXT83" s="157"/>
      <c r="SXU83" s="158"/>
      <c r="SXV83" s="159"/>
      <c r="SXW83" s="160"/>
      <c r="SXX83" s="160"/>
      <c r="SXY83" s="161"/>
      <c r="SXZ83" s="161"/>
      <c r="SYA83" s="162"/>
      <c r="SYB83" s="162"/>
      <c r="SYC83" s="162"/>
      <c r="SYD83" s="110"/>
      <c r="SYH83" s="163"/>
      <c r="SYI83" s="31"/>
      <c r="SYJ83" s="156"/>
      <c r="SYK83" s="157"/>
      <c r="SYL83" s="158"/>
      <c r="SYM83" s="159"/>
      <c r="SYN83" s="160"/>
      <c r="SYO83" s="160"/>
      <c r="SYP83" s="161"/>
      <c r="SYQ83" s="161"/>
      <c r="SYR83" s="162"/>
      <c r="SYS83" s="162"/>
      <c r="SYT83" s="162"/>
      <c r="SYU83" s="110"/>
      <c r="SYY83" s="163"/>
      <c r="SYZ83" s="31"/>
      <c r="SZA83" s="156"/>
      <c r="SZB83" s="157"/>
      <c r="SZC83" s="158"/>
      <c r="SZD83" s="159"/>
      <c r="SZE83" s="160"/>
      <c r="SZF83" s="160"/>
      <c r="SZG83" s="161"/>
      <c r="SZH83" s="161"/>
      <c r="SZI83" s="162"/>
      <c r="SZJ83" s="162"/>
      <c r="SZK83" s="162"/>
      <c r="SZL83" s="110"/>
      <c r="SZP83" s="163"/>
      <c r="SZQ83" s="31"/>
      <c r="SZR83" s="156"/>
      <c r="SZS83" s="157"/>
      <c r="SZT83" s="158"/>
      <c r="SZU83" s="159"/>
      <c r="SZV83" s="160"/>
      <c r="SZW83" s="160"/>
      <c r="SZX83" s="161"/>
      <c r="SZY83" s="161"/>
      <c r="SZZ83" s="162"/>
      <c r="TAA83" s="162"/>
      <c r="TAB83" s="162"/>
      <c r="TAC83" s="110"/>
      <c r="TAG83" s="163"/>
      <c r="TAH83" s="31"/>
      <c r="TAI83" s="156"/>
      <c r="TAJ83" s="157"/>
      <c r="TAK83" s="158"/>
      <c r="TAL83" s="159"/>
      <c r="TAM83" s="160"/>
      <c r="TAN83" s="160"/>
      <c r="TAO83" s="161"/>
      <c r="TAP83" s="161"/>
      <c r="TAQ83" s="162"/>
      <c r="TAR83" s="162"/>
      <c r="TAS83" s="162"/>
      <c r="TAT83" s="110"/>
      <c r="TAX83" s="163"/>
      <c r="TAY83" s="31"/>
      <c r="TAZ83" s="156"/>
      <c r="TBA83" s="157"/>
      <c r="TBB83" s="158"/>
      <c r="TBC83" s="159"/>
      <c r="TBD83" s="160"/>
      <c r="TBE83" s="160"/>
      <c r="TBF83" s="161"/>
      <c r="TBG83" s="161"/>
      <c r="TBH83" s="162"/>
      <c r="TBI83" s="162"/>
      <c r="TBJ83" s="162"/>
      <c r="TBK83" s="110"/>
      <c r="TBO83" s="163"/>
      <c r="TBP83" s="31"/>
      <c r="TBQ83" s="156"/>
      <c r="TBR83" s="157"/>
      <c r="TBS83" s="158"/>
      <c r="TBT83" s="159"/>
      <c r="TBU83" s="160"/>
      <c r="TBV83" s="160"/>
      <c r="TBW83" s="161"/>
      <c r="TBX83" s="161"/>
      <c r="TBY83" s="162"/>
      <c r="TBZ83" s="162"/>
      <c r="TCA83" s="162"/>
      <c r="TCB83" s="110"/>
      <c r="TCF83" s="163"/>
      <c r="TCG83" s="31"/>
      <c r="TCH83" s="156"/>
      <c r="TCI83" s="157"/>
      <c r="TCJ83" s="158"/>
      <c r="TCK83" s="159"/>
      <c r="TCL83" s="160"/>
      <c r="TCM83" s="160"/>
      <c r="TCN83" s="161"/>
      <c r="TCO83" s="161"/>
      <c r="TCP83" s="162"/>
      <c r="TCQ83" s="162"/>
      <c r="TCR83" s="162"/>
      <c r="TCS83" s="110"/>
      <c r="TCW83" s="163"/>
      <c r="TCX83" s="31"/>
      <c r="TCY83" s="156"/>
      <c r="TCZ83" s="157"/>
      <c r="TDA83" s="158"/>
      <c r="TDB83" s="159"/>
      <c r="TDC83" s="160"/>
      <c r="TDD83" s="160"/>
      <c r="TDE83" s="161"/>
      <c r="TDF83" s="161"/>
      <c r="TDG83" s="162"/>
      <c r="TDH83" s="162"/>
      <c r="TDI83" s="162"/>
      <c r="TDJ83" s="110"/>
      <c r="TDN83" s="163"/>
      <c r="TDO83" s="31"/>
      <c r="TDP83" s="156"/>
      <c r="TDQ83" s="157"/>
      <c r="TDR83" s="158"/>
      <c r="TDS83" s="159"/>
      <c r="TDT83" s="160"/>
      <c r="TDU83" s="160"/>
      <c r="TDV83" s="161"/>
      <c r="TDW83" s="161"/>
      <c r="TDX83" s="162"/>
      <c r="TDY83" s="162"/>
      <c r="TDZ83" s="162"/>
      <c r="TEA83" s="110"/>
      <c r="TEE83" s="163"/>
      <c r="TEF83" s="31"/>
      <c r="TEG83" s="156"/>
      <c r="TEH83" s="157"/>
      <c r="TEI83" s="158"/>
      <c r="TEJ83" s="159"/>
      <c r="TEK83" s="160"/>
      <c r="TEL83" s="160"/>
      <c r="TEM83" s="161"/>
      <c r="TEN83" s="161"/>
      <c r="TEO83" s="162"/>
      <c r="TEP83" s="162"/>
      <c r="TEQ83" s="162"/>
      <c r="TER83" s="110"/>
      <c r="TEV83" s="163"/>
      <c r="TEW83" s="31"/>
      <c r="TEX83" s="156"/>
      <c r="TEY83" s="157"/>
      <c r="TEZ83" s="158"/>
      <c r="TFA83" s="159"/>
      <c r="TFB83" s="160"/>
      <c r="TFC83" s="160"/>
      <c r="TFD83" s="161"/>
      <c r="TFE83" s="161"/>
      <c r="TFF83" s="162"/>
      <c r="TFG83" s="162"/>
      <c r="TFH83" s="162"/>
      <c r="TFI83" s="110"/>
      <c r="TFM83" s="163"/>
      <c r="TFN83" s="31"/>
      <c r="TFO83" s="156"/>
      <c r="TFP83" s="157"/>
      <c r="TFQ83" s="158"/>
      <c r="TFR83" s="159"/>
      <c r="TFS83" s="160"/>
      <c r="TFT83" s="160"/>
      <c r="TFU83" s="161"/>
      <c r="TFV83" s="161"/>
      <c r="TFW83" s="162"/>
      <c r="TFX83" s="162"/>
      <c r="TFY83" s="162"/>
      <c r="TFZ83" s="110"/>
      <c r="TGD83" s="163"/>
      <c r="TGE83" s="31"/>
      <c r="TGF83" s="156"/>
      <c r="TGG83" s="157"/>
      <c r="TGH83" s="158"/>
      <c r="TGI83" s="159"/>
      <c r="TGJ83" s="160"/>
      <c r="TGK83" s="160"/>
      <c r="TGL83" s="161"/>
      <c r="TGM83" s="161"/>
      <c r="TGN83" s="162"/>
      <c r="TGO83" s="162"/>
      <c r="TGP83" s="162"/>
      <c r="TGQ83" s="110"/>
      <c r="TGU83" s="163"/>
      <c r="TGV83" s="31"/>
      <c r="TGW83" s="156"/>
      <c r="TGX83" s="157"/>
      <c r="TGY83" s="158"/>
      <c r="TGZ83" s="159"/>
      <c r="THA83" s="160"/>
      <c r="THB83" s="160"/>
      <c r="THC83" s="161"/>
      <c r="THD83" s="161"/>
      <c r="THE83" s="162"/>
      <c r="THF83" s="162"/>
      <c r="THG83" s="162"/>
      <c r="THH83" s="110"/>
      <c r="THL83" s="163"/>
      <c r="THM83" s="31"/>
      <c r="THN83" s="156"/>
      <c r="THO83" s="157"/>
      <c r="THP83" s="158"/>
      <c r="THQ83" s="159"/>
      <c r="THR83" s="160"/>
      <c r="THS83" s="160"/>
      <c r="THT83" s="161"/>
      <c r="THU83" s="161"/>
      <c r="THV83" s="162"/>
      <c r="THW83" s="162"/>
      <c r="THX83" s="162"/>
      <c r="THY83" s="110"/>
      <c r="TIC83" s="163"/>
      <c r="TID83" s="31"/>
      <c r="TIE83" s="156"/>
      <c r="TIF83" s="157"/>
      <c r="TIG83" s="158"/>
      <c r="TIH83" s="159"/>
      <c r="TII83" s="160"/>
      <c r="TIJ83" s="160"/>
      <c r="TIK83" s="161"/>
      <c r="TIL83" s="161"/>
      <c r="TIM83" s="162"/>
      <c r="TIN83" s="162"/>
      <c r="TIO83" s="162"/>
      <c r="TIP83" s="110"/>
      <c r="TIT83" s="163"/>
      <c r="TIU83" s="31"/>
      <c r="TIV83" s="156"/>
      <c r="TIW83" s="157"/>
      <c r="TIX83" s="158"/>
      <c r="TIY83" s="159"/>
      <c r="TIZ83" s="160"/>
      <c r="TJA83" s="160"/>
      <c r="TJB83" s="161"/>
      <c r="TJC83" s="161"/>
      <c r="TJD83" s="162"/>
      <c r="TJE83" s="162"/>
      <c r="TJF83" s="162"/>
      <c r="TJG83" s="110"/>
      <c r="TJK83" s="163"/>
      <c r="TJL83" s="31"/>
      <c r="TJM83" s="156"/>
      <c r="TJN83" s="157"/>
      <c r="TJO83" s="158"/>
      <c r="TJP83" s="159"/>
      <c r="TJQ83" s="160"/>
      <c r="TJR83" s="160"/>
      <c r="TJS83" s="161"/>
      <c r="TJT83" s="161"/>
      <c r="TJU83" s="162"/>
      <c r="TJV83" s="162"/>
      <c r="TJW83" s="162"/>
      <c r="TJX83" s="110"/>
      <c r="TKB83" s="163"/>
      <c r="TKC83" s="31"/>
      <c r="TKD83" s="156"/>
      <c r="TKE83" s="157"/>
      <c r="TKF83" s="158"/>
      <c r="TKG83" s="159"/>
      <c r="TKH83" s="160"/>
      <c r="TKI83" s="160"/>
      <c r="TKJ83" s="161"/>
      <c r="TKK83" s="161"/>
      <c r="TKL83" s="162"/>
      <c r="TKM83" s="162"/>
      <c r="TKN83" s="162"/>
      <c r="TKO83" s="110"/>
      <c r="TKS83" s="163"/>
      <c r="TKT83" s="31"/>
      <c r="TKU83" s="156"/>
      <c r="TKV83" s="157"/>
      <c r="TKW83" s="158"/>
      <c r="TKX83" s="159"/>
      <c r="TKY83" s="160"/>
      <c r="TKZ83" s="160"/>
      <c r="TLA83" s="161"/>
      <c r="TLB83" s="161"/>
      <c r="TLC83" s="162"/>
      <c r="TLD83" s="162"/>
      <c r="TLE83" s="162"/>
      <c r="TLF83" s="110"/>
      <c r="TLJ83" s="163"/>
      <c r="TLK83" s="31"/>
      <c r="TLL83" s="156"/>
      <c r="TLM83" s="157"/>
      <c r="TLN83" s="158"/>
      <c r="TLO83" s="159"/>
      <c r="TLP83" s="160"/>
      <c r="TLQ83" s="160"/>
      <c r="TLR83" s="161"/>
      <c r="TLS83" s="161"/>
      <c r="TLT83" s="162"/>
      <c r="TLU83" s="162"/>
      <c r="TLV83" s="162"/>
      <c r="TLW83" s="110"/>
      <c r="TMA83" s="163"/>
      <c r="TMB83" s="31"/>
      <c r="TMC83" s="156"/>
      <c r="TMD83" s="157"/>
      <c r="TME83" s="158"/>
      <c r="TMF83" s="159"/>
      <c r="TMG83" s="160"/>
      <c r="TMH83" s="160"/>
      <c r="TMI83" s="161"/>
      <c r="TMJ83" s="161"/>
      <c r="TMK83" s="162"/>
      <c r="TML83" s="162"/>
      <c r="TMM83" s="162"/>
      <c r="TMN83" s="110"/>
      <c r="TMR83" s="163"/>
      <c r="TMS83" s="31"/>
      <c r="TMT83" s="156"/>
      <c r="TMU83" s="157"/>
      <c r="TMV83" s="158"/>
      <c r="TMW83" s="159"/>
      <c r="TMX83" s="160"/>
      <c r="TMY83" s="160"/>
      <c r="TMZ83" s="161"/>
      <c r="TNA83" s="161"/>
      <c r="TNB83" s="162"/>
      <c r="TNC83" s="162"/>
      <c r="TND83" s="162"/>
      <c r="TNE83" s="110"/>
      <c r="TNI83" s="163"/>
      <c r="TNJ83" s="31"/>
      <c r="TNK83" s="156"/>
      <c r="TNL83" s="157"/>
      <c r="TNM83" s="158"/>
      <c r="TNN83" s="159"/>
      <c r="TNO83" s="160"/>
      <c r="TNP83" s="160"/>
      <c r="TNQ83" s="161"/>
      <c r="TNR83" s="161"/>
      <c r="TNS83" s="162"/>
      <c r="TNT83" s="162"/>
      <c r="TNU83" s="162"/>
      <c r="TNV83" s="110"/>
      <c r="TNZ83" s="163"/>
      <c r="TOA83" s="31"/>
      <c r="TOB83" s="156"/>
      <c r="TOC83" s="157"/>
      <c r="TOD83" s="158"/>
      <c r="TOE83" s="159"/>
      <c r="TOF83" s="160"/>
      <c r="TOG83" s="160"/>
      <c r="TOH83" s="161"/>
      <c r="TOI83" s="161"/>
      <c r="TOJ83" s="162"/>
      <c r="TOK83" s="162"/>
      <c r="TOL83" s="162"/>
      <c r="TOM83" s="110"/>
      <c r="TOQ83" s="163"/>
      <c r="TOR83" s="31"/>
      <c r="TOS83" s="156"/>
      <c r="TOT83" s="157"/>
      <c r="TOU83" s="158"/>
      <c r="TOV83" s="159"/>
      <c r="TOW83" s="160"/>
      <c r="TOX83" s="160"/>
      <c r="TOY83" s="161"/>
      <c r="TOZ83" s="161"/>
      <c r="TPA83" s="162"/>
      <c r="TPB83" s="162"/>
      <c r="TPC83" s="162"/>
      <c r="TPD83" s="110"/>
      <c r="TPH83" s="163"/>
      <c r="TPI83" s="31"/>
      <c r="TPJ83" s="156"/>
      <c r="TPK83" s="157"/>
      <c r="TPL83" s="158"/>
      <c r="TPM83" s="159"/>
      <c r="TPN83" s="160"/>
      <c r="TPO83" s="160"/>
      <c r="TPP83" s="161"/>
      <c r="TPQ83" s="161"/>
      <c r="TPR83" s="162"/>
      <c r="TPS83" s="162"/>
      <c r="TPT83" s="162"/>
      <c r="TPU83" s="110"/>
      <c r="TPY83" s="163"/>
      <c r="TPZ83" s="31"/>
      <c r="TQA83" s="156"/>
      <c r="TQB83" s="157"/>
      <c r="TQC83" s="158"/>
      <c r="TQD83" s="159"/>
      <c r="TQE83" s="160"/>
      <c r="TQF83" s="160"/>
      <c r="TQG83" s="161"/>
      <c r="TQH83" s="161"/>
      <c r="TQI83" s="162"/>
      <c r="TQJ83" s="162"/>
      <c r="TQK83" s="162"/>
      <c r="TQL83" s="110"/>
      <c r="TQP83" s="163"/>
      <c r="TQQ83" s="31"/>
      <c r="TQR83" s="156"/>
      <c r="TQS83" s="157"/>
      <c r="TQT83" s="158"/>
      <c r="TQU83" s="159"/>
      <c r="TQV83" s="160"/>
      <c r="TQW83" s="160"/>
      <c r="TQX83" s="161"/>
      <c r="TQY83" s="161"/>
      <c r="TQZ83" s="162"/>
      <c r="TRA83" s="162"/>
      <c r="TRB83" s="162"/>
      <c r="TRC83" s="110"/>
      <c r="TRG83" s="163"/>
      <c r="TRH83" s="31"/>
      <c r="TRI83" s="156"/>
      <c r="TRJ83" s="157"/>
      <c r="TRK83" s="158"/>
      <c r="TRL83" s="159"/>
      <c r="TRM83" s="160"/>
      <c r="TRN83" s="160"/>
      <c r="TRO83" s="161"/>
      <c r="TRP83" s="161"/>
      <c r="TRQ83" s="162"/>
      <c r="TRR83" s="162"/>
      <c r="TRS83" s="162"/>
      <c r="TRT83" s="110"/>
      <c r="TRX83" s="163"/>
      <c r="TRY83" s="31"/>
      <c r="TRZ83" s="156"/>
      <c r="TSA83" s="157"/>
      <c r="TSB83" s="158"/>
      <c r="TSC83" s="159"/>
      <c r="TSD83" s="160"/>
      <c r="TSE83" s="160"/>
      <c r="TSF83" s="161"/>
      <c r="TSG83" s="161"/>
      <c r="TSH83" s="162"/>
      <c r="TSI83" s="162"/>
      <c r="TSJ83" s="162"/>
      <c r="TSK83" s="110"/>
      <c r="TSO83" s="163"/>
      <c r="TSP83" s="31"/>
      <c r="TSQ83" s="156"/>
      <c r="TSR83" s="157"/>
      <c r="TSS83" s="158"/>
      <c r="TST83" s="159"/>
      <c r="TSU83" s="160"/>
      <c r="TSV83" s="160"/>
      <c r="TSW83" s="161"/>
      <c r="TSX83" s="161"/>
      <c r="TSY83" s="162"/>
      <c r="TSZ83" s="162"/>
      <c r="TTA83" s="162"/>
      <c r="TTB83" s="110"/>
      <c r="TTF83" s="163"/>
      <c r="TTG83" s="31"/>
      <c r="TTH83" s="156"/>
      <c r="TTI83" s="157"/>
      <c r="TTJ83" s="158"/>
      <c r="TTK83" s="159"/>
      <c r="TTL83" s="160"/>
      <c r="TTM83" s="160"/>
      <c r="TTN83" s="161"/>
      <c r="TTO83" s="161"/>
      <c r="TTP83" s="162"/>
      <c r="TTQ83" s="162"/>
      <c r="TTR83" s="162"/>
      <c r="TTS83" s="110"/>
      <c r="TTW83" s="163"/>
      <c r="TTX83" s="31"/>
      <c r="TTY83" s="156"/>
      <c r="TTZ83" s="157"/>
      <c r="TUA83" s="158"/>
      <c r="TUB83" s="159"/>
      <c r="TUC83" s="160"/>
      <c r="TUD83" s="160"/>
      <c r="TUE83" s="161"/>
      <c r="TUF83" s="161"/>
      <c r="TUG83" s="162"/>
      <c r="TUH83" s="162"/>
      <c r="TUI83" s="162"/>
      <c r="TUJ83" s="110"/>
      <c r="TUN83" s="163"/>
      <c r="TUO83" s="31"/>
      <c r="TUP83" s="156"/>
      <c r="TUQ83" s="157"/>
      <c r="TUR83" s="158"/>
      <c r="TUS83" s="159"/>
      <c r="TUT83" s="160"/>
      <c r="TUU83" s="160"/>
      <c r="TUV83" s="161"/>
      <c r="TUW83" s="161"/>
      <c r="TUX83" s="162"/>
      <c r="TUY83" s="162"/>
      <c r="TUZ83" s="162"/>
      <c r="TVA83" s="110"/>
      <c r="TVE83" s="163"/>
      <c r="TVF83" s="31"/>
      <c r="TVG83" s="156"/>
      <c r="TVH83" s="157"/>
      <c r="TVI83" s="158"/>
      <c r="TVJ83" s="159"/>
      <c r="TVK83" s="160"/>
      <c r="TVL83" s="160"/>
      <c r="TVM83" s="161"/>
      <c r="TVN83" s="161"/>
      <c r="TVO83" s="162"/>
      <c r="TVP83" s="162"/>
      <c r="TVQ83" s="162"/>
      <c r="TVR83" s="110"/>
      <c r="TVV83" s="163"/>
      <c r="TVW83" s="31"/>
      <c r="TVX83" s="156"/>
      <c r="TVY83" s="157"/>
      <c r="TVZ83" s="158"/>
      <c r="TWA83" s="159"/>
      <c r="TWB83" s="160"/>
      <c r="TWC83" s="160"/>
      <c r="TWD83" s="161"/>
      <c r="TWE83" s="161"/>
      <c r="TWF83" s="162"/>
      <c r="TWG83" s="162"/>
      <c r="TWH83" s="162"/>
      <c r="TWI83" s="110"/>
      <c r="TWM83" s="163"/>
      <c r="TWN83" s="31"/>
      <c r="TWO83" s="156"/>
      <c r="TWP83" s="157"/>
      <c r="TWQ83" s="158"/>
      <c r="TWR83" s="159"/>
      <c r="TWS83" s="160"/>
      <c r="TWT83" s="160"/>
      <c r="TWU83" s="161"/>
      <c r="TWV83" s="161"/>
      <c r="TWW83" s="162"/>
      <c r="TWX83" s="162"/>
      <c r="TWY83" s="162"/>
      <c r="TWZ83" s="110"/>
      <c r="TXD83" s="163"/>
      <c r="TXE83" s="31"/>
      <c r="TXF83" s="156"/>
      <c r="TXG83" s="157"/>
      <c r="TXH83" s="158"/>
      <c r="TXI83" s="159"/>
      <c r="TXJ83" s="160"/>
      <c r="TXK83" s="160"/>
      <c r="TXL83" s="161"/>
      <c r="TXM83" s="161"/>
      <c r="TXN83" s="162"/>
      <c r="TXO83" s="162"/>
      <c r="TXP83" s="162"/>
      <c r="TXQ83" s="110"/>
      <c r="TXU83" s="163"/>
      <c r="TXV83" s="31"/>
      <c r="TXW83" s="156"/>
      <c r="TXX83" s="157"/>
      <c r="TXY83" s="158"/>
      <c r="TXZ83" s="159"/>
      <c r="TYA83" s="160"/>
      <c r="TYB83" s="160"/>
      <c r="TYC83" s="161"/>
      <c r="TYD83" s="161"/>
      <c r="TYE83" s="162"/>
      <c r="TYF83" s="162"/>
      <c r="TYG83" s="162"/>
      <c r="TYH83" s="110"/>
      <c r="TYL83" s="163"/>
      <c r="TYM83" s="31"/>
      <c r="TYN83" s="156"/>
      <c r="TYO83" s="157"/>
      <c r="TYP83" s="158"/>
      <c r="TYQ83" s="159"/>
      <c r="TYR83" s="160"/>
      <c r="TYS83" s="160"/>
      <c r="TYT83" s="161"/>
      <c r="TYU83" s="161"/>
      <c r="TYV83" s="162"/>
      <c r="TYW83" s="162"/>
      <c r="TYX83" s="162"/>
      <c r="TYY83" s="110"/>
      <c r="TZC83" s="163"/>
      <c r="TZD83" s="31"/>
      <c r="TZE83" s="156"/>
      <c r="TZF83" s="157"/>
      <c r="TZG83" s="158"/>
      <c r="TZH83" s="159"/>
      <c r="TZI83" s="160"/>
      <c r="TZJ83" s="160"/>
      <c r="TZK83" s="161"/>
      <c r="TZL83" s="161"/>
      <c r="TZM83" s="162"/>
      <c r="TZN83" s="162"/>
      <c r="TZO83" s="162"/>
      <c r="TZP83" s="110"/>
      <c r="TZT83" s="163"/>
      <c r="TZU83" s="31"/>
      <c r="TZV83" s="156"/>
      <c r="TZW83" s="157"/>
      <c r="TZX83" s="158"/>
      <c r="TZY83" s="159"/>
      <c r="TZZ83" s="160"/>
      <c r="UAA83" s="160"/>
      <c r="UAB83" s="161"/>
      <c r="UAC83" s="161"/>
      <c r="UAD83" s="162"/>
      <c r="UAE83" s="162"/>
      <c r="UAF83" s="162"/>
      <c r="UAG83" s="110"/>
      <c r="UAK83" s="163"/>
      <c r="UAL83" s="31"/>
      <c r="UAM83" s="156"/>
      <c r="UAN83" s="157"/>
      <c r="UAO83" s="158"/>
      <c r="UAP83" s="159"/>
      <c r="UAQ83" s="160"/>
      <c r="UAR83" s="160"/>
      <c r="UAS83" s="161"/>
      <c r="UAT83" s="161"/>
      <c r="UAU83" s="162"/>
      <c r="UAV83" s="162"/>
      <c r="UAW83" s="162"/>
      <c r="UAX83" s="110"/>
      <c r="UBB83" s="163"/>
      <c r="UBC83" s="31"/>
      <c r="UBD83" s="156"/>
      <c r="UBE83" s="157"/>
      <c r="UBF83" s="158"/>
      <c r="UBG83" s="159"/>
      <c r="UBH83" s="160"/>
      <c r="UBI83" s="160"/>
      <c r="UBJ83" s="161"/>
      <c r="UBK83" s="161"/>
      <c r="UBL83" s="162"/>
      <c r="UBM83" s="162"/>
      <c r="UBN83" s="162"/>
      <c r="UBO83" s="110"/>
      <c r="UBS83" s="163"/>
      <c r="UBT83" s="31"/>
      <c r="UBU83" s="156"/>
      <c r="UBV83" s="157"/>
      <c r="UBW83" s="158"/>
      <c r="UBX83" s="159"/>
      <c r="UBY83" s="160"/>
      <c r="UBZ83" s="160"/>
      <c r="UCA83" s="161"/>
      <c r="UCB83" s="161"/>
      <c r="UCC83" s="162"/>
      <c r="UCD83" s="162"/>
      <c r="UCE83" s="162"/>
      <c r="UCF83" s="110"/>
      <c r="UCJ83" s="163"/>
      <c r="UCK83" s="31"/>
      <c r="UCL83" s="156"/>
      <c r="UCM83" s="157"/>
      <c r="UCN83" s="158"/>
      <c r="UCO83" s="159"/>
      <c r="UCP83" s="160"/>
      <c r="UCQ83" s="160"/>
      <c r="UCR83" s="161"/>
      <c r="UCS83" s="161"/>
      <c r="UCT83" s="162"/>
      <c r="UCU83" s="162"/>
      <c r="UCV83" s="162"/>
      <c r="UCW83" s="110"/>
      <c r="UDA83" s="163"/>
      <c r="UDB83" s="31"/>
      <c r="UDC83" s="156"/>
      <c r="UDD83" s="157"/>
      <c r="UDE83" s="158"/>
      <c r="UDF83" s="159"/>
      <c r="UDG83" s="160"/>
      <c r="UDH83" s="160"/>
      <c r="UDI83" s="161"/>
      <c r="UDJ83" s="161"/>
      <c r="UDK83" s="162"/>
      <c r="UDL83" s="162"/>
      <c r="UDM83" s="162"/>
      <c r="UDN83" s="110"/>
      <c r="UDR83" s="163"/>
      <c r="UDS83" s="31"/>
      <c r="UDT83" s="156"/>
      <c r="UDU83" s="157"/>
      <c r="UDV83" s="158"/>
      <c r="UDW83" s="159"/>
      <c r="UDX83" s="160"/>
      <c r="UDY83" s="160"/>
      <c r="UDZ83" s="161"/>
      <c r="UEA83" s="161"/>
      <c r="UEB83" s="162"/>
      <c r="UEC83" s="162"/>
      <c r="UED83" s="162"/>
      <c r="UEE83" s="110"/>
      <c r="UEI83" s="163"/>
      <c r="UEJ83" s="31"/>
      <c r="UEK83" s="156"/>
      <c r="UEL83" s="157"/>
      <c r="UEM83" s="158"/>
      <c r="UEN83" s="159"/>
      <c r="UEO83" s="160"/>
      <c r="UEP83" s="160"/>
      <c r="UEQ83" s="161"/>
      <c r="UER83" s="161"/>
      <c r="UES83" s="162"/>
      <c r="UET83" s="162"/>
      <c r="UEU83" s="162"/>
      <c r="UEV83" s="110"/>
      <c r="UEZ83" s="163"/>
      <c r="UFA83" s="31"/>
      <c r="UFB83" s="156"/>
      <c r="UFC83" s="157"/>
      <c r="UFD83" s="158"/>
      <c r="UFE83" s="159"/>
      <c r="UFF83" s="160"/>
      <c r="UFG83" s="160"/>
      <c r="UFH83" s="161"/>
      <c r="UFI83" s="161"/>
      <c r="UFJ83" s="162"/>
      <c r="UFK83" s="162"/>
      <c r="UFL83" s="162"/>
      <c r="UFM83" s="110"/>
      <c r="UFQ83" s="163"/>
      <c r="UFR83" s="31"/>
      <c r="UFS83" s="156"/>
      <c r="UFT83" s="157"/>
      <c r="UFU83" s="158"/>
      <c r="UFV83" s="159"/>
      <c r="UFW83" s="160"/>
      <c r="UFX83" s="160"/>
      <c r="UFY83" s="161"/>
      <c r="UFZ83" s="161"/>
      <c r="UGA83" s="162"/>
      <c r="UGB83" s="162"/>
      <c r="UGC83" s="162"/>
      <c r="UGD83" s="110"/>
      <c r="UGH83" s="163"/>
      <c r="UGI83" s="31"/>
      <c r="UGJ83" s="156"/>
      <c r="UGK83" s="157"/>
      <c r="UGL83" s="158"/>
      <c r="UGM83" s="159"/>
      <c r="UGN83" s="160"/>
      <c r="UGO83" s="160"/>
      <c r="UGP83" s="161"/>
      <c r="UGQ83" s="161"/>
      <c r="UGR83" s="162"/>
      <c r="UGS83" s="162"/>
      <c r="UGT83" s="162"/>
      <c r="UGU83" s="110"/>
      <c r="UGY83" s="163"/>
      <c r="UGZ83" s="31"/>
      <c r="UHA83" s="156"/>
      <c r="UHB83" s="157"/>
      <c r="UHC83" s="158"/>
      <c r="UHD83" s="159"/>
      <c r="UHE83" s="160"/>
      <c r="UHF83" s="160"/>
      <c r="UHG83" s="161"/>
      <c r="UHH83" s="161"/>
      <c r="UHI83" s="162"/>
      <c r="UHJ83" s="162"/>
      <c r="UHK83" s="162"/>
      <c r="UHL83" s="110"/>
      <c r="UHP83" s="163"/>
      <c r="UHQ83" s="31"/>
      <c r="UHR83" s="156"/>
      <c r="UHS83" s="157"/>
      <c r="UHT83" s="158"/>
      <c r="UHU83" s="159"/>
      <c r="UHV83" s="160"/>
      <c r="UHW83" s="160"/>
      <c r="UHX83" s="161"/>
      <c r="UHY83" s="161"/>
      <c r="UHZ83" s="162"/>
      <c r="UIA83" s="162"/>
      <c r="UIB83" s="162"/>
      <c r="UIC83" s="110"/>
      <c r="UIG83" s="163"/>
      <c r="UIH83" s="31"/>
      <c r="UII83" s="156"/>
      <c r="UIJ83" s="157"/>
      <c r="UIK83" s="158"/>
      <c r="UIL83" s="159"/>
      <c r="UIM83" s="160"/>
      <c r="UIN83" s="160"/>
      <c r="UIO83" s="161"/>
      <c r="UIP83" s="161"/>
      <c r="UIQ83" s="162"/>
      <c r="UIR83" s="162"/>
      <c r="UIS83" s="162"/>
      <c r="UIT83" s="110"/>
      <c r="UIX83" s="163"/>
      <c r="UIY83" s="31"/>
      <c r="UIZ83" s="156"/>
      <c r="UJA83" s="157"/>
      <c r="UJB83" s="158"/>
      <c r="UJC83" s="159"/>
      <c r="UJD83" s="160"/>
      <c r="UJE83" s="160"/>
      <c r="UJF83" s="161"/>
      <c r="UJG83" s="161"/>
      <c r="UJH83" s="162"/>
      <c r="UJI83" s="162"/>
      <c r="UJJ83" s="162"/>
      <c r="UJK83" s="110"/>
      <c r="UJO83" s="163"/>
      <c r="UJP83" s="31"/>
      <c r="UJQ83" s="156"/>
      <c r="UJR83" s="157"/>
      <c r="UJS83" s="158"/>
      <c r="UJT83" s="159"/>
      <c r="UJU83" s="160"/>
      <c r="UJV83" s="160"/>
      <c r="UJW83" s="161"/>
      <c r="UJX83" s="161"/>
      <c r="UJY83" s="162"/>
      <c r="UJZ83" s="162"/>
      <c r="UKA83" s="162"/>
      <c r="UKB83" s="110"/>
      <c r="UKF83" s="163"/>
      <c r="UKG83" s="31"/>
      <c r="UKH83" s="156"/>
      <c r="UKI83" s="157"/>
      <c r="UKJ83" s="158"/>
      <c r="UKK83" s="159"/>
      <c r="UKL83" s="160"/>
      <c r="UKM83" s="160"/>
      <c r="UKN83" s="161"/>
      <c r="UKO83" s="161"/>
      <c r="UKP83" s="162"/>
      <c r="UKQ83" s="162"/>
      <c r="UKR83" s="162"/>
      <c r="UKS83" s="110"/>
      <c r="UKW83" s="163"/>
      <c r="UKX83" s="31"/>
      <c r="UKY83" s="156"/>
      <c r="UKZ83" s="157"/>
      <c r="ULA83" s="158"/>
      <c r="ULB83" s="159"/>
      <c r="ULC83" s="160"/>
      <c r="ULD83" s="160"/>
      <c r="ULE83" s="161"/>
      <c r="ULF83" s="161"/>
      <c r="ULG83" s="162"/>
      <c r="ULH83" s="162"/>
      <c r="ULI83" s="162"/>
      <c r="ULJ83" s="110"/>
      <c r="ULN83" s="163"/>
      <c r="ULO83" s="31"/>
      <c r="ULP83" s="156"/>
      <c r="ULQ83" s="157"/>
      <c r="ULR83" s="158"/>
      <c r="ULS83" s="159"/>
      <c r="ULT83" s="160"/>
      <c r="ULU83" s="160"/>
      <c r="ULV83" s="161"/>
      <c r="ULW83" s="161"/>
      <c r="ULX83" s="162"/>
      <c r="ULY83" s="162"/>
      <c r="ULZ83" s="162"/>
      <c r="UMA83" s="110"/>
      <c r="UME83" s="163"/>
      <c r="UMF83" s="31"/>
      <c r="UMG83" s="156"/>
      <c r="UMH83" s="157"/>
      <c r="UMI83" s="158"/>
      <c r="UMJ83" s="159"/>
      <c r="UMK83" s="160"/>
      <c r="UML83" s="160"/>
      <c r="UMM83" s="161"/>
      <c r="UMN83" s="161"/>
      <c r="UMO83" s="162"/>
      <c r="UMP83" s="162"/>
      <c r="UMQ83" s="162"/>
      <c r="UMR83" s="110"/>
      <c r="UMV83" s="163"/>
      <c r="UMW83" s="31"/>
      <c r="UMX83" s="156"/>
      <c r="UMY83" s="157"/>
      <c r="UMZ83" s="158"/>
      <c r="UNA83" s="159"/>
      <c r="UNB83" s="160"/>
      <c r="UNC83" s="160"/>
      <c r="UND83" s="161"/>
      <c r="UNE83" s="161"/>
      <c r="UNF83" s="162"/>
      <c r="UNG83" s="162"/>
      <c r="UNH83" s="162"/>
      <c r="UNI83" s="110"/>
      <c r="UNM83" s="163"/>
      <c r="UNN83" s="31"/>
      <c r="UNO83" s="156"/>
      <c r="UNP83" s="157"/>
      <c r="UNQ83" s="158"/>
      <c r="UNR83" s="159"/>
      <c r="UNS83" s="160"/>
      <c r="UNT83" s="160"/>
      <c r="UNU83" s="161"/>
      <c r="UNV83" s="161"/>
      <c r="UNW83" s="162"/>
      <c r="UNX83" s="162"/>
      <c r="UNY83" s="162"/>
      <c r="UNZ83" s="110"/>
      <c r="UOD83" s="163"/>
      <c r="UOE83" s="31"/>
      <c r="UOF83" s="156"/>
      <c r="UOG83" s="157"/>
      <c r="UOH83" s="158"/>
      <c r="UOI83" s="159"/>
      <c r="UOJ83" s="160"/>
      <c r="UOK83" s="160"/>
      <c r="UOL83" s="161"/>
      <c r="UOM83" s="161"/>
      <c r="UON83" s="162"/>
      <c r="UOO83" s="162"/>
      <c r="UOP83" s="162"/>
      <c r="UOQ83" s="110"/>
      <c r="UOU83" s="163"/>
      <c r="UOV83" s="31"/>
      <c r="UOW83" s="156"/>
      <c r="UOX83" s="157"/>
      <c r="UOY83" s="158"/>
      <c r="UOZ83" s="159"/>
      <c r="UPA83" s="160"/>
      <c r="UPB83" s="160"/>
      <c r="UPC83" s="161"/>
      <c r="UPD83" s="161"/>
      <c r="UPE83" s="162"/>
      <c r="UPF83" s="162"/>
      <c r="UPG83" s="162"/>
      <c r="UPH83" s="110"/>
      <c r="UPL83" s="163"/>
      <c r="UPM83" s="31"/>
      <c r="UPN83" s="156"/>
      <c r="UPO83" s="157"/>
      <c r="UPP83" s="158"/>
      <c r="UPQ83" s="159"/>
      <c r="UPR83" s="160"/>
      <c r="UPS83" s="160"/>
      <c r="UPT83" s="161"/>
      <c r="UPU83" s="161"/>
      <c r="UPV83" s="162"/>
      <c r="UPW83" s="162"/>
      <c r="UPX83" s="162"/>
      <c r="UPY83" s="110"/>
      <c r="UQC83" s="163"/>
      <c r="UQD83" s="31"/>
      <c r="UQE83" s="156"/>
      <c r="UQF83" s="157"/>
      <c r="UQG83" s="158"/>
      <c r="UQH83" s="159"/>
      <c r="UQI83" s="160"/>
      <c r="UQJ83" s="160"/>
      <c r="UQK83" s="161"/>
      <c r="UQL83" s="161"/>
      <c r="UQM83" s="162"/>
      <c r="UQN83" s="162"/>
      <c r="UQO83" s="162"/>
      <c r="UQP83" s="110"/>
      <c r="UQT83" s="163"/>
      <c r="UQU83" s="31"/>
      <c r="UQV83" s="156"/>
      <c r="UQW83" s="157"/>
      <c r="UQX83" s="158"/>
      <c r="UQY83" s="159"/>
      <c r="UQZ83" s="160"/>
      <c r="URA83" s="160"/>
      <c r="URB83" s="161"/>
      <c r="URC83" s="161"/>
      <c r="URD83" s="162"/>
      <c r="URE83" s="162"/>
      <c r="URF83" s="162"/>
      <c r="URG83" s="110"/>
      <c r="URK83" s="163"/>
      <c r="URL83" s="31"/>
      <c r="URM83" s="156"/>
      <c r="URN83" s="157"/>
      <c r="URO83" s="158"/>
      <c r="URP83" s="159"/>
      <c r="URQ83" s="160"/>
      <c r="URR83" s="160"/>
      <c r="URS83" s="161"/>
      <c r="URT83" s="161"/>
      <c r="URU83" s="162"/>
      <c r="URV83" s="162"/>
      <c r="URW83" s="162"/>
      <c r="URX83" s="110"/>
      <c r="USB83" s="163"/>
      <c r="USC83" s="31"/>
      <c r="USD83" s="156"/>
      <c r="USE83" s="157"/>
      <c r="USF83" s="158"/>
      <c r="USG83" s="159"/>
      <c r="USH83" s="160"/>
      <c r="USI83" s="160"/>
      <c r="USJ83" s="161"/>
      <c r="USK83" s="161"/>
      <c r="USL83" s="162"/>
      <c r="USM83" s="162"/>
      <c r="USN83" s="162"/>
      <c r="USO83" s="110"/>
      <c r="USS83" s="163"/>
      <c r="UST83" s="31"/>
      <c r="USU83" s="156"/>
      <c r="USV83" s="157"/>
      <c r="USW83" s="158"/>
      <c r="USX83" s="159"/>
      <c r="USY83" s="160"/>
      <c r="USZ83" s="160"/>
      <c r="UTA83" s="161"/>
      <c r="UTB83" s="161"/>
      <c r="UTC83" s="162"/>
      <c r="UTD83" s="162"/>
      <c r="UTE83" s="162"/>
      <c r="UTF83" s="110"/>
      <c r="UTJ83" s="163"/>
      <c r="UTK83" s="31"/>
      <c r="UTL83" s="156"/>
      <c r="UTM83" s="157"/>
      <c r="UTN83" s="158"/>
      <c r="UTO83" s="159"/>
      <c r="UTP83" s="160"/>
      <c r="UTQ83" s="160"/>
      <c r="UTR83" s="161"/>
      <c r="UTS83" s="161"/>
      <c r="UTT83" s="162"/>
      <c r="UTU83" s="162"/>
      <c r="UTV83" s="162"/>
      <c r="UTW83" s="110"/>
      <c r="UUA83" s="163"/>
      <c r="UUB83" s="31"/>
      <c r="UUC83" s="156"/>
      <c r="UUD83" s="157"/>
      <c r="UUE83" s="158"/>
      <c r="UUF83" s="159"/>
      <c r="UUG83" s="160"/>
      <c r="UUH83" s="160"/>
      <c r="UUI83" s="161"/>
      <c r="UUJ83" s="161"/>
      <c r="UUK83" s="162"/>
      <c r="UUL83" s="162"/>
      <c r="UUM83" s="162"/>
      <c r="UUN83" s="110"/>
      <c r="UUR83" s="163"/>
      <c r="UUS83" s="31"/>
      <c r="UUT83" s="156"/>
      <c r="UUU83" s="157"/>
      <c r="UUV83" s="158"/>
      <c r="UUW83" s="159"/>
      <c r="UUX83" s="160"/>
      <c r="UUY83" s="160"/>
      <c r="UUZ83" s="161"/>
      <c r="UVA83" s="161"/>
      <c r="UVB83" s="162"/>
      <c r="UVC83" s="162"/>
      <c r="UVD83" s="162"/>
      <c r="UVE83" s="110"/>
      <c r="UVI83" s="163"/>
      <c r="UVJ83" s="31"/>
      <c r="UVK83" s="156"/>
      <c r="UVL83" s="157"/>
      <c r="UVM83" s="158"/>
      <c r="UVN83" s="159"/>
      <c r="UVO83" s="160"/>
      <c r="UVP83" s="160"/>
      <c r="UVQ83" s="161"/>
      <c r="UVR83" s="161"/>
      <c r="UVS83" s="162"/>
      <c r="UVT83" s="162"/>
      <c r="UVU83" s="162"/>
      <c r="UVV83" s="110"/>
      <c r="UVZ83" s="163"/>
      <c r="UWA83" s="31"/>
      <c r="UWB83" s="156"/>
      <c r="UWC83" s="157"/>
      <c r="UWD83" s="158"/>
      <c r="UWE83" s="159"/>
      <c r="UWF83" s="160"/>
      <c r="UWG83" s="160"/>
      <c r="UWH83" s="161"/>
      <c r="UWI83" s="161"/>
      <c r="UWJ83" s="162"/>
      <c r="UWK83" s="162"/>
      <c r="UWL83" s="162"/>
      <c r="UWM83" s="110"/>
      <c r="UWQ83" s="163"/>
      <c r="UWR83" s="31"/>
      <c r="UWS83" s="156"/>
      <c r="UWT83" s="157"/>
      <c r="UWU83" s="158"/>
      <c r="UWV83" s="159"/>
      <c r="UWW83" s="160"/>
      <c r="UWX83" s="160"/>
      <c r="UWY83" s="161"/>
      <c r="UWZ83" s="161"/>
      <c r="UXA83" s="162"/>
      <c r="UXB83" s="162"/>
      <c r="UXC83" s="162"/>
      <c r="UXD83" s="110"/>
      <c r="UXH83" s="163"/>
      <c r="UXI83" s="31"/>
      <c r="UXJ83" s="156"/>
      <c r="UXK83" s="157"/>
      <c r="UXL83" s="158"/>
      <c r="UXM83" s="159"/>
      <c r="UXN83" s="160"/>
      <c r="UXO83" s="160"/>
      <c r="UXP83" s="161"/>
      <c r="UXQ83" s="161"/>
      <c r="UXR83" s="162"/>
      <c r="UXS83" s="162"/>
      <c r="UXT83" s="162"/>
      <c r="UXU83" s="110"/>
      <c r="UXY83" s="163"/>
      <c r="UXZ83" s="31"/>
      <c r="UYA83" s="156"/>
      <c r="UYB83" s="157"/>
      <c r="UYC83" s="158"/>
      <c r="UYD83" s="159"/>
      <c r="UYE83" s="160"/>
      <c r="UYF83" s="160"/>
      <c r="UYG83" s="161"/>
      <c r="UYH83" s="161"/>
      <c r="UYI83" s="162"/>
      <c r="UYJ83" s="162"/>
      <c r="UYK83" s="162"/>
      <c r="UYL83" s="110"/>
      <c r="UYP83" s="163"/>
      <c r="UYQ83" s="31"/>
      <c r="UYR83" s="156"/>
      <c r="UYS83" s="157"/>
      <c r="UYT83" s="158"/>
      <c r="UYU83" s="159"/>
      <c r="UYV83" s="160"/>
      <c r="UYW83" s="160"/>
      <c r="UYX83" s="161"/>
      <c r="UYY83" s="161"/>
      <c r="UYZ83" s="162"/>
      <c r="UZA83" s="162"/>
      <c r="UZB83" s="162"/>
      <c r="UZC83" s="110"/>
      <c r="UZG83" s="163"/>
      <c r="UZH83" s="31"/>
      <c r="UZI83" s="156"/>
      <c r="UZJ83" s="157"/>
      <c r="UZK83" s="158"/>
      <c r="UZL83" s="159"/>
      <c r="UZM83" s="160"/>
      <c r="UZN83" s="160"/>
      <c r="UZO83" s="161"/>
      <c r="UZP83" s="161"/>
      <c r="UZQ83" s="162"/>
      <c r="UZR83" s="162"/>
      <c r="UZS83" s="162"/>
      <c r="UZT83" s="110"/>
      <c r="UZX83" s="163"/>
      <c r="UZY83" s="31"/>
      <c r="UZZ83" s="156"/>
      <c r="VAA83" s="157"/>
      <c r="VAB83" s="158"/>
      <c r="VAC83" s="159"/>
      <c r="VAD83" s="160"/>
      <c r="VAE83" s="160"/>
      <c r="VAF83" s="161"/>
      <c r="VAG83" s="161"/>
      <c r="VAH83" s="162"/>
      <c r="VAI83" s="162"/>
      <c r="VAJ83" s="162"/>
      <c r="VAK83" s="110"/>
      <c r="VAO83" s="163"/>
      <c r="VAP83" s="31"/>
      <c r="VAQ83" s="156"/>
      <c r="VAR83" s="157"/>
      <c r="VAS83" s="158"/>
      <c r="VAT83" s="159"/>
      <c r="VAU83" s="160"/>
      <c r="VAV83" s="160"/>
      <c r="VAW83" s="161"/>
      <c r="VAX83" s="161"/>
      <c r="VAY83" s="162"/>
      <c r="VAZ83" s="162"/>
      <c r="VBA83" s="162"/>
      <c r="VBB83" s="110"/>
      <c r="VBF83" s="163"/>
      <c r="VBG83" s="31"/>
      <c r="VBH83" s="156"/>
      <c r="VBI83" s="157"/>
      <c r="VBJ83" s="158"/>
      <c r="VBK83" s="159"/>
      <c r="VBL83" s="160"/>
      <c r="VBM83" s="160"/>
      <c r="VBN83" s="161"/>
      <c r="VBO83" s="161"/>
      <c r="VBP83" s="162"/>
      <c r="VBQ83" s="162"/>
      <c r="VBR83" s="162"/>
      <c r="VBS83" s="110"/>
      <c r="VBW83" s="163"/>
      <c r="VBX83" s="31"/>
      <c r="VBY83" s="156"/>
      <c r="VBZ83" s="157"/>
      <c r="VCA83" s="158"/>
      <c r="VCB83" s="159"/>
      <c r="VCC83" s="160"/>
      <c r="VCD83" s="160"/>
      <c r="VCE83" s="161"/>
      <c r="VCF83" s="161"/>
      <c r="VCG83" s="162"/>
      <c r="VCH83" s="162"/>
      <c r="VCI83" s="162"/>
      <c r="VCJ83" s="110"/>
      <c r="VCN83" s="163"/>
      <c r="VCO83" s="31"/>
      <c r="VCP83" s="156"/>
      <c r="VCQ83" s="157"/>
      <c r="VCR83" s="158"/>
      <c r="VCS83" s="159"/>
      <c r="VCT83" s="160"/>
      <c r="VCU83" s="160"/>
      <c r="VCV83" s="161"/>
      <c r="VCW83" s="161"/>
      <c r="VCX83" s="162"/>
      <c r="VCY83" s="162"/>
      <c r="VCZ83" s="162"/>
      <c r="VDA83" s="110"/>
      <c r="VDE83" s="163"/>
      <c r="VDF83" s="31"/>
      <c r="VDG83" s="156"/>
      <c r="VDH83" s="157"/>
      <c r="VDI83" s="158"/>
      <c r="VDJ83" s="159"/>
      <c r="VDK83" s="160"/>
      <c r="VDL83" s="160"/>
      <c r="VDM83" s="161"/>
      <c r="VDN83" s="161"/>
      <c r="VDO83" s="162"/>
      <c r="VDP83" s="162"/>
      <c r="VDQ83" s="162"/>
      <c r="VDR83" s="110"/>
      <c r="VDV83" s="163"/>
      <c r="VDW83" s="31"/>
      <c r="VDX83" s="156"/>
      <c r="VDY83" s="157"/>
      <c r="VDZ83" s="158"/>
      <c r="VEA83" s="159"/>
      <c r="VEB83" s="160"/>
      <c r="VEC83" s="160"/>
      <c r="VED83" s="161"/>
      <c r="VEE83" s="161"/>
      <c r="VEF83" s="162"/>
      <c r="VEG83" s="162"/>
      <c r="VEH83" s="162"/>
      <c r="VEI83" s="110"/>
      <c r="VEM83" s="163"/>
      <c r="VEN83" s="31"/>
      <c r="VEO83" s="156"/>
      <c r="VEP83" s="157"/>
      <c r="VEQ83" s="158"/>
      <c r="VER83" s="159"/>
      <c r="VES83" s="160"/>
      <c r="VET83" s="160"/>
      <c r="VEU83" s="161"/>
      <c r="VEV83" s="161"/>
      <c r="VEW83" s="162"/>
      <c r="VEX83" s="162"/>
      <c r="VEY83" s="162"/>
      <c r="VEZ83" s="110"/>
      <c r="VFD83" s="163"/>
      <c r="VFE83" s="31"/>
      <c r="VFF83" s="156"/>
      <c r="VFG83" s="157"/>
      <c r="VFH83" s="158"/>
      <c r="VFI83" s="159"/>
      <c r="VFJ83" s="160"/>
      <c r="VFK83" s="160"/>
      <c r="VFL83" s="161"/>
      <c r="VFM83" s="161"/>
      <c r="VFN83" s="162"/>
      <c r="VFO83" s="162"/>
      <c r="VFP83" s="162"/>
      <c r="VFQ83" s="110"/>
      <c r="VFU83" s="163"/>
      <c r="VFV83" s="31"/>
      <c r="VFW83" s="156"/>
      <c r="VFX83" s="157"/>
      <c r="VFY83" s="158"/>
      <c r="VFZ83" s="159"/>
      <c r="VGA83" s="160"/>
      <c r="VGB83" s="160"/>
      <c r="VGC83" s="161"/>
      <c r="VGD83" s="161"/>
      <c r="VGE83" s="162"/>
      <c r="VGF83" s="162"/>
      <c r="VGG83" s="162"/>
      <c r="VGH83" s="110"/>
      <c r="VGL83" s="163"/>
      <c r="VGM83" s="31"/>
      <c r="VGN83" s="156"/>
      <c r="VGO83" s="157"/>
      <c r="VGP83" s="158"/>
      <c r="VGQ83" s="159"/>
      <c r="VGR83" s="160"/>
      <c r="VGS83" s="160"/>
      <c r="VGT83" s="161"/>
      <c r="VGU83" s="161"/>
      <c r="VGV83" s="162"/>
      <c r="VGW83" s="162"/>
      <c r="VGX83" s="162"/>
      <c r="VGY83" s="110"/>
      <c r="VHC83" s="163"/>
      <c r="VHD83" s="31"/>
      <c r="VHE83" s="156"/>
      <c r="VHF83" s="157"/>
      <c r="VHG83" s="158"/>
      <c r="VHH83" s="159"/>
      <c r="VHI83" s="160"/>
      <c r="VHJ83" s="160"/>
      <c r="VHK83" s="161"/>
      <c r="VHL83" s="161"/>
      <c r="VHM83" s="162"/>
      <c r="VHN83" s="162"/>
      <c r="VHO83" s="162"/>
      <c r="VHP83" s="110"/>
      <c r="VHT83" s="163"/>
      <c r="VHU83" s="31"/>
      <c r="VHV83" s="156"/>
      <c r="VHW83" s="157"/>
      <c r="VHX83" s="158"/>
      <c r="VHY83" s="159"/>
      <c r="VHZ83" s="160"/>
      <c r="VIA83" s="160"/>
      <c r="VIB83" s="161"/>
      <c r="VIC83" s="161"/>
      <c r="VID83" s="162"/>
      <c r="VIE83" s="162"/>
      <c r="VIF83" s="162"/>
      <c r="VIG83" s="110"/>
      <c r="VIK83" s="163"/>
      <c r="VIL83" s="31"/>
      <c r="VIM83" s="156"/>
      <c r="VIN83" s="157"/>
      <c r="VIO83" s="158"/>
      <c r="VIP83" s="159"/>
      <c r="VIQ83" s="160"/>
      <c r="VIR83" s="160"/>
      <c r="VIS83" s="161"/>
      <c r="VIT83" s="161"/>
      <c r="VIU83" s="162"/>
      <c r="VIV83" s="162"/>
      <c r="VIW83" s="162"/>
      <c r="VIX83" s="110"/>
      <c r="VJB83" s="163"/>
      <c r="VJC83" s="31"/>
      <c r="VJD83" s="156"/>
      <c r="VJE83" s="157"/>
      <c r="VJF83" s="158"/>
      <c r="VJG83" s="159"/>
      <c r="VJH83" s="160"/>
      <c r="VJI83" s="160"/>
      <c r="VJJ83" s="161"/>
      <c r="VJK83" s="161"/>
      <c r="VJL83" s="162"/>
      <c r="VJM83" s="162"/>
      <c r="VJN83" s="162"/>
      <c r="VJO83" s="110"/>
      <c r="VJS83" s="163"/>
      <c r="VJT83" s="31"/>
      <c r="VJU83" s="156"/>
      <c r="VJV83" s="157"/>
      <c r="VJW83" s="158"/>
      <c r="VJX83" s="159"/>
      <c r="VJY83" s="160"/>
      <c r="VJZ83" s="160"/>
      <c r="VKA83" s="161"/>
      <c r="VKB83" s="161"/>
      <c r="VKC83" s="162"/>
      <c r="VKD83" s="162"/>
      <c r="VKE83" s="162"/>
      <c r="VKF83" s="110"/>
      <c r="VKJ83" s="163"/>
      <c r="VKK83" s="31"/>
      <c r="VKL83" s="156"/>
      <c r="VKM83" s="157"/>
      <c r="VKN83" s="158"/>
      <c r="VKO83" s="159"/>
      <c r="VKP83" s="160"/>
      <c r="VKQ83" s="160"/>
      <c r="VKR83" s="161"/>
      <c r="VKS83" s="161"/>
      <c r="VKT83" s="162"/>
      <c r="VKU83" s="162"/>
      <c r="VKV83" s="162"/>
      <c r="VKW83" s="110"/>
      <c r="VLA83" s="163"/>
      <c r="VLB83" s="31"/>
      <c r="VLC83" s="156"/>
      <c r="VLD83" s="157"/>
      <c r="VLE83" s="158"/>
      <c r="VLF83" s="159"/>
      <c r="VLG83" s="160"/>
      <c r="VLH83" s="160"/>
      <c r="VLI83" s="161"/>
      <c r="VLJ83" s="161"/>
      <c r="VLK83" s="162"/>
      <c r="VLL83" s="162"/>
      <c r="VLM83" s="162"/>
      <c r="VLN83" s="110"/>
      <c r="VLR83" s="163"/>
      <c r="VLS83" s="31"/>
      <c r="VLT83" s="156"/>
      <c r="VLU83" s="157"/>
      <c r="VLV83" s="158"/>
      <c r="VLW83" s="159"/>
      <c r="VLX83" s="160"/>
      <c r="VLY83" s="160"/>
      <c r="VLZ83" s="161"/>
      <c r="VMA83" s="161"/>
      <c r="VMB83" s="162"/>
      <c r="VMC83" s="162"/>
      <c r="VMD83" s="162"/>
      <c r="VME83" s="110"/>
      <c r="VMI83" s="163"/>
      <c r="VMJ83" s="31"/>
      <c r="VMK83" s="156"/>
      <c r="VML83" s="157"/>
      <c r="VMM83" s="158"/>
      <c r="VMN83" s="159"/>
      <c r="VMO83" s="160"/>
      <c r="VMP83" s="160"/>
      <c r="VMQ83" s="161"/>
      <c r="VMR83" s="161"/>
      <c r="VMS83" s="162"/>
      <c r="VMT83" s="162"/>
      <c r="VMU83" s="162"/>
      <c r="VMV83" s="110"/>
      <c r="VMZ83" s="163"/>
      <c r="VNA83" s="31"/>
      <c r="VNB83" s="156"/>
      <c r="VNC83" s="157"/>
      <c r="VND83" s="158"/>
      <c r="VNE83" s="159"/>
      <c r="VNF83" s="160"/>
      <c r="VNG83" s="160"/>
      <c r="VNH83" s="161"/>
      <c r="VNI83" s="161"/>
      <c r="VNJ83" s="162"/>
      <c r="VNK83" s="162"/>
      <c r="VNL83" s="162"/>
      <c r="VNM83" s="110"/>
      <c r="VNQ83" s="163"/>
      <c r="VNR83" s="31"/>
      <c r="VNS83" s="156"/>
      <c r="VNT83" s="157"/>
      <c r="VNU83" s="158"/>
      <c r="VNV83" s="159"/>
      <c r="VNW83" s="160"/>
      <c r="VNX83" s="160"/>
      <c r="VNY83" s="161"/>
      <c r="VNZ83" s="161"/>
      <c r="VOA83" s="162"/>
      <c r="VOB83" s="162"/>
      <c r="VOC83" s="162"/>
      <c r="VOD83" s="110"/>
      <c r="VOH83" s="163"/>
      <c r="VOI83" s="31"/>
      <c r="VOJ83" s="156"/>
      <c r="VOK83" s="157"/>
      <c r="VOL83" s="158"/>
      <c r="VOM83" s="159"/>
      <c r="VON83" s="160"/>
      <c r="VOO83" s="160"/>
      <c r="VOP83" s="161"/>
      <c r="VOQ83" s="161"/>
      <c r="VOR83" s="162"/>
      <c r="VOS83" s="162"/>
      <c r="VOT83" s="162"/>
      <c r="VOU83" s="110"/>
      <c r="VOY83" s="163"/>
      <c r="VOZ83" s="31"/>
      <c r="VPA83" s="156"/>
      <c r="VPB83" s="157"/>
      <c r="VPC83" s="158"/>
      <c r="VPD83" s="159"/>
      <c r="VPE83" s="160"/>
      <c r="VPF83" s="160"/>
      <c r="VPG83" s="161"/>
      <c r="VPH83" s="161"/>
      <c r="VPI83" s="162"/>
      <c r="VPJ83" s="162"/>
      <c r="VPK83" s="162"/>
      <c r="VPL83" s="110"/>
      <c r="VPP83" s="163"/>
      <c r="VPQ83" s="31"/>
      <c r="VPR83" s="156"/>
      <c r="VPS83" s="157"/>
      <c r="VPT83" s="158"/>
      <c r="VPU83" s="159"/>
      <c r="VPV83" s="160"/>
      <c r="VPW83" s="160"/>
      <c r="VPX83" s="161"/>
      <c r="VPY83" s="161"/>
      <c r="VPZ83" s="162"/>
      <c r="VQA83" s="162"/>
      <c r="VQB83" s="162"/>
      <c r="VQC83" s="110"/>
      <c r="VQG83" s="163"/>
      <c r="VQH83" s="31"/>
      <c r="VQI83" s="156"/>
      <c r="VQJ83" s="157"/>
      <c r="VQK83" s="158"/>
      <c r="VQL83" s="159"/>
      <c r="VQM83" s="160"/>
      <c r="VQN83" s="160"/>
      <c r="VQO83" s="161"/>
      <c r="VQP83" s="161"/>
      <c r="VQQ83" s="162"/>
      <c r="VQR83" s="162"/>
      <c r="VQS83" s="162"/>
      <c r="VQT83" s="110"/>
      <c r="VQX83" s="163"/>
      <c r="VQY83" s="31"/>
      <c r="VQZ83" s="156"/>
      <c r="VRA83" s="157"/>
      <c r="VRB83" s="158"/>
      <c r="VRC83" s="159"/>
      <c r="VRD83" s="160"/>
      <c r="VRE83" s="160"/>
      <c r="VRF83" s="161"/>
      <c r="VRG83" s="161"/>
      <c r="VRH83" s="162"/>
      <c r="VRI83" s="162"/>
      <c r="VRJ83" s="162"/>
      <c r="VRK83" s="110"/>
      <c r="VRO83" s="163"/>
      <c r="VRP83" s="31"/>
      <c r="VRQ83" s="156"/>
      <c r="VRR83" s="157"/>
      <c r="VRS83" s="158"/>
      <c r="VRT83" s="159"/>
      <c r="VRU83" s="160"/>
      <c r="VRV83" s="160"/>
      <c r="VRW83" s="161"/>
      <c r="VRX83" s="161"/>
      <c r="VRY83" s="162"/>
      <c r="VRZ83" s="162"/>
      <c r="VSA83" s="162"/>
      <c r="VSB83" s="110"/>
      <c r="VSF83" s="163"/>
      <c r="VSG83" s="31"/>
      <c r="VSH83" s="156"/>
      <c r="VSI83" s="157"/>
      <c r="VSJ83" s="158"/>
      <c r="VSK83" s="159"/>
      <c r="VSL83" s="160"/>
      <c r="VSM83" s="160"/>
      <c r="VSN83" s="161"/>
      <c r="VSO83" s="161"/>
      <c r="VSP83" s="162"/>
      <c r="VSQ83" s="162"/>
      <c r="VSR83" s="162"/>
      <c r="VSS83" s="110"/>
      <c r="VSW83" s="163"/>
      <c r="VSX83" s="31"/>
      <c r="VSY83" s="156"/>
      <c r="VSZ83" s="157"/>
      <c r="VTA83" s="158"/>
      <c r="VTB83" s="159"/>
      <c r="VTC83" s="160"/>
      <c r="VTD83" s="160"/>
      <c r="VTE83" s="161"/>
      <c r="VTF83" s="161"/>
      <c r="VTG83" s="162"/>
      <c r="VTH83" s="162"/>
      <c r="VTI83" s="162"/>
      <c r="VTJ83" s="110"/>
      <c r="VTN83" s="163"/>
      <c r="VTO83" s="31"/>
      <c r="VTP83" s="156"/>
      <c r="VTQ83" s="157"/>
      <c r="VTR83" s="158"/>
      <c r="VTS83" s="159"/>
      <c r="VTT83" s="160"/>
      <c r="VTU83" s="160"/>
      <c r="VTV83" s="161"/>
      <c r="VTW83" s="161"/>
      <c r="VTX83" s="162"/>
      <c r="VTY83" s="162"/>
      <c r="VTZ83" s="162"/>
      <c r="VUA83" s="110"/>
      <c r="VUE83" s="163"/>
      <c r="VUF83" s="31"/>
      <c r="VUG83" s="156"/>
      <c r="VUH83" s="157"/>
      <c r="VUI83" s="158"/>
      <c r="VUJ83" s="159"/>
      <c r="VUK83" s="160"/>
      <c r="VUL83" s="160"/>
      <c r="VUM83" s="161"/>
      <c r="VUN83" s="161"/>
      <c r="VUO83" s="162"/>
      <c r="VUP83" s="162"/>
      <c r="VUQ83" s="162"/>
      <c r="VUR83" s="110"/>
      <c r="VUV83" s="163"/>
      <c r="VUW83" s="31"/>
      <c r="VUX83" s="156"/>
      <c r="VUY83" s="157"/>
      <c r="VUZ83" s="158"/>
      <c r="VVA83" s="159"/>
      <c r="VVB83" s="160"/>
      <c r="VVC83" s="160"/>
      <c r="VVD83" s="161"/>
      <c r="VVE83" s="161"/>
      <c r="VVF83" s="162"/>
      <c r="VVG83" s="162"/>
      <c r="VVH83" s="162"/>
      <c r="VVI83" s="110"/>
      <c r="VVM83" s="163"/>
      <c r="VVN83" s="31"/>
      <c r="VVO83" s="156"/>
      <c r="VVP83" s="157"/>
      <c r="VVQ83" s="158"/>
      <c r="VVR83" s="159"/>
      <c r="VVS83" s="160"/>
      <c r="VVT83" s="160"/>
      <c r="VVU83" s="161"/>
      <c r="VVV83" s="161"/>
      <c r="VVW83" s="162"/>
      <c r="VVX83" s="162"/>
      <c r="VVY83" s="162"/>
      <c r="VVZ83" s="110"/>
      <c r="VWD83" s="163"/>
      <c r="VWE83" s="31"/>
      <c r="VWF83" s="156"/>
      <c r="VWG83" s="157"/>
      <c r="VWH83" s="158"/>
      <c r="VWI83" s="159"/>
      <c r="VWJ83" s="160"/>
      <c r="VWK83" s="160"/>
      <c r="VWL83" s="161"/>
      <c r="VWM83" s="161"/>
      <c r="VWN83" s="162"/>
      <c r="VWO83" s="162"/>
      <c r="VWP83" s="162"/>
      <c r="VWQ83" s="110"/>
      <c r="VWU83" s="163"/>
      <c r="VWV83" s="31"/>
      <c r="VWW83" s="156"/>
      <c r="VWX83" s="157"/>
      <c r="VWY83" s="158"/>
      <c r="VWZ83" s="159"/>
      <c r="VXA83" s="160"/>
      <c r="VXB83" s="160"/>
      <c r="VXC83" s="161"/>
      <c r="VXD83" s="161"/>
      <c r="VXE83" s="162"/>
      <c r="VXF83" s="162"/>
      <c r="VXG83" s="162"/>
      <c r="VXH83" s="110"/>
      <c r="VXL83" s="163"/>
      <c r="VXM83" s="31"/>
      <c r="VXN83" s="156"/>
      <c r="VXO83" s="157"/>
      <c r="VXP83" s="158"/>
      <c r="VXQ83" s="159"/>
      <c r="VXR83" s="160"/>
      <c r="VXS83" s="160"/>
      <c r="VXT83" s="161"/>
      <c r="VXU83" s="161"/>
      <c r="VXV83" s="162"/>
      <c r="VXW83" s="162"/>
      <c r="VXX83" s="162"/>
      <c r="VXY83" s="110"/>
      <c r="VYC83" s="163"/>
      <c r="VYD83" s="31"/>
      <c r="VYE83" s="156"/>
      <c r="VYF83" s="157"/>
      <c r="VYG83" s="158"/>
      <c r="VYH83" s="159"/>
      <c r="VYI83" s="160"/>
      <c r="VYJ83" s="160"/>
      <c r="VYK83" s="161"/>
      <c r="VYL83" s="161"/>
      <c r="VYM83" s="162"/>
      <c r="VYN83" s="162"/>
      <c r="VYO83" s="162"/>
      <c r="VYP83" s="110"/>
      <c r="VYT83" s="163"/>
      <c r="VYU83" s="31"/>
      <c r="VYV83" s="156"/>
      <c r="VYW83" s="157"/>
      <c r="VYX83" s="158"/>
      <c r="VYY83" s="159"/>
      <c r="VYZ83" s="160"/>
      <c r="VZA83" s="160"/>
      <c r="VZB83" s="161"/>
      <c r="VZC83" s="161"/>
      <c r="VZD83" s="162"/>
      <c r="VZE83" s="162"/>
      <c r="VZF83" s="162"/>
      <c r="VZG83" s="110"/>
      <c r="VZK83" s="163"/>
      <c r="VZL83" s="31"/>
      <c r="VZM83" s="156"/>
      <c r="VZN83" s="157"/>
      <c r="VZO83" s="158"/>
      <c r="VZP83" s="159"/>
      <c r="VZQ83" s="160"/>
      <c r="VZR83" s="160"/>
      <c r="VZS83" s="161"/>
      <c r="VZT83" s="161"/>
      <c r="VZU83" s="162"/>
      <c r="VZV83" s="162"/>
      <c r="VZW83" s="162"/>
      <c r="VZX83" s="110"/>
      <c r="WAB83" s="163"/>
      <c r="WAC83" s="31"/>
      <c r="WAD83" s="156"/>
      <c r="WAE83" s="157"/>
      <c r="WAF83" s="158"/>
      <c r="WAG83" s="159"/>
      <c r="WAH83" s="160"/>
      <c r="WAI83" s="160"/>
      <c r="WAJ83" s="161"/>
      <c r="WAK83" s="161"/>
      <c r="WAL83" s="162"/>
      <c r="WAM83" s="162"/>
      <c r="WAN83" s="162"/>
      <c r="WAO83" s="110"/>
      <c r="WAS83" s="163"/>
      <c r="WAT83" s="31"/>
      <c r="WAU83" s="156"/>
      <c r="WAV83" s="157"/>
      <c r="WAW83" s="158"/>
      <c r="WAX83" s="159"/>
      <c r="WAY83" s="160"/>
      <c r="WAZ83" s="160"/>
      <c r="WBA83" s="161"/>
      <c r="WBB83" s="161"/>
      <c r="WBC83" s="162"/>
      <c r="WBD83" s="162"/>
      <c r="WBE83" s="162"/>
      <c r="WBF83" s="110"/>
      <c r="WBJ83" s="163"/>
      <c r="WBK83" s="31"/>
      <c r="WBL83" s="156"/>
      <c r="WBM83" s="157"/>
      <c r="WBN83" s="158"/>
      <c r="WBO83" s="159"/>
      <c r="WBP83" s="160"/>
      <c r="WBQ83" s="160"/>
      <c r="WBR83" s="161"/>
      <c r="WBS83" s="161"/>
      <c r="WBT83" s="162"/>
      <c r="WBU83" s="162"/>
      <c r="WBV83" s="162"/>
      <c r="WBW83" s="110"/>
      <c r="WCA83" s="163"/>
      <c r="WCB83" s="31"/>
      <c r="WCC83" s="156"/>
      <c r="WCD83" s="157"/>
      <c r="WCE83" s="158"/>
      <c r="WCF83" s="159"/>
      <c r="WCG83" s="160"/>
      <c r="WCH83" s="160"/>
      <c r="WCI83" s="161"/>
      <c r="WCJ83" s="161"/>
      <c r="WCK83" s="162"/>
      <c r="WCL83" s="162"/>
      <c r="WCM83" s="162"/>
      <c r="WCN83" s="110"/>
      <c r="WCR83" s="163"/>
      <c r="WCS83" s="31"/>
      <c r="WCT83" s="156"/>
      <c r="WCU83" s="157"/>
      <c r="WCV83" s="158"/>
      <c r="WCW83" s="159"/>
      <c r="WCX83" s="160"/>
      <c r="WCY83" s="160"/>
      <c r="WCZ83" s="161"/>
      <c r="WDA83" s="161"/>
      <c r="WDB83" s="162"/>
      <c r="WDC83" s="162"/>
      <c r="WDD83" s="162"/>
      <c r="WDE83" s="110"/>
      <c r="WDI83" s="163"/>
      <c r="WDJ83" s="31"/>
      <c r="WDK83" s="156"/>
      <c r="WDL83" s="157"/>
      <c r="WDM83" s="158"/>
      <c r="WDN83" s="159"/>
      <c r="WDO83" s="160"/>
      <c r="WDP83" s="160"/>
      <c r="WDQ83" s="161"/>
      <c r="WDR83" s="161"/>
      <c r="WDS83" s="162"/>
      <c r="WDT83" s="162"/>
      <c r="WDU83" s="162"/>
      <c r="WDV83" s="110"/>
      <c r="WDZ83" s="163"/>
      <c r="WEA83" s="31"/>
      <c r="WEB83" s="156"/>
      <c r="WEC83" s="157"/>
      <c r="WED83" s="158"/>
      <c r="WEE83" s="159"/>
      <c r="WEF83" s="160"/>
      <c r="WEG83" s="160"/>
      <c r="WEH83" s="161"/>
      <c r="WEI83" s="161"/>
      <c r="WEJ83" s="162"/>
      <c r="WEK83" s="162"/>
      <c r="WEL83" s="162"/>
      <c r="WEM83" s="110"/>
      <c r="WEQ83" s="163"/>
      <c r="WER83" s="31"/>
      <c r="WES83" s="156"/>
      <c r="WET83" s="157"/>
      <c r="WEU83" s="158"/>
      <c r="WEV83" s="159"/>
      <c r="WEW83" s="160"/>
      <c r="WEX83" s="160"/>
      <c r="WEY83" s="161"/>
      <c r="WEZ83" s="161"/>
      <c r="WFA83" s="162"/>
      <c r="WFB83" s="162"/>
      <c r="WFC83" s="162"/>
      <c r="WFD83" s="110"/>
      <c r="WFH83" s="163"/>
      <c r="WFI83" s="31"/>
      <c r="WFJ83" s="156"/>
      <c r="WFK83" s="157"/>
      <c r="WFL83" s="158"/>
      <c r="WFM83" s="159"/>
      <c r="WFN83" s="160"/>
      <c r="WFO83" s="160"/>
      <c r="WFP83" s="161"/>
      <c r="WFQ83" s="161"/>
      <c r="WFR83" s="162"/>
      <c r="WFS83" s="162"/>
      <c r="WFT83" s="162"/>
      <c r="WFU83" s="110"/>
      <c r="WFY83" s="163"/>
      <c r="WFZ83" s="31"/>
      <c r="WGA83" s="156"/>
      <c r="WGB83" s="157"/>
      <c r="WGC83" s="158"/>
      <c r="WGD83" s="159"/>
      <c r="WGE83" s="160"/>
      <c r="WGF83" s="160"/>
      <c r="WGG83" s="161"/>
      <c r="WGH83" s="161"/>
      <c r="WGI83" s="162"/>
      <c r="WGJ83" s="162"/>
      <c r="WGK83" s="162"/>
      <c r="WGL83" s="110"/>
      <c r="WGP83" s="163"/>
      <c r="WGQ83" s="31"/>
      <c r="WGR83" s="156"/>
      <c r="WGS83" s="157"/>
      <c r="WGT83" s="158"/>
      <c r="WGU83" s="159"/>
      <c r="WGV83" s="160"/>
      <c r="WGW83" s="160"/>
      <c r="WGX83" s="161"/>
      <c r="WGY83" s="161"/>
      <c r="WGZ83" s="162"/>
      <c r="WHA83" s="162"/>
      <c r="WHB83" s="162"/>
      <c r="WHC83" s="110"/>
      <c r="WHG83" s="163"/>
      <c r="WHH83" s="31"/>
      <c r="WHI83" s="156"/>
      <c r="WHJ83" s="157"/>
      <c r="WHK83" s="158"/>
      <c r="WHL83" s="159"/>
      <c r="WHM83" s="160"/>
      <c r="WHN83" s="160"/>
      <c r="WHO83" s="161"/>
      <c r="WHP83" s="161"/>
      <c r="WHQ83" s="162"/>
      <c r="WHR83" s="162"/>
      <c r="WHS83" s="162"/>
      <c r="WHT83" s="110"/>
      <c r="WHX83" s="163"/>
      <c r="WHY83" s="31"/>
      <c r="WHZ83" s="156"/>
      <c r="WIA83" s="157"/>
      <c r="WIB83" s="158"/>
      <c r="WIC83" s="159"/>
      <c r="WID83" s="160"/>
      <c r="WIE83" s="160"/>
      <c r="WIF83" s="161"/>
      <c r="WIG83" s="161"/>
      <c r="WIH83" s="162"/>
      <c r="WII83" s="162"/>
      <c r="WIJ83" s="162"/>
      <c r="WIK83" s="110"/>
      <c r="WIO83" s="163"/>
      <c r="WIP83" s="31"/>
      <c r="WIQ83" s="156"/>
      <c r="WIR83" s="157"/>
      <c r="WIS83" s="158"/>
      <c r="WIT83" s="159"/>
      <c r="WIU83" s="160"/>
      <c r="WIV83" s="160"/>
      <c r="WIW83" s="161"/>
      <c r="WIX83" s="161"/>
      <c r="WIY83" s="162"/>
      <c r="WIZ83" s="162"/>
      <c r="WJA83" s="162"/>
      <c r="WJB83" s="110"/>
      <c r="WJF83" s="163"/>
      <c r="WJG83" s="31"/>
      <c r="WJH83" s="156"/>
      <c r="WJI83" s="157"/>
      <c r="WJJ83" s="158"/>
      <c r="WJK83" s="159"/>
      <c r="WJL83" s="160"/>
      <c r="WJM83" s="160"/>
      <c r="WJN83" s="161"/>
      <c r="WJO83" s="161"/>
      <c r="WJP83" s="162"/>
      <c r="WJQ83" s="162"/>
      <c r="WJR83" s="162"/>
      <c r="WJS83" s="110"/>
      <c r="WJW83" s="163"/>
      <c r="WJX83" s="31"/>
      <c r="WJY83" s="156"/>
      <c r="WJZ83" s="157"/>
      <c r="WKA83" s="158"/>
      <c r="WKB83" s="159"/>
      <c r="WKC83" s="160"/>
      <c r="WKD83" s="160"/>
      <c r="WKE83" s="161"/>
      <c r="WKF83" s="161"/>
      <c r="WKG83" s="162"/>
      <c r="WKH83" s="162"/>
      <c r="WKI83" s="162"/>
      <c r="WKJ83" s="110"/>
      <c r="WKN83" s="163"/>
      <c r="WKO83" s="31"/>
      <c r="WKP83" s="156"/>
      <c r="WKQ83" s="157"/>
      <c r="WKR83" s="158"/>
      <c r="WKS83" s="159"/>
      <c r="WKT83" s="160"/>
      <c r="WKU83" s="160"/>
      <c r="WKV83" s="161"/>
      <c r="WKW83" s="161"/>
      <c r="WKX83" s="162"/>
      <c r="WKY83" s="162"/>
      <c r="WKZ83" s="162"/>
      <c r="WLA83" s="110"/>
      <c r="WLE83" s="163"/>
      <c r="WLF83" s="31"/>
      <c r="WLG83" s="156"/>
      <c r="WLH83" s="157"/>
      <c r="WLI83" s="158"/>
      <c r="WLJ83" s="159"/>
      <c r="WLK83" s="160"/>
      <c r="WLL83" s="160"/>
      <c r="WLM83" s="161"/>
      <c r="WLN83" s="161"/>
      <c r="WLO83" s="162"/>
      <c r="WLP83" s="162"/>
      <c r="WLQ83" s="162"/>
      <c r="WLR83" s="110"/>
      <c r="WLV83" s="163"/>
      <c r="WLW83" s="31"/>
      <c r="WLX83" s="156"/>
      <c r="WLY83" s="157"/>
      <c r="WLZ83" s="158"/>
      <c r="WMA83" s="159"/>
      <c r="WMB83" s="160"/>
      <c r="WMC83" s="160"/>
      <c r="WMD83" s="161"/>
      <c r="WME83" s="161"/>
      <c r="WMF83" s="162"/>
      <c r="WMG83" s="162"/>
      <c r="WMH83" s="162"/>
      <c r="WMI83" s="110"/>
      <c r="WMM83" s="163"/>
      <c r="WMN83" s="31"/>
      <c r="WMO83" s="156"/>
      <c r="WMP83" s="157"/>
      <c r="WMQ83" s="158"/>
      <c r="WMR83" s="159"/>
      <c r="WMS83" s="160"/>
      <c r="WMT83" s="160"/>
      <c r="WMU83" s="161"/>
      <c r="WMV83" s="161"/>
      <c r="WMW83" s="162"/>
      <c r="WMX83" s="162"/>
      <c r="WMY83" s="162"/>
      <c r="WMZ83" s="110"/>
      <c r="WND83" s="163"/>
      <c r="WNE83" s="31"/>
      <c r="WNF83" s="156"/>
      <c r="WNG83" s="157"/>
      <c r="WNH83" s="158"/>
      <c r="WNI83" s="159"/>
      <c r="WNJ83" s="160"/>
      <c r="WNK83" s="160"/>
      <c r="WNL83" s="161"/>
      <c r="WNM83" s="161"/>
      <c r="WNN83" s="162"/>
      <c r="WNO83" s="162"/>
      <c r="WNP83" s="162"/>
      <c r="WNQ83" s="110"/>
      <c r="WNU83" s="163"/>
      <c r="WNV83" s="31"/>
      <c r="WNW83" s="156"/>
      <c r="WNX83" s="157"/>
      <c r="WNY83" s="158"/>
      <c r="WNZ83" s="159"/>
      <c r="WOA83" s="160"/>
      <c r="WOB83" s="160"/>
      <c r="WOC83" s="161"/>
      <c r="WOD83" s="161"/>
      <c r="WOE83" s="162"/>
      <c r="WOF83" s="162"/>
      <c r="WOG83" s="162"/>
      <c r="WOH83" s="110"/>
      <c r="WOL83" s="163"/>
      <c r="WOM83" s="31"/>
      <c r="WON83" s="156"/>
      <c r="WOO83" s="157"/>
      <c r="WOP83" s="158"/>
      <c r="WOQ83" s="159"/>
      <c r="WOR83" s="160"/>
      <c r="WOS83" s="160"/>
      <c r="WOT83" s="161"/>
      <c r="WOU83" s="161"/>
      <c r="WOV83" s="162"/>
      <c r="WOW83" s="162"/>
      <c r="WOX83" s="162"/>
      <c r="WOY83" s="110"/>
      <c r="WPC83" s="163"/>
      <c r="WPD83" s="31"/>
      <c r="WPE83" s="156"/>
      <c r="WPF83" s="157"/>
      <c r="WPG83" s="158"/>
      <c r="WPH83" s="159"/>
      <c r="WPI83" s="160"/>
      <c r="WPJ83" s="160"/>
      <c r="WPK83" s="161"/>
      <c r="WPL83" s="161"/>
      <c r="WPM83" s="162"/>
      <c r="WPN83" s="162"/>
      <c r="WPO83" s="162"/>
      <c r="WPP83" s="110"/>
      <c r="WPT83" s="163"/>
      <c r="WPU83" s="31"/>
      <c r="WPV83" s="156"/>
      <c r="WPW83" s="157"/>
      <c r="WPX83" s="158"/>
      <c r="WPY83" s="159"/>
      <c r="WPZ83" s="160"/>
      <c r="WQA83" s="160"/>
      <c r="WQB83" s="161"/>
      <c r="WQC83" s="161"/>
      <c r="WQD83" s="162"/>
      <c r="WQE83" s="162"/>
      <c r="WQF83" s="162"/>
      <c r="WQG83" s="110"/>
      <c r="WQK83" s="163"/>
      <c r="WQL83" s="31"/>
      <c r="WQM83" s="156"/>
      <c r="WQN83" s="157"/>
      <c r="WQO83" s="158"/>
      <c r="WQP83" s="159"/>
      <c r="WQQ83" s="160"/>
      <c r="WQR83" s="160"/>
      <c r="WQS83" s="161"/>
      <c r="WQT83" s="161"/>
      <c r="WQU83" s="162"/>
      <c r="WQV83" s="162"/>
      <c r="WQW83" s="162"/>
      <c r="WQX83" s="110"/>
      <c r="WRB83" s="163"/>
      <c r="WRC83" s="31"/>
      <c r="WRD83" s="156"/>
      <c r="WRE83" s="157"/>
      <c r="WRF83" s="158"/>
      <c r="WRG83" s="159"/>
      <c r="WRH83" s="160"/>
      <c r="WRI83" s="160"/>
      <c r="WRJ83" s="161"/>
      <c r="WRK83" s="161"/>
      <c r="WRL83" s="162"/>
      <c r="WRM83" s="162"/>
      <c r="WRN83" s="162"/>
      <c r="WRO83" s="110"/>
      <c r="WRS83" s="163"/>
      <c r="WRT83" s="31"/>
      <c r="WRU83" s="156"/>
      <c r="WRV83" s="157"/>
      <c r="WRW83" s="158"/>
      <c r="WRX83" s="159"/>
      <c r="WRY83" s="160"/>
      <c r="WRZ83" s="160"/>
      <c r="WSA83" s="161"/>
      <c r="WSB83" s="161"/>
      <c r="WSC83" s="162"/>
      <c r="WSD83" s="162"/>
      <c r="WSE83" s="162"/>
      <c r="WSF83" s="110"/>
      <c r="WSJ83" s="163"/>
      <c r="WSK83" s="31"/>
      <c r="WSL83" s="156"/>
      <c r="WSM83" s="157"/>
      <c r="WSN83" s="158"/>
      <c r="WSO83" s="159"/>
      <c r="WSP83" s="160"/>
      <c r="WSQ83" s="160"/>
      <c r="WSR83" s="161"/>
      <c r="WSS83" s="161"/>
      <c r="WST83" s="162"/>
      <c r="WSU83" s="162"/>
      <c r="WSV83" s="162"/>
      <c r="WSW83" s="110"/>
      <c r="WTA83" s="163"/>
      <c r="WTB83" s="31"/>
      <c r="WTC83" s="156"/>
      <c r="WTD83" s="157"/>
      <c r="WTE83" s="158"/>
      <c r="WTF83" s="159"/>
      <c r="WTG83" s="160"/>
      <c r="WTH83" s="160"/>
      <c r="WTI83" s="161"/>
      <c r="WTJ83" s="161"/>
      <c r="WTK83" s="162"/>
      <c r="WTL83" s="162"/>
      <c r="WTM83" s="162"/>
      <c r="WTN83" s="110"/>
      <c r="WTR83" s="163"/>
      <c r="WTS83" s="31"/>
      <c r="WTT83" s="156"/>
      <c r="WTU83" s="157"/>
      <c r="WTV83" s="158"/>
      <c r="WTW83" s="159"/>
      <c r="WTX83" s="160"/>
      <c r="WTY83" s="160"/>
      <c r="WTZ83" s="161"/>
      <c r="WUA83" s="161"/>
      <c r="WUB83" s="162"/>
      <c r="WUC83" s="162"/>
      <c r="WUD83" s="162"/>
      <c r="WUE83" s="110"/>
      <c r="WUI83" s="163"/>
      <c r="WUJ83" s="31"/>
      <c r="WUK83" s="156"/>
      <c r="WUL83" s="157"/>
      <c r="WUM83" s="158"/>
      <c r="WUN83" s="159"/>
      <c r="WUO83" s="160"/>
      <c r="WUP83" s="160"/>
      <c r="WUQ83" s="161"/>
      <c r="WUR83" s="161"/>
      <c r="WUS83" s="162"/>
      <c r="WUT83" s="162"/>
      <c r="WUU83" s="162"/>
      <c r="WUV83" s="110"/>
      <c r="WUZ83" s="163"/>
      <c r="WVA83" s="31"/>
      <c r="WVB83" s="156"/>
      <c r="WVC83" s="157"/>
      <c r="WVD83" s="158"/>
      <c r="WVE83" s="159"/>
      <c r="WVF83" s="160"/>
      <c r="WVG83" s="160"/>
      <c r="WVH83" s="161"/>
      <c r="WVI83" s="161"/>
      <c r="WVJ83" s="162"/>
      <c r="WVK83" s="162"/>
      <c r="WVL83" s="162"/>
      <c r="WVM83" s="110"/>
      <c r="WVQ83" s="163"/>
      <c r="WVR83" s="31"/>
      <c r="WVS83" s="156"/>
      <c r="WVT83" s="157"/>
      <c r="WVU83" s="158"/>
      <c r="WVV83" s="159"/>
      <c r="WVW83" s="160"/>
      <c r="WVX83" s="160"/>
      <c r="WVY83" s="161"/>
      <c r="WVZ83" s="161"/>
      <c r="WWA83" s="162"/>
      <c r="WWB83" s="162"/>
      <c r="WWC83" s="162"/>
      <c r="WWD83" s="110"/>
      <c r="WWH83" s="163"/>
      <c r="WWI83" s="31"/>
      <c r="WWJ83" s="156"/>
      <c r="WWK83" s="157"/>
      <c r="WWL83" s="158"/>
      <c r="WWM83" s="159"/>
      <c r="WWN83" s="160"/>
      <c r="WWO83" s="160"/>
      <c r="WWP83" s="161"/>
      <c r="WWQ83" s="161"/>
      <c r="WWR83" s="162"/>
      <c r="WWS83" s="162"/>
      <c r="WWT83" s="162"/>
      <c r="WWU83" s="110"/>
      <c r="WWY83" s="163"/>
      <c r="WWZ83" s="31"/>
      <c r="WXA83" s="156"/>
      <c r="WXB83" s="157"/>
      <c r="WXC83" s="158"/>
      <c r="WXD83" s="159"/>
      <c r="WXE83" s="160"/>
      <c r="WXF83" s="160"/>
      <c r="WXG83" s="161"/>
      <c r="WXH83" s="161"/>
      <c r="WXI83" s="162"/>
      <c r="WXJ83" s="162"/>
      <c r="WXK83" s="162"/>
      <c r="WXL83" s="110"/>
      <c r="WXP83" s="163"/>
      <c r="WXQ83" s="31"/>
      <c r="WXR83" s="156"/>
      <c r="WXS83" s="157"/>
      <c r="WXT83" s="158"/>
      <c r="WXU83" s="159"/>
      <c r="WXV83" s="160"/>
      <c r="WXW83" s="160"/>
      <c r="WXX83" s="161"/>
      <c r="WXY83" s="161"/>
      <c r="WXZ83" s="162"/>
      <c r="WYA83" s="162"/>
      <c r="WYB83" s="162"/>
      <c r="WYC83" s="110"/>
      <c r="WYG83" s="163"/>
      <c r="WYH83" s="31"/>
      <c r="WYI83" s="156"/>
      <c r="WYJ83" s="157"/>
      <c r="WYK83" s="158"/>
      <c r="WYL83" s="159"/>
      <c r="WYM83" s="160"/>
      <c r="WYN83" s="160"/>
      <c r="WYO83" s="161"/>
      <c r="WYP83" s="161"/>
      <c r="WYQ83" s="162"/>
      <c r="WYR83" s="162"/>
      <c r="WYS83" s="162"/>
      <c r="WYT83" s="110"/>
      <c r="WYX83" s="163"/>
      <c r="WYY83" s="31"/>
      <c r="WYZ83" s="156"/>
      <c r="WZA83" s="157"/>
      <c r="WZB83" s="158"/>
      <c r="WZC83" s="159"/>
      <c r="WZD83" s="160"/>
      <c r="WZE83" s="160"/>
      <c r="WZF83" s="161"/>
      <c r="WZG83" s="161"/>
      <c r="WZH83" s="162"/>
      <c r="WZI83" s="162"/>
      <c r="WZJ83" s="162"/>
      <c r="WZK83" s="110"/>
      <c r="WZO83" s="163"/>
      <c r="WZP83" s="31"/>
      <c r="WZQ83" s="156"/>
      <c r="WZR83" s="157"/>
      <c r="WZS83" s="158"/>
      <c r="WZT83" s="159"/>
      <c r="WZU83" s="160"/>
      <c r="WZV83" s="160"/>
      <c r="WZW83" s="161"/>
      <c r="WZX83" s="161"/>
      <c r="WZY83" s="162"/>
      <c r="WZZ83" s="162"/>
      <c r="XAA83" s="162"/>
      <c r="XAB83" s="110"/>
      <c r="XAF83" s="163"/>
      <c r="XAG83" s="31"/>
      <c r="XAH83" s="156"/>
      <c r="XAI83" s="157"/>
      <c r="XAJ83" s="158"/>
      <c r="XAK83" s="159"/>
      <c r="XAL83" s="160"/>
      <c r="XAM83" s="160"/>
      <c r="XAN83" s="161"/>
      <c r="XAO83" s="161"/>
      <c r="XAP83" s="162"/>
      <c r="XAQ83" s="162"/>
      <c r="XAR83" s="162"/>
      <c r="XAS83" s="110"/>
      <c r="XAW83" s="163"/>
      <c r="XAX83" s="31"/>
      <c r="XAY83" s="156"/>
      <c r="XAZ83" s="157"/>
      <c r="XBA83" s="158"/>
      <c r="XBB83" s="159"/>
      <c r="XBC83" s="160"/>
      <c r="XBD83" s="160"/>
      <c r="XBE83" s="161"/>
      <c r="XBF83" s="161"/>
      <c r="XBG83" s="162"/>
      <c r="XBH83" s="162"/>
      <c r="XBI83" s="162"/>
      <c r="XBJ83" s="110"/>
      <c r="XBN83" s="163"/>
      <c r="XBO83" s="31"/>
      <c r="XBP83" s="156"/>
      <c r="XBQ83" s="157"/>
      <c r="XBR83" s="158"/>
      <c r="XBS83" s="159"/>
      <c r="XBT83" s="160"/>
      <c r="XBU83" s="160"/>
      <c r="XBV83" s="161"/>
      <c r="XBW83" s="161"/>
      <c r="XBX83" s="162"/>
      <c r="XBY83" s="162"/>
      <c r="XBZ83" s="162"/>
      <c r="XCA83" s="110"/>
      <c r="XCE83" s="163"/>
      <c r="XCF83" s="31"/>
      <c r="XCG83" s="156"/>
      <c r="XCH83" s="157"/>
      <c r="XCI83" s="158"/>
      <c r="XCJ83" s="159"/>
      <c r="XCK83" s="160"/>
      <c r="XCL83" s="160"/>
      <c r="XCM83" s="161"/>
      <c r="XCN83" s="161"/>
      <c r="XCO83" s="162"/>
      <c r="XCP83" s="162"/>
      <c r="XCQ83" s="162"/>
      <c r="XCR83" s="110"/>
      <c r="XCV83" s="163"/>
      <c r="XCW83" s="31"/>
      <c r="XCX83" s="156"/>
      <c r="XCY83" s="157"/>
      <c r="XCZ83" s="158"/>
      <c r="XDA83" s="159"/>
      <c r="XDB83" s="160"/>
      <c r="XDC83" s="160"/>
      <c r="XDD83" s="161"/>
      <c r="XDE83" s="161"/>
      <c r="XDF83" s="162"/>
      <c r="XDG83" s="162"/>
      <c r="XDH83" s="162"/>
      <c r="XDI83" s="110"/>
      <c r="XDM83" s="163"/>
      <c r="XDN83" s="31"/>
      <c r="XDO83" s="156"/>
      <c r="XDP83" s="157"/>
      <c r="XDQ83" s="158"/>
      <c r="XDR83" s="159"/>
      <c r="XDS83" s="160"/>
      <c r="XDT83" s="160"/>
      <c r="XDU83" s="161"/>
      <c r="XDV83" s="161"/>
      <c r="XDW83" s="162"/>
      <c r="XDX83" s="162"/>
      <c r="XDY83" s="162"/>
      <c r="XDZ83" s="110"/>
      <c r="XED83" s="163"/>
      <c r="XEE83" s="31"/>
      <c r="XEF83" s="156"/>
      <c r="XEG83" s="157"/>
      <c r="XEH83" s="158"/>
      <c r="XEI83" s="159"/>
      <c r="XEJ83" s="160"/>
      <c r="XEK83" s="160"/>
      <c r="XEL83" s="161"/>
      <c r="XEM83" s="161"/>
      <c r="XEN83" s="162"/>
      <c r="XEO83" s="162"/>
      <c r="XEP83" s="162"/>
      <c r="XEQ83" s="110"/>
      <c r="XEU83" s="163"/>
      <c r="XEV83" s="31"/>
      <c r="XEW83" s="156"/>
      <c r="XEX83" s="157"/>
      <c r="XEY83" s="158"/>
      <c r="XEZ83" s="159"/>
      <c r="XFA83" s="160"/>
      <c r="XFB83" s="160"/>
      <c r="XFC83" s="161"/>
    </row>
    <row r="84" spans="1:5117 5121:9214 9218:13311 13315:16383" ht="23.25" customHeight="1" x14ac:dyDescent="0.35">
      <c r="A84" s="37">
        <f>+A83+1</f>
        <v>61</v>
      </c>
      <c r="B84" s="145" t="s">
        <v>189</v>
      </c>
      <c r="C84" s="145" t="s">
        <v>253</v>
      </c>
      <c r="D84" s="145" t="s">
        <v>250</v>
      </c>
      <c r="E84" s="146" t="s">
        <v>218</v>
      </c>
      <c r="F84" s="147" t="s">
        <v>197</v>
      </c>
      <c r="G84" s="148">
        <v>43000</v>
      </c>
      <c r="H84" s="148">
        <v>40083.33</v>
      </c>
      <c r="I84" s="149">
        <v>627.95000000000005</v>
      </c>
      <c r="J84" s="150">
        <f>G84*2.87/100</f>
        <v>1234.0999999999999</v>
      </c>
      <c r="K84" s="151">
        <f>G84*7.1/100</f>
        <v>3053</v>
      </c>
      <c r="L84" s="152">
        <f>+G84*1.1%</f>
        <v>473.00000000000006</v>
      </c>
      <c r="M84" s="152">
        <f>G84*3.04/100</f>
        <v>1307.2</v>
      </c>
      <c r="N84" s="153">
        <f>+G84*7.09%</f>
        <v>3048.7000000000003</v>
      </c>
      <c r="O84" s="30">
        <v>1587.38</v>
      </c>
      <c r="P84" s="154">
        <f>I84+J84+M84+O84</f>
        <v>4756.63</v>
      </c>
      <c r="Q84" s="154">
        <f>K84+L84+N84</f>
        <v>6574.7000000000007</v>
      </c>
      <c r="R84" s="26">
        <f t="shared" ref="R84:R87" si="126">G84-P84+H84</f>
        <v>78326.700000000012</v>
      </c>
    </row>
    <row r="85" spans="1:5117 5121:9214 9218:13311 13315:16383" ht="30" customHeight="1" x14ac:dyDescent="0.35">
      <c r="A85" s="37">
        <f>+A84+1</f>
        <v>62</v>
      </c>
      <c r="B85" s="33" t="s">
        <v>209</v>
      </c>
      <c r="C85" s="33" t="s">
        <v>253</v>
      </c>
      <c r="D85" s="145" t="s">
        <v>250</v>
      </c>
      <c r="E85" s="146" t="s">
        <v>218</v>
      </c>
      <c r="F85" s="37" t="s">
        <v>295</v>
      </c>
      <c r="G85" s="29">
        <v>43000</v>
      </c>
      <c r="H85" s="29">
        <v>39250</v>
      </c>
      <c r="I85" s="26">
        <v>866.06</v>
      </c>
      <c r="J85" s="22">
        <f>G85*2.87/100</f>
        <v>1234.0999999999999</v>
      </c>
      <c r="K85" s="23">
        <f>G85*7.1/100</f>
        <v>3053</v>
      </c>
      <c r="L85" s="24">
        <f>+G85*1.1%</f>
        <v>473.00000000000006</v>
      </c>
      <c r="M85" s="24">
        <f>G85*3.04/100</f>
        <v>1307.2</v>
      </c>
      <c r="N85" s="32">
        <f>+G85*7.09%</f>
        <v>3048.7000000000003</v>
      </c>
      <c r="O85" s="30">
        <v>0</v>
      </c>
      <c r="P85" s="26">
        <f>I85+J85+M85+O85</f>
        <v>3407.3599999999997</v>
      </c>
      <c r="Q85" s="26">
        <f>K85+L85+N85</f>
        <v>6574.7000000000007</v>
      </c>
      <c r="R85" s="26">
        <f t="shared" si="126"/>
        <v>78842.64</v>
      </c>
    </row>
    <row r="86" spans="1:5117 5121:9214 9218:13311 13315:16383" ht="30" customHeight="1" x14ac:dyDescent="0.35">
      <c r="A86" s="37">
        <f>+A85+1</f>
        <v>63</v>
      </c>
      <c r="B86" s="33" t="s">
        <v>433</v>
      </c>
      <c r="C86" s="33" t="s">
        <v>252</v>
      </c>
      <c r="D86" s="145" t="s">
        <v>250</v>
      </c>
      <c r="E86" s="51" t="s">
        <v>434</v>
      </c>
      <c r="F86" s="37" t="s">
        <v>29</v>
      </c>
      <c r="G86" s="29">
        <v>60000</v>
      </c>
      <c r="H86" s="2"/>
      <c r="I86" s="21">
        <v>3486.68</v>
      </c>
      <c r="J86" s="22">
        <f>G86*2.87/100</f>
        <v>1722</v>
      </c>
      <c r="K86" s="23">
        <f>G86*7.1/100</f>
        <v>4260</v>
      </c>
      <c r="L86" s="24">
        <f>+G86*1.1%</f>
        <v>660.00000000000011</v>
      </c>
      <c r="M86" s="24">
        <f>G86*3.04/100</f>
        <v>1824</v>
      </c>
      <c r="N86" s="32">
        <f>+G86*7.09%</f>
        <v>4254</v>
      </c>
      <c r="O86" s="30">
        <v>0</v>
      </c>
      <c r="P86" s="26">
        <f>I86+J86+M86+O86</f>
        <v>7032.68</v>
      </c>
      <c r="Q86" s="26">
        <f>K86+L86+N86</f>
        <v>9174</v>
      </c>
      <c r="R86" s="26">
        <f t="shared" si="126"/>
        <v>52967.32</v>
      </c>
    </row>
    <row r="87" spans="1:5117 5121:9214 9218:13311 13315:16383" ht="23.25" customHeight="1" x14ac:dyDescent="0.35">
      <c r="A87" s="37">
        <f>+A86+1</f>
        <v>64</v>
      </c>
      <c r="B87" s="38" t="s">
        <v>289</v>
      </c>
      <c r="C87" s="38" t="s">
        <v>253</v>
      </c>
      <c r="D87" s="38" t="s">
        <v>250</v>
      </c>
      <c r="E87" s="38" t="s">
        <v>290</v>
      </c>
      <c r="F87" s="19" t="s">
        <v>29</v>
      </c>
      <c r="G87" s="29">
        <v>60000</v>
      </c>
      <c r="H87" s="29">
        <v>52500</v>
      </c>
      <c r="I87" s="21">
        <v>3486.68</v>
      </c>
      <c r="J87" s="22">
        <f>G87*2.87/100</f>
        <v>1722</v>
      </c>
      <c r="K87" s="23">
        <f>G87*7.1/100</f>
        <v>4260</v>
      </c>
      <c r="L87" s="24">
        <f>+G87*1.1%</f>
        <v>660.00000000000011</v>
      </c>
      <c r="M87" s="24">
        <f>G87*3.04/100</f>
        <v>1824</v>
      </c>
      <c r="N87" s="32">
        <f>+G87*7.09%</f>
        <v>4254</v>
      </c>
      <c r="O87" s="32">
        <v>0</v>
      </c>
      <c r="P87" s="26">
        <f>I87+J87+M87+O87</f>
        <v>7032.68</v>
      </c>
      <c r="Q87" s="26">
        <f>K87+L87+N87</f>
        <v>9174</v>
      </c>
      <c r="R87" s="26">
        <f t="shared" si="126"/>
        <v>105467.32</v>
      </c>
    </row>
    <row r="88" spans="1:5117 5121:9214 9218:13311 13315:16383" ht="26.25" customHeight="1" x14ac:dyDescent="0.2">
      <c r="A88" s="171" t="s">
        <v>133</v>
      </c>
      <c r="B88" s="171"/>
      <c r="C88" s="171"/>
      <c r="D88" s="171"/>
      <c r="E88" s="172"/>
      <c r="F88" s="31"/>
      <c r="G88" s="40">
        <f t="shared" ref="G88:R88" si="127">SUM(G83:G87)</f>
        <v>366000</v>
      </c>
      <c r="H88" s="40">
        <f t="shared" si="127"/>
        <v>284333.33</v>
      </c>
      <c r="I88" s="40">
        <f t="shared" si="127"/>
        <v>34686.239999999998</v>
      </c>
      <c r="J88" s="40">
        <f t="shared" si="127"/>
        <v>10504.2</v>
      </c>
      <c r="K88" s="40">
        <f t="shared" si="127"/>
        <v>25986</v>
      </c>
      <c r="L88" s="40">
        <f t="shared" si="127"/>
        <v>3088.8880000000004</v>
      </c>
      <c r="M88" s="40">
        <f t="shared" si="127"/>
        <v>11126.4</v>
      </c>
      <c r="N88" s="40">
        <f t="shared" si="127"/>
        <v>25949.4</v>
      </c>
      <c r="O88" s="40">
        <f t="shared" si="127"/>
        <v>1587.38</v>
      </c>
      <c r="P88" s="40">
        <f t="shared" si="127"/>
        <v>57904.219999999994</v>
      </c>
      <c r="Q88" s="40">
        <f t="shared" si="127"/>
        <v>55024.288</v>
      </c>
      <c r="R88" s="40">
        <f t="shared" si="127"/>
        <v>592429.1100000001</v>
      </c>
    </row>
    <row r="89" spans="1:5117 5121:9214 9218:13311 13315:16383" ht="16.5" customHeight="1" thickBot="1" x14ac:dyDescent="0.25">
      <c r="A89" s="39"/>
      <c r="B89" s="41"/>
      <c r="C89" s="41"/>
      <c r="D89" s="41"/>
      <c r="E89" s="41"/>
      <c r="F89" s="42"/>
      <c r="G89" s="43"/>
      <c r="H89" s="43"/>
      <c r="I89" s="44"/>
      <c r="J89" s="45"/>
      <c r="K89" s="46"/>
      <c r="L89" s="40"/>
      <c r="M89" s="46"/>
      <c r="N89" s="46"/>
      <c r="O89" s="46"/>
      <c r="P89" s="74"/>
      <c r="Q89" s="78"/>
      <c r="R89" s="78"/>
    </row>
    <row r="90" spans="1:5117 5121:9214 9218:13311 13315:16383" ht="35.25" customHeight="1" x14ac:dyDescent="0.2">
      <c r="A90" s="173" t="s">
        <v>26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5"/>
    </row>
    <row r="91" spans="1:5117 5121:9214 9218:13311 13315:16383" ht="26.25" customHeight="1" x14ac:dyDescent="0.35">
      <c r="A91" s="37">
        <v>65</v>
      </c>
      <c r="B91" s="18" t="s">
        <v>48</v>
      </c>
      <c r="C91" s="18" t="s">
        <v>253</v>
      </c>
      <c r="D91" s="18" t="s">
        <v>26</v>
      </c>
      <c r="E91" s="18" t="s">
        <v>49</v>
      </c>
      <c r="F91" s="19" t="s">
        <v>29</v>
      </c>
      <c r="G91" s="29">
        <v>210000</v>
      </c>
      <c r="H91" s="29">
        <f>+G91</f>
        <v>210000</v>
      </c>
      <c r="I91" s="21">
        <v>38154.769999999997</v>
      </c>
      <c r="J91" s="22">
        <f>+G91*2.87%</f>
        <v>6027</v>
      </c>
      <c r="K91" s="23">
        <f>G91*7.1/100</f>
        <v>14910</v>
      </c>
      <c r="L91" s="85">
        <f t="shared" ref="L91:L96" si="128">74808*1.1%</f>
        <v>822.88800000000003</v>
      </c>
      <c r="M91" s="32">
        <f>187020*3.04%</f>
        <v>5685.4080000000004</v>
      </c>
      <c r="N91" s="32">
        <f>187020*7.09%</f>
        <v>13259.718000000001</v>
      </c>
      <c r="O91" s="32">
        <v>0</v>
      </c>
      <c r="P91" s="26">
        <f>I91+J91+M91+O91</f>
        <v>49867.178</v>
      </c>
      <c r="Q91" s="26">
        <f>K91+L91+N91</f>
        <v>28992.606</v>
      </c>
      <c r="R91" s="26">
        <f>G91-P91+H91</f>
        <v>370132.82199999999</v>
      </c>
    </row>
    <row r="92" spans="1:5117 5121:9214 9218:13311 13315:16383" ht="26.25" customHeight="1" x14ac:dyDescent="0.35">
      <c r="A92" s="37">
        <f t="shared" ref="A92:A127" si="129">+A91+1</f>
        <v>66</v>
      </c>
      <c r="B92" s="18" t="s">
        <v>50</v>
      </c>
      <c r="C92" s="18" t="s">
        <v>253</v>
      </c>
      <c r="D92" s="18" t="s">
        <v>26</v>
      </c>
      <c r="E92" s="18" t="s">
        <v>139</v>
      </c>
      <c r="F92" s="19" t="s">
        <v>32</v>
      </c>
      <c r="G92" s="29">
        <v>160000</v>
      </c>
      <c r="H92" s="29">
        <v>154166.67000000001</v>
      </c>
      <c r="I92" s="21">
        <v>26218.87</v>
      </c>
      <c r="J92" s="22">
        <f>G92*2.87/100</f>
        <v>4592</v>
      </c>
      <c r="K92" s="23">
        <f>G92*7.1/100</f>
        <v>11360</v>
      </c>
      <c r="L92" s="85">
        <f t="shared" si="128"/>
        <v>822.88800000000003</v>
      </c>
      <c r="M92" s="32">
        <f>+G92*3.04%</f>
        <v>4864</v>
      </c>
      <c r="N92" s="32">
        <f t="shared" ref="N92:N110" si="130">+G92*7.09%</f>
        <v>11344</v>
      </c>
      <c r="O92" s="32">
        <v>0</v>
      </c>
      <c r="P92" s="26">
        <f>I92+J92+M92+O92</f>
        <v>35674.869999999995</v>
      </c>
      <c r="Q92" s="26">
        <f>K92+L92+N92</f>
        <v>23526.887999999999</v>
      </c>
      <c r="R92" s="26">
        <f t="shared" ref="R92:R129" si="131">G92-P92+H92</f>
        <v>278491.80000000005</v>
      </c>
    </row>
    <row r="93" spans="1:5117 5121:9214 9218:13311 13315:16383" ht="26.25" customHeight="1" x14ac:dyDescent="0.35">
      <c r="A93" s="37">
        <f t="shared" si="129"/>
        <v>67</v>
      </c>
      <c r="B93" s="18" t="s">
        <v>51</v>
      </c>
      <c r="C93" s="18" t="s">
        <v>253</v>
      </c>
      <c r="D93" s="18" t="s">
        <v>26</v>
      </c>
      <c r="E93" s="18" t="s">
        <v>138</v>
      </c>
      <c r="F93" s="19" t="s">
        <v>32</v>
      </c>
      <c r="G93" s="29">
        <v>160000</v>
      </c>
      <c r="H93" s="29">
        <v>154166.67000000001</v>
      </c>
      <c r="I93" s="21">
        <v>26218.87</v>
      </c>
      <c r="J93" s="22">
        <f>G93*2.87/100</f>
        <v>4592</v>
      </c>
      <c r="K93" s="23">
        <f>G93*7.1/100</f>
        <v>11360</v>
      </c>
      <c r="L93" s="85">
        <f t="shared" si="128"/>
        <v>822.88800000000003</v>
      </c>
      <c r="M93" s="32">
        <f>+G93*3.04%</f>
        <v>4864</v>
      </c>
      <c r="N93" s="32">
        <f t="shared" si="130"/>
        <v>11344</v>
      </c>
      <c r="O93" s="32">
        <v>0</v>
      </c>
      <c r="P93" s="26">
        <f>I93+J93+M93+O93</f>
        <v>35674.869999999995</v>
      </c>
      <c r="Q93" s="26">
        <f>K93+L93+N93</f>
        <v>23526.887999999999</v>
      </c>
      <c r="R93" s="26">
        <f t="shared" si="131"/>
        <v>278491.80000000005</v>
      </c>
    </row>
    <row r="94" spans="1:5117 5121:9214 9218:13311 13315:16383" ht="26.25" customHeight="1" x14ac:dyDescent="0.35">
      <c r="A94" s="37">
        <f t="shared" si="129"/>
        <v>68</v>
      </c>
      <c r="B94" s="18" t="s">
        <v>54</v>
      </c>
      <c r="C94" s="18" t="s">
        <v>253</v>
      </c>
      <c r="D94" s="18" t="s">
        <v>26</v>
      </c>
      <c r="E94" s="18" t="s">
        <v>237</v>
      </c>
      <c r="F94" s="19" t="s">
        <v>29</v>
      </c>
      <c r="G94" s="29">
        <v>140000</v>
      </c>
      <c r="H94" s="29">
        <v>128333.33</v>
      </c>
      <c r="I94" s="21">
        <v>21117.52</v>
      </c>
      <c r="J94" s="22">
        <f>G94*2.87/100</f>
        <v>4018</v>
      </c>
      <c r="K94" s="23">
        <f>G94*7.1/100</f>
        <v>9940</v>
      </c>
      <c r="L94" s="85">
        <f t="shared" si="128"/>
        <v>822.88800000000003</v>
      </c>
      <c r="M94" s="32">
        <f>G94*3.04/100</f>
        <v>4256</v>
      </c>
      <c r="N94" s="32">
        <f t="shared" si="130"/>
        <v>9926</v>
      </c>
      <c r="O94" s="30">
        <v>1587.38</v>
      </c>
      <c r="P94" s="26">
        <f>I94+J94+M94+O94</f>
        <v>30978.9</v>
      </c>
      <c r="Q94" s="26">
        <f>K94+L94+N94</f>
        <v>20688.887999999999</v>
      </c>
      <c r="R94" s="26">
        <f t="shared" si="131"/>
        <v>237354.43</v>
      </c>
    </row>
    <row r="95" spans="1:5117 5121:9214 9218:13311 13315:16383" ht="26.25" customHeight="1" x14ac:dyDescent="0.35">
      <c r="A95" s="37">
        <f t="shared" si="129"/>
        <v>69</v>
      </c>
      <c r="B95" s="18" t="s">
        <v>52</v>
      </c>
      <c r="C95" s="18" t="s">
        <v>252</v>
      </c>
      <c r="D95" s="18" t="s">
        <v>26</v>
      </c>
      <c r="E95" s="18" t="s">
        <v>53</v>
      </c>
      <c r="F95" s="19" t="s">
        <v>29</v>
      </c>
      <c r="G95" s="29">
        <v>90000</v>
      </c>
      <c r="H95" s="29">
        <v>84166.67</v>
      </c>
      <c r="I95" s="21">
        <v>9753.1200000000008</v>
      </c>
      <c r="J95" s="22">
        <f>G95*2.87/100</f>
        <v>2583</v>
      </c>
      <c r="K95" s="23">
        <f>G95*7.1/100</f>
        <v>6390</v>
      </c>
      <c r="L95" s="85">
        <f t="shared" si="128"/>
        <v>822.88800000000003</v>
      </c>
      <c r="M95" s="32">
        <f>G95*3.04/100</f>
        <v>2736</v>
      </c>
      <c r="N95" s="32">
        <f t="shared" si="130"/>
        <v>6381</v>
      </c>
      <c r="O95" s="32">
        <v>0</v>
      </c>
      <c r="P95" s="26">
        <f>I95+J95+M95+O95</f>
        <v>15072.12</v>
      </c>
      <c r="Q95" s="26">
        <f>K95+L95+N95</f>
        <v>13593.887999999999</v>
      </c>
      <c r="R95" s="26">
        <f t="shared" si="131"/>
        <v>159094.54999999999</v>
      </c>
    </row>
    <row r="96" spans="1:5117 5121:9214 9218:13311 13315:16383" ht="26.25" customHeight="1" x14ac:dyDescent="0.35">
      <c r="A96" s="37">
        <f t="shared" si="129"/>
        <v>70</v>
      </c>
      <c r="B96" s="18" t="s">
        <v>59</v>
      </c>
      <c r="C96" s="18" t="s">
        <v>252</v>
      </c>
      <c r="D96" s="18" t="s">
        <v>26</v>
      </c>
      <c r="E96" s="18" t="s">
        <v>143</v>
      </c>
      <c r="F96" s="19" t="s">
        <v>29</v>
      </c>
      <c r="G96" s="29">
        <v>90000</v>
      </c>
      <c r="H96" s="29">
        <v>84166.67</v>
      </c>
      <c r="I96" s="21">
        <v>9356.27</v>
      </c>
      <c r="J96" s="22">
        <f t="shared" ref="J96" si="132">G96*2.87/100</f>
        <v>2583</v>
      </c>
      <c r="K96" s="23">
        <f t="shared" ref="K96" si="133">G96*7.1/100</f>
        <v>6390</v>
      </c>
      <c r="L96" s="85">
        <f t="shared" si="128"/>
        <v>822.88800000000003</v>
      </c>
      <c r="M96" s="32">
        <f t="shared" ref="M96" si="134">G96*3.04/100</f>
        <v>2736</v>
      </c>
      <c r="N96" s="32">
        <f t="shared" si="130"/>
        <v>6381</v>
      </c>
      <c r="O96" s="30">
        <v>1587.38</v>
      </c>
      <c r="P96" s="26">
        <f t="shared" ref="P96" si="135">I96+J96+M96+O96</f>
        <v>16262.650000000001</v>
      </c>
      <c r="Q96" s="26">
        <f t="shared" ref="Q96" si="136">K96+L96+N96</f>
        <v>13593.887999999999</v>
      </c>
      <c r="R96" s="26">
        <f t="shared" si="131"/>
        <v>157904.02000000002</v>
      </c>
    </row>
    <row r="97" spans="1:18" ht="26.25" customHeight="1" x14ac:dyDescent="0.35">
      <c r="A97" s="37">
        <f t="shared" si="129"/>
        <v>71</v>
      </c>
      <c r="B97" s="18" t="s">
        <v>183</v>
      </c>
      <c r="C97" s="18" t="s">
        <v>252</v>
      </c>
      <c r="D97" s="18" t="s">
        <v>26</v>
      </c>
      <c r="E97" s="18" t="s">
        <v>184</v>
      </c>
      <c r="F97" s="19" t="s">
        <v>29</v>
      </c>
      <c r="G97" s="29">
        <v>60000</v>
      </c>
      <c r="H97" s="29">
        <v>54166.67</v>
      </c>
      <c r="I97" s="21">
        <v>3486.68</v>
      </c>
      <c r="J97" s="22">
        <f t="shared" ref="J97:J103" si="137">G97*2.87/100</f>
        <v>1722</v>
      </c>
      <c r="K97" s="23">
        <f t="shared" ref="K97:K104" si="138">G97*7.1/100</f>
        <v>4260</v>
      </c>
      <c r="L97" s="24">
        <f t="shared" ref="L97:L110" si="139">+G97*1.1%</f>
        <v>660.00000000000011</v>
      </c>
      <c r="M97" s="32">
        <f t="shared" ref="M97:M104" si="140">G97*3.04/100</f>
        <v>1824</v>
      </c>
      <c r="N97" s="32">
        <f t="shared" si="130"/>
        <v>4254</v>
      </c>
      <c r="O97" s="32">
        <v>0</v>
      </c>
      <c r="P97" s="26">
        <f t="shared" ref="P97:P107" si="141">I97+J97+M97+O97</f>
        <v>7032.68</v>
      </c>
      <c r="Q97" s="26">
        <f t="shared" ref="Q97:Q103" si="142">K97+L97+N97</f>
        <v>9174</v>
      </c>
      <c r="R97" s="26">
        <f t="shared" si="131"/>
        <v>107133.98999999999</v>
      </c>
    </row>
    <row r="98" spans="1:18" ht="26.25" customHeight="1" x14ac:dyDescent="0.35">
      <c r="A98" s="37">
        <f t="shared" si="129"/>
        <v>72</v>
      </c>
      <c r="B98" s="18" t="s">
        <v>62</v>
      </c>
      <c r="C98" s="18" t="s">
        <v>252</v>
      </c>
      <c r="D98" s="18" t="s">
        <v>26</v>
      </c>
      <c r="E98" s="18" t="s">
        <v>176</v>
      </c>
      <c r="F98" s="19" t="s">
        <v>295</v>
      </c>
      <c r="G98" s="29">
        <v>34000</v>
      </c>
      <c r="H98" s="29">
        <v>33416.67</v>
      </c>
      <c r="I98" s="21">
        <v>0</v>
      </c>
      <c r="J98" s="22">
        <f t="shared" si="137"/>
        <v>975.8</v>
      </c>
      <c r="K98" s="23">
        <f t="shared" si="138"/>
        <v>2414</v>
      </c>
      <c r="L98" s="24">
        <f t="shared" si="139"/>
        <v>374.00000000000006</v>
      </c>
      <c r="M98" s="32">
        <f t="shared" si="140"/>
        <v>1033.5999999999999</v>
      </c>
      <c r="N98" s="32">
        <f t="shared" si="130"/>
        <v>2410.6000000000004</v>
      </c>
      <c r="O98" s="32">
        <v>0</v>
      </c>
      <c r="P98" s="26">
        <f t="shared" si="141"/>
        <v>2009.3999999999999</v>
      </c>
      <c r="Q98" s="26">
        <f t="shared" si="142"/>
        <v>5198.6000000000004</v>
      </c>
      <c r="R98" s="26">
        <f t="shared" si="131"/>
        <v>65407.27</v>
      </c>
    </row>
    <row r="99" spans="1:18" ht="26.25" customHeight="1" x14ac:dyDescent="0.35">
      <c r="A99" s="37">
        <f t="shared" si="129"/>
        <v>73</v>
      </c>
      <c r="B99" s="18" t="s">
        <v>58</v>
      </c>
      <c r="C99" s="18" t="s">
        <v>253</v>
      </c>
      <c r="D99" s="18" t="s">
        <v>26</v>
      </c>
      <c r="E99" s="18" t="s">
        <v>417</v>
      </c>
      <c r="F99" s="19" t="s">
        <v>295</v>
      </c>
      <c r="G99" s="29">
        <v>105000</v>
      </c>
      <c r="H99" s="29">
        <v>60750</v>
      </c>
      <c r="I99" s="21">
        <f>12415.43+866.06</f>
        <v>13281.49</v>
      </c>
      <c r="J99" s="22">
        <f t="shared" si="137"/>
        <v>3013.5</v>
      </c>
      <c r="K99" s="23">
        <f t="shared" si="138"/>
        <v>7455</v>
      </c>
      <c r="L99" s="85">
        <f t="shared" ref="L99:L100" si="143">74808*1.1%</f>
        <v>822.88800000000003</v>
      </c>
      <c r="M99" s="32">
        <f t="shared" si="140"/>
        <v>3192</v>
      </c>
      <c r="N99" s="32">
        <f t="shared" si="130"/>
        <v>7444.5000000000009</v>
      </c>
      <c r="O99" s="32">
        <v>0</v>
      </c>
      <c r="P99" s="26">
        <f t="shared" si="141"/>
        <v>19486.989999999998</v>
      </c>
      <c r="Q99" s="26">
        <f t="shared" si="142"/>
        <v>15722.388000000003</v>
      </c>
      <c r="R99" s="26">
        <f t="shared" si="131"/>
        <v>146263.01</v>
      </c>
    </row>
    <row r="100" spans="1:18" ht="26.25" customHeight="1" x14ac:dyDescent="0.35">
      <c r="A100" s="37">
        <f t="shared" si="129"/>
        <v>74</v>
      </c>
      <c r="B100" s="18" t="s">
        <v>148</v>
      </c>
      <c r="C100" s="18" t="s">
        <v>253</v>
      </c>
      <c r="D100" s="18" t="s">
        <v>26</v>
      </c>
      <c r="E100" s="18" t="s">
        <v>418</v>
      </c>
      <c r="F100" s="19" t="s">
        <v>295</v>
      </c>
      <c r="G100" s="29">
        <v>90000</v>
      </c>
      <c r="H100" s="29">
        <v>62083.33</v>
      </c>
      <c r="I100" s="21">
        <v>9356.27</v>
      </c>
      <c r="J100" s="22">
        <f t="shared" si="137"/>
        <v>2583</v>
      </c>
      <c r="K100" s="23">
        <f t="shared" si="138"/>
        <v>6390</v>
      </c>
      <c r="L100" s="85">
        <f t="shared" si="143"/>
        <v>822.88800000000003</v>
      </c>
      <c r="M100" s="32">
        <f t="shared" si="140"/>
        <v>2736</v>
      </c>
      <c r="N100" s="32">
        <f t="shared" si="130"/>
        <v>6381</v>
      </c>
      <c r="O100" s="30">
        <v>1587.38</v>
      </c>
      <c r="P100" s="26">
        <f t="shared" si="141"/>
        <v>16262.650000000001</v>
      </c>
      <c r="Q100" s="26">
        <f t="shared" si="142"/>
        <v>13593.887999999999</v>
      </c>
      <c r="R100" s="26">
        <f t="shared" si="131"/>
        <v>135820.68</v>
      </c>
    </row>
    <row r="101" spans="1:18" ht="26.25" customHeight="1" x14ac:dyDescent="0.35">
      <c r="A101" s="37">
        <f t="shared" si="129"/>
        <v>75</v>
      </c>
      <c r="B101" s="18" t="s">
        <v>165</v>
      </c>
      <c r="C101" s="18" t="s">
        <v>253</v>
      </c>
      <c r="D101" s="18" t="s">
        <v>26</v>
      </c>
      <c r="E101" s="18" t="s">
        <v>222</v>
      </c>
      <c r="F101" s="19" t="s">
        <v>295</v>
      </c>
      <c r="G101" s="29">
        <v>43000</v>
      </c>
      <c r="H101" s="29">
        <v>40083.33</v>
      </c>
      <c r="I101" s="21">
        <v>866.06</v>
      </c>
      <c r="J101" s="22">
        <f t="shared" si="137"/>
        <v>1234.0999999999999</v>
      </c>
      <c r="K101" s="23">
        <f t="shared" si="138"/>
        <v>3053</v>
      </c>
      <c r="L101" s="24">
        <f t="shared" si="139"/>
        <v>473.00000000000006</v>
      </c>
      <c r="M101" s="32">
        <f t="shared" si="140"/>
        <v>1307.2</v>
      </c>
      <c r="N101" s="32">
        <f t="shared" si="130"/>
        <v>3048.7000000000003</v>
      </c>
      <c r="O101" s="32">
        <v>0</v>
      </c>
      <c r="P101" s="26">
        <f t="shared" si="141"/>
        <v>3407.3599999999997</v>
      </c>
      <c r="Q101" s="26">
        <f t="shared" si="142"/>
        <v>6574.7000000000007</v>
      </c>
      <c r="R101" s="26">
        <f t="shared" si="131"/>
        <v>79675.97</v>
      </c>
    </row>
    <row r="102" spans="1:18" ht="26.25" customHeight="1" x14ac:dyDescent="0.35">
      <c r="A102" s="37">
        <f t="shared" si="129"/>
        <v>76</v>
      </c>
      <c r="B102" s="18" t="s">
        <v>61</v>
      </c>
      <c r="C102" s="18" t="s">
        <v>252</v>
      </c>
      <c r="D102" s="18" t="s">
        <v>26</v>
      </c>
      <c r="E102" s="18" t="s">
        <v>60</v>
      </c>
      <c r="F102" s="19" t="s">
        <v>295</v>
      </c>
      <c r="G102" s="29">
        <v>30000</v>
      </c>
      <c r="H102" s="29">
        <v>27666.67</v>
      </c>
      <c r="I102" s="21">
        <v>0</v>
      </c>
      <c r="J102" s="22">
        <f t="shared" si="137"/>
        <v>861</v>
      </c>
      <c r="K102" s="23">
        <f t="shared" si="138"/>
        <v>2130</v>
      </c>
      <c r="L102" s="24">
        <f t="shared" si="139"/>
        <v>330.00000000000006</v>
      </c>
      <c r="M102" s="32">
        <f t="shared" si="140"/>
        <v>912</v>
      </c>
      <c r="N102" s="32">
        <f t="shared" si="130"/>
        <v>2127</v>
      </c>
      <c r="O102" s="32">
        <v>0</v>
      </c>
      <c r="P102" s="26">
        <f t="shared" si="141"/>
        <v>1773</v>
      </c>
      <c r="Q102" s="26">
        <f t="shared" si="142"/>
        <v>4587</v>
      </c>
      <c r="R102" s="26">
        <f t="shared" si="131"/>
        <v>55893.67</v>
      </c>
    </row>
    <row r="103" spans="1:18" ht="26.25" customHeight="1" x14ac:dyDescent="0.35">
      <c r="A103" s="37">
        <f t="shared" si="129"/>
        <v>77</v>
      </c>
      <c r="B103" s="18" t="s">
        <v>134</v>
      </c>
      <c r="C103" s="18" t="s">
        <v>252</v>
      </c>
      <c r="D103" s="18" t="s">
        <v>26</v>
      </c>
      <c r="E103" s="18" t="s">
        <v>56</v>
      </c>
      <c r="F103" s="19" t="s">
        <v>295</v>
      </c>
      <c r="G103" s="29">
        <v>34000</v>
      </c>
      <c r="H103" s="29">
        <f>+G103</f>
        <v>34000</v>
      </c>
      <c r="I103" s="21">
        <v>0</v>
      </c>
      <c r="J103" s="22">
        <f t="shared" si="137"/>
        <v>975.8</v>
      </c>
      <c r="K103" s="23">
        <f t="shared" si="138"/>
        <v>2414</v>
      </c>
      <c r="L103" s="24">
        <f t="shared" si="139"/>
        <v>374.00000000000006</v>
      </c>
      <c r="M103" s="32">
        <f t="shared" si="140"/>
        <v>1033.5999999999999</v>
      </c>
      <c r="N103" s="32">
        <f t="shared" si="130"/>
        <v>2410.6000000000004</v>
      </c>
      <c r="O103" s="32">
        <v>0</v>
      </c>
      <c r="P103" s="26">
        <f t="shared" si="141"/>
        <v>2009.3999999999999</v>
      </c>
      <c r="Q103" s="26">
        <f t="shared" si="142"/>
        <v>5198.6000000000004</v>
      </c>
      <c r="R103" s="26">
        <f t="shared" si="131"/>
        <v>65990.600000000006</v>
      </c>
    </row>
    <row r="104" spans="1:18" ht="26.25" customHeight="1" x14ac:dyDescent="0.35">
      <c r="A104" s="37">
        <f t="shared" si="129"/>
        <v>78</v>
      </c>
      <c r="B104" s="18" t="s">
        <v>199</v>
      </c>
      <c r="C104" s="18" t="s">
        <v>252</v>
      </c>
      <c r="D104" s="18" t="s">
        <v>26</v>
      </c>
      <c r="E104" s="18" t="s">
        <v>200</v>
      </c>
      <c r="F104" s="19" t="s">
        <v>295</v>
      </c>
      <c r="G104" s="29">
        <v>30000</v>
      </c>
      <c r="H104" s="29">
        <v>25333.33</v>
      </c>
      <c r="I104" s="21">
        <v>0</v>
      </c>
      <c r="J104" s="22">
        <f t="shared" ref="J104" si="144">G104*2.87/100</f>
        <v>861</v>
      </c>
      <c r="K104" s="23">
        <f t="shared" si="138"/>
        <v>2130</v>
      </c>
      <c r="L104" s="24">
        <f t="shared" si="139"/>
        <v>330.00000000000006</v>
      </c>
      <c r="M104" s="32">
        <f t="shared" si="140"/>
        <v>912</v>
      </c>
      <c r="N104" s="32">
        <f t="shared" si="130"/>
        <v>2127</v>
      </c>
      <c r="O104" s="32">
        <v>0</v>
      </c>
      <c r="P104" s="26">
        <f t="shared" si="141"/>
        <v>1773</v>
      </c>
      <c r="Q104" s="26">
        <f t="shared" ref="Q104:Q129" si="145">K104+L104+N104</f>
        <v>4587</v>
      </c>
      <c r="R104" s="26">
        <f t="shared" si="131"/>
        <v>53560.33</v>
      </c>
    </row>
    <row r="105" spans="1:18" ht="26.25" customHeight="1" x14ac:dyDescent="0.35">
      <c r="A105" s="37">
        <f t="shared" si="129"/>
        <v>79</v>
      </c>
      <c r="B105" s="18" t="s">
        <v>171</v>
      </c>
      <c r="C105" s="18" t="s">
        <v>252</v>
      </c>
      <c r="D105" s="18" t="s">
        <v>26</v>
      </c>
      <c r="E105" s="18" t="s">
        <v>56</v>
      </c>
      <c r="F105" s="19" t="s">
        <v>295</v>
      </c>
      <c r="G105" s="29">
        <v>34000</v>
      </c>
      <c r="H105" s="29">
        <f>+G105</f>
        <v>34000</v>
      </c>
      <c r="I105" s="21">
        <v>0</v>
      </c>
      <c r="J105" s="22">
        <f>+G105*2.87/100</f>
        <v>975.8</v>
      </c>
      <c r="K105" s="23">
        <f>+G105*7.1/100</f>
        <v>2414</v>
      </c>
      <c r="L105" s="24">
        <f t="shared" si="139"/>
        <v>374.00000000000006</v>
      </c>
      <c r="M105" s="32">
        <f>+G105*3.04/100</f>
        <v>1033.5999999999999</v>
      </c>
      <c r="N105" s="32">
        <f t="shared" si="130"/>
        <v>2410.6000000000004</v>
      </c>
      <c r="O105" s="32">
        <v>0</v>
      </c>
      <c r="P105" s="26">
        <f t="shared" si="141"/>
        <v>2009.3999999999999</v>
      </c>
      <c r="Q105" s="26">
        <f t="shared" si="145"/>
        <v>5198.6000000000004</v>
      </c>
      <c r="R105" s="26">
        <f t="shared" si="131"/>
        <v>65990.600000000006</v>
      </c>
    </row>
    <row r="106" spans="1:18" ht="26.25" customHeight="1" x14ac:dyDescent="0.35">
      <c r="A106" s="37">
        <f t="shared" si="129"/>
        <v>80</v>
      </c>
      <c r="B106" s="18" t="s">
        <v>57</v>
      </c>
      <c r="C106" s="18" t="s">
        <v>252</v>
      </c>
      <c r="D106" s="18" t="s">
        <v>26</v>
      </c>
      <c r="E106" s="18" t="s">
        <v>56</v>
      </c>
      <c r="F106" s="19" t="s">
        <v>295</v>
      </c>
      <c r="G106" s="29">
        <v>34000</v>
      </c>
      <c r="H106" s="29">
        <f>+G106</f>
        <v>34000</v>
      </c>
      <c r="I106" s="21">
        <v>0</v>
      </c>
      <c r="J106" s="22">
        <f t="shared" ref="J106:J129" si="146">G106*2.87/100</f>
        <v>975.8</v>
      </c>
      <c r="K106" s="23">
        <f t="shared" ref="K106:K129" si="147">G106*7.1/100</f>
        <v>2414</v>
      </c>
      <c r="L106" s="24">
        <f t="shared" si="139"/>
        <v>374.00000000000006</v>
      </c>
      <c r="M106" s="32">
        <f t="shared" ref="M106:M129" si="148">G106*3.04/100</f>
        <v>1033.5999999999999</v>
      </c>
      <c r="N106" s="32">
        <f t="shared" si="130"/>
        <v>2410.6000000000004</v>
      </c>
      <c r="O106" s="30">
        <v>1587.38</v>
      </c>
      <c r="P106" s="26">
        <f t="shared" si="141"/>
        <v>3596.7799999999997</v>
      </c>
      <c r="Q106" s="26">
        <f t="shared" si="145"/>
        <v>5198.6000000000004</v>
      </c>
      <c r="R106" s="26">
        <f t="shared" si="131"/>
        <v>64403.22</v>
      </c>
    </row>
    <row r="107" spans="1:18" ht="26.25" customHeight="1" x14ac:dyDescent="0.35">
      <c r="A107" s="37">
        <f t="shared" si="129"/>
        <v>81</v>
      </c>
      <c r="B107" s="18" t="s">
        <v>55</v>
      </c>
      <c r="C107" s="18" t="s">
        <v>252</v>
      </c>
      <c r="D107" s="18" t="s">
        <v>26</v>
      </c>
      <c r="E107" s="18" t="s">
        <v>56</v>
      </c>
      <c r="F107" s="19" t="s">
        <v>295</v>
      </c>
      <c r="G107" s="29">
        <v>34000</v>
      </c>
      <c r="H107" s="29">
        <f>+G107</f>
        <v>34000</v>
      </c>
      <c r="I107" s="21">
        <v>0</v>
      </c>
      <c r="J107" s="22">
        <f t="shared" si="146"/>
        <v>975.8</v>
      </c>
      <c r="K107" s="23">
        <f t="shared" si="147"/>
        <v>2414</v>
      </c>
      <c r="L107" s="24">
        <f t="shared" si="139"/>
        <v>374.00000000000006</v>
      </c>
      <c r="M107" s="32">
        <f t="shared" si="148"/>
        <v>1033.5999999999999</v>
      </c>
      <c r="N107" s="32">
        <f t="shared" si="130"/>
        <v>2410.6000000000004</v>
      </c>
      <c r="O107" s="32">
        <v>0</v>
      </c>
      <c r="P107" s="26">
        <f t="shared" si="141"/>
        <v>2009.3999999999999</v>
      </c>
      <c r="Q107" s="26">
        <f t="shared" si="145"/>
        <v>5198.6000000000004</v>
      </c>
      <c r="R107" s="26">
        <f t="shared" si="131"/>
        <v>65990.600000000006</v>
      </c>
    </row>
    <row r="108" spans="1:18" ht="26.25" customHeight="1" x14ac:dyDescent="0.35">
      <c r="A108" s="37">
        <f t="shared" si="129"/>
        <v>82</v>
      </c>
      <c r="B108" s="33" t="s">
        <v>265</v>
      </c>
      <c r="C108" s="33" t="s">
        <v>252</v>
      </c>
      <c r="D108" s="138" t="s">
        <v>266</v>
      </c>
      <c r="E108" s="139" t="s">
        <v>271</v>
      </c>
      <c r="F108" s="19" t="s">
        <v>295</v>
      </c>
      <c r="G108" s="29">
        <v>35000</v>
      </c>
      <c r="H108" s="29">
        <v>33250</v>
      </c>
      <c r="I108" s="21">
        <v>0</v>
      </c>
      <c r="J108" s="22">
        <f t="shared" si="146"/>
        <v>1004.5</v>
      </c>
      <c r="K108" s="23">
        <f t="shared" si="147"/>
        <v>2485</v>
      </c>
      <c r="L108" s="24">
        <f t="shared" si="139"/>
        <v>385.00000000000006</v>
      </c>
      <c r="M108" s="32">
        <f t="shared" si="148"/>
        <v>1064</v>
      </c>
      <c r="N108" s="32">
        <f t="shared" si="130"/>
        <v>2481.5</v>
      </c>
      <c r="O108" s="32">
        <v>0</v>
      </c>
      <c r="P108" s="26">
        <f t="shared" ref="P108:P115" si="149">I108+J108+M108+O108</f>
        <v>2068.5</v>
      </c>
      <c r="Q108" s="26">
        <f t="shared" si="145"/>
        <v>5351.5</v>
      </c>
      <c r="R108" s="26">
        <f t="shared" si="131"/>
        <v>66181.5</v>
      </c>
    </row>
    <row r="109" spans="1:18" ht="26.25" customHeight="1" x14ac:dyDescent="0.35">
      <c r="A109" s="37">
        <f t="shared" si="129"/>
        <v>83</v>
      </c>
      <c r="B109" s="33" t="s">
        <v>267</v>
      </c>
      <c r="C109" s="33" t="s">
        <v>253</v>
      </c>
      <c r="D109" s="138" t="s">
        <v>266</v>
      </c>
      <c r="E109" s="139" t="s">
        <v>271</v>
      </c>
      <c r="F109" s="19" t="s">
        <v>295</v>
      </c>
      <c r="G109" s="29">
        <v>35000</v>
      </c>
      <c r="H109" s="29">
        <v>33250</v>
      </c>
      <c r="I109" s="21">
        <v>0</v>
      </c>
      <c r="J109" s="22">
        <f t="shared" si="146"/>
        <v>1004.5</v>
      </c>
      <c r="K109" s="23">
        <f t="shared" si="147"/>
        <v>2485</v>
      </c>
      <c r="L109" s="24">
        <f t="shared" si="139"/>
        <v>385.00000000000006</v>
      </c>
      <c r="M109" s="32">
        <f t="shared" si="148"/>
        <v>1064</v>
      </c>
      <c r="N109" s="32">
        <f t="shared" si="130"/>
        <v>2481.5</v>
      </c>
      <c r="O109" s="30">
        <v>0</v>
      </c>
      <c r="P109" s="26">
        <f t="shared" si="149"/>
        <v>2068.5</v>
      </c>
      <c r="Q109" s="26">
        <f t="shared" si="145"/>
        <v>5351.5</v>
      </c>
      <c r="R109" s="26">
        <f t="shared" si="131"/>
        <v>66181.5</v>
      </c>
    </row>
    <row r="110" spans="1:18" ht="42" customHeight="1" x14ac:dyDescent="0.35">
      <c r="A110" s="37">
        <f t="shared" si="129"/>
        <v>84</v>
      </c>
      <c r="B110" s="33" t="s">
        <v>268</v>
      </c>
      <c r="C110" s="33" t="s">
        <v>252</v>
      </c>
      <c r="D110" s="28" t="s">
        <v>266</v>
      </c>
      <c r="E110" s="140" t="s">
        <v>271</v>
      </c>
      <c r="F110" s="19" t="s">
        <v>295</v>
      </c>
      <c r="G110" s="29">
        <v>35000</v>
      </c>
      <c r="H110" s="29">
        <v>33250</v>
      </c>
      <c r="I110" s="21">
        <v>0</v>
      </c>
      <c r="J110" s="22">
        <f t="shared" si="146"/>
        <v>1004.5</v>
      </c>
      <c r="K110" s="23">
        <f t="shared" si="147"/>
        <v>2485</v>
      </c>
      <c r="L110" s="24">
        <f t="shared" si="139"/>
        <v>385.00000000000006</v>
      </c>
      <c r="M110" s="32">
        <f t="shared" si="148"/>
        <v>1064</v>
      </c>
      <c r="N110" s="32">
        <f t="shared" si="130"/>
        <v>2481.5</v>
      </c>
      <c r="O110" s="32">
        <v>0</v>
      </c>
      <c r="P110" s="26">
        <f t="shared" si="149"/>
        <v>2068.5</v>
      </c>
      <c r="Q110" s="26">
        <f t="shared" si="145"/>
        <v>5351.5</v>
      </c>
      <c r="R110" s="26">
        <f t="shared" si="131"/>
        <v>66181.5</v>
      </c>
    </row>
    <row r="111" spans="1:18" ht="42" customHeight="1" x14ac:dyDescent="0.35">
      <c r="A111" s="37">
        <f t="shared" si="129"/>
        <v>85</v>
      </c>
      <c r="B111" s="33" t="s">
        <v>274</v>
      </c>
      <c r="C111" s="33" t="s">
        <v>252</v>
      </c>
      <c r="D111" s="138" t="s">
        <v>266</v>
      </c>
      <c r="E111" s="140" t="s">
        <v>393</v>
      </c>
      <c r="F111" s="19" t="s">
        <v>295</v>
      </c>
      <c r="G111" s="29">
        <v>60000</v>
      </c>
      <c r="H111" s="29">
        <v>39916.67</v>
      </c>
      <c r="I111" s="21">
        <v>3486.68</v>
      </c>
      <c r="J111" s="22">
        <f t="shared" ref="J111:J112" si="150">G111*2.87/100</f>
        <v>1722</v>
      </c>
      <c r="K111" s="23">
        <f t="shared" ref="K111:K112" si="151">G111*7.1/100</f>
        <v>4260</v>
      </c>
      <c r="L111" s="24">
        <f t="shared" ref="L111:L112" si="152">+G111*1.1%</f>
        <v>660.00000000000011</v>
      </c>
      <c r="M111" s="32">
        <f t="shared" ref="M111:M112" si="153">G111*3.04/100</f>
        <v>1824</v>
      </c>
      <c r="N111" s="32">
        <f t="shared" ref="N111:N112" si="154">+G111*7.09%</f>
        <v>4254</v>
      </c>
      <c r="O111" s="32">
        <v>0</v>
      </c>
      <c r="P111" s="26">
        <f t="shared" ref="P111:P112" si="155">I111+J111+M111+O111</f>
        <v>7032.68</v>
      </c>
      <c r="Q111" s="26">
        <f t="shared" ref="Q111:Q112" si="156">K111+L111+N111</f>
        <v>9174</v>
      </c>
      <c r="R111" s="26">
        <f t="shared" si="131"/>
        <v>92883.989999999991</v>
      </c>
    </row>
    <row r="112" spans="1:18" ht="42" customHeight="1" x14ac:dyDescent="0.35">
      <c r="A112" s="37">
        <f t="shared" si="129"/>
        <v>86</v>
      </c>
      <c r="B112" s="33" t="s">
        <v>273</v>
      </c>
      <c r="C112" s="33" t="s">
        <v>253</v>
      </c>
      <c r="D112" s="28" t="s">
        <v>266</v>
      </c>
      <c r="E112" s="140" t="s">
        <v>271</v>
      </c>
      <c r="F112" s="19" t="s">
        <v>295</v>
      </c>
      <c r="G112" s="29">
        <v>35000</v>
      </c>
      <c r="H112" s="29">
        <v>33250</v>
      </c>
      <c r="I112" s="21">
        <v>0</v>
      </c>
      <c r="J112" s="22">
        <f t="shared" si="150"/>
        <v>1004.5</v>
      </c>
      <c r="K112" s="23">
        <f t="shared" si="151"/>
        <v>2485</v>
      </c>
      <c r="L112" s="24">
        <f t="shared" si="152"/>
        <v>385.00000000000006</v>
      </c>
      <c r="M112" s="32">
        <f t="shared" si="153"/>
        <v>1064</v>
      </c>
      <c r="N112" s="32">
        <f t="shared" si="154"/>
        <v>2481.5</v>
      </c>
      <c r="O112" s="32">
        <v>0</v>
      </c>
      <c r="P112" s="26">
        <f t="shared" si="155"/>
        <v>2068.5</v>
      </c>
      <c r="Q112" s="26">
        <f t="shared" si="156"/>
        <v>5351.5</v>
      </c>
      <c r="R112" s="26">
        <f t="shared" si="131"/>
        <v>66181.5</v>
      </c>
    </row>
    <row r="113" spans="1:18" ht="51" customHeight="1" x14ac:dyDescent="0.35">
      <c r="A113" s="37">
        <f t="shared" si="129"/>
        <v>87</v>
      </c>
      <c r="B113" s="33" t="s">
        <v>302</v>
      </c>
      <c r="C113" s="33" t="s">
        <v>252</v>
      </c>
      <c r="D113" s="138" t="s">
        <v>266</v>
      </c>
      <c r="E113" s="139" t="s">
        <v>271</v>
      </c>
      <c r="F113" s="19" t="s">
        <v>295</v>
      </c>
      <c r="G113" s="29">
        <v>35000</v>
      </c>
      <c r="H113" s="29">
        <v>33250</v>
      </c>
      <c r="I113" s="21">
        <v>0</v>
      </c>
      <c r="J113" s="22">
        <f t="shared" si="146"/>
        <v>1004.5</v>
      </c>
      <c r="K113" s="23">
        <f t="shared" si="147"/>
        <v>2485</v>
      </c>
      <c r="L113" s="24">
        <f>+G113*1.1%</f>
        <v>385.00000000000006</v>
      </c>
      <c r="M113" s="32">
        <f t="shared" si="148"/>
        <v>1064</v>
      </c>
      <c r="N113" s="32">
        <f t="shared" ref="N113:N129" si="157">+G113*7.09%</f>
        <v>2481.5</v>
      </c>
      <c r="O113" s="32">
        <v>0</v>
      </c>
      <c r="P113" s="26">
        <f t="shared" si="149"/>
        <v>2068.5</v>
      </c>
      <c r="Q113" s="26">
        <f t="shared" si="145"/>
        <v>5351.5</v>
      </c>
      <c r="R113" s="26">
        <f t="shared" si="131"/>
        <v>66181.5</v>
      </c>
    </row>
    <row r="114" spans="1:18" ht="51" customHeight="1" x14ac:dyDescent="0.35">
      <c r="A114" s="37">
        <f t="shared" si="129"/>
        <v>88</v>
      </c>
      <c r="B114" s="33" t="s">
        <v>332</v>
      </c>
      <c r="C114" s="33" t="s">
        <v>252</v>
      </c>
      <c r="D114" s="138" t="s">
        <v>266</v>
      </c>
      <c r="E114" s="139" t="s">
        <v>200</v>
      </c>
      <c r="F114" s="19" t="s">
        <v>295</v>
      </c>
      <c r="G114" s="29">
        <v>27000</v>
      </c>
      <c r="H114" s="29">
        <v>18583.330000000002</v>
      </c>
      <c r="I114" s="21">
        <v>0</v>
      </c>
      <c r="J114" s="22">
        <f t="shared" si="146"/>
        <v>774.9</v>
      </c>
      <c r="K114" s="23">
        <f t="shared" si="147"/>
        <v>1917</v>
      </c>
      <c r="L114" s="24">
        <f>+G114*1.1%</f>
        <v>297.00000000000006</v>
      </c>
      <c r="M114" s="32">
        <f t="shared" si="148"/>
        <v>820.8</v>
      </c>
      <c r="N114" s="32">
        <f t="shared" si="157"/>
        <v>1914.3000000000002</v>
      </c>
      <c r="O114" s="32">
        <v>0</v>
      </c>
      <c r="P114" s="26">
        <f t="shared" si="149"/>
        <v>1595.6999999999998</v>
      </c>
      <c r="Q114" s="26">
        <f t="shared" si="145"/>
        <v>4128.3</v>
      </c>
      <c r="R114" s="26">
        <f t="shared" si="131"/>
        <v>43987.630000000005</v>
      </c>
    </row>
    <row r="115" spans="1:18" ht="51" customHeight="1" x14ac:dyDescent="0.35">
      <c r="A115" s="37">
        <f t="shared" si="129"/>
        <v>89</v>
      </c>
      <c r="B115" s="33" t="s">
        <v>344</v>
      </c>
      <c r="C115" s="33" t="s">
        <v>253</v>
      </c>
      <c r="D115" s="138" t="s">
        <v>266</v>
      </c>
      <c r="E115" s="139" t="s">
        <v>345</v>
      </c>
      <c r="F115" s="19" t="s">
        <v>40</v>
      </c>
      <c r="G115" s="29">
        <v>115000</v>
      </c>
      <c r="H115" s="29">
        <v>67083.33</v>
      </c>
      <c r="I115" s="85">
        <v>15633.74</v>
      </c>
      <c r="J115" s="85">
        <f t="shared" si="146"/>
        <v>3300.5</v>
      </c>
      <c r="K115" s="85">
        <f t="shared" si="147"/>
        <v>8165</v>
      </c>
      <c r="L115" s="85">
        <f t="shared" ref="L115" si="158">74808*1.1%</f>
        <v>822.88800000000003</v>
      </c>
      <c r="M115" s="85">
        <f t="shared" si="148"/>
        <v>3496</v>
      </c>
      <c r="N115" s="85">
        <f t="shared" si="157"/>
        <v>8153.5000000000009</v>
      </c>
      <c r="O115" s="32">
        <v>0</v>
      </c>
      <c r="P115" s="26">
        <f t="shared" si="149"/>
        <v>22430.239999999998</v>
      </c>
      <c r="Q115" s="26">
        <f t="shared" si="145"/>
        <v>17141.388000000003</v>
      </c>
      <c r="R115" s="26">
        <f t="shared" si="131"/>
        <v>159653.09000000003</v>
      </c>
    </row>
    <row r="116" spans="1:18" ht="51" customHeight="1" x14ac:dyDescent="0.35">
      <c r="A116" s="37">
        <f t="shared" si="129"/>
        <v>90</v>
      </c>
      <c r="B116" s="33" t="s">
        <v>346</v>
      </c>
      <c r="C116" s="33" t="s">
        <v>253</v>
      </c>
      <c r="D116" s="138" t="s">
        <v>266</v>
      </c>
      <c r="E116" s="139" t="s">
        <v>347</v>
      </c>
      <c r="F116" s="19" t="s">
        <v>295</v>
      </c>
      <c r="G116" s="29">
        <v>43000</v>
      </c>
      <c r="H116" s="29">
        <v>40083.33</v>
      </c>
      <c r="I116" s="85">
        <v>866.06</v>
      </c>
      <c r="J116" s="29">
        <f t="shared" si="146"/>
        <v>1234.0999999999999</v>
      </c>
      <c r="K116" s="29">
        <f t="shared" si="147"/>
        <v>3053</v>
      </c>
      <c r="L116" s="24">
        <f>+G116*1.1%</f>
        <v>473.00000000000006</v>
      </c>
      <c r="M116" s="29">
        <f t="shared" si="148"/>
        <v>1307.2</v>
      </c>
      <c r="N116" s="29">
        <f t="shared" si="157"/>
        <v>3048.7000000000003</v>
      </c>
      <c r="O116" s="32">
        <v>0</v>
      </c>
      <c r="P116" s="29">
        <f t="shared" ref="P116" si="159">I116+J116+M116+O116</f>
        <v>3407.3599999999997</v>
      </c>
      <c r="Q116" s="29">
        <f t="shared" ref="Q116" si="160">K116+L116+N116</f>
        <v>6574.7000000000007</v>
      </c>
      <c r="R116" s="26">
        <f t="shared" si="131"/>
        <v>79675.97</v>
      </c>
    </row>
    <row r="117" spans="1:18" ht="51" customHeight="1" x14ac:dyDescent="0.35">
      <c r="A117" s="37">
        <f t="shared" si="129"/>
        <v>91</v>
      </c>
      <c r="B117" s="33" t="s">
        <v>348</v>
      </c>
      <c r="C117" s="33" t="s">
        <v>252</v>
      </c>
      <c r="D117" s="138" t="s">
        <v>266</v>
      </c>
      <c r="E117" s="139" t="s">
        <v>176</v>
      </c>
      <c r="F117" s="19" t="s">
        <v>295</v>
      </c>
      <c r="G117" s="29">
        <v>34000</v>
      </c>
      <c r="H117" s="29">
        <v>19666.669999999998</v>
      </c>
      <c r="I117" s="21">
        <v>0</v>
      </c>
      <c r="J117" s="29">
        <f t="shared" si="146"/>
        <v>975.8</v>
      </c>
      <c r="K117" s="29">
        <f t="shared" si="147"/>
        <v>2414</v>
      </c>
      <c r="L117" s="29">
        <f>+G117*1.1%</f>
        <v>374.00000000000006</v>
      </c>
      <c r="M117" s="29">
        <f t="shared" si="148"/>
        <v>1033.5999999999999</v>
      </c>
      <c r="N117" s="29">
        <f t="shared" si="157"/>
        <v>2410.6000000000004</v>
      </c>
      <c r="O117" s="32">
        <v>0</v>
      </c>
      <c r="P117" s="29">
        <f t="shared" ref="P117" si="161">I117+J117+M117+O117</f>
        <v>2009.3999999999999</v>
      </c>
      <c r="Q117" s="29">
        <f t="shared" ref="Q117" si="162">K117+L117+N117</f>
        <v>5198.6000000000004</v>
      </c>
      <c r="R117" s="26">
        <f t="shared" si="131"/>
        <v>51657.27</v>
      </c>
    </row>
    <row r="118" spans="1:18" ht="51" customHeight="1" x14ac:dyDescent="0.35">
      <c r="A118" s="37">
        <f t="shared" si="129"/>
        <v>92</v>
      </c>
      <c r="B118" s="33" t="s">
        <v>304</v>
      </c>
      <c r="C118" s="33" t="s">
        <v>253</v>
      </c>
      <c r="D118" s="138" t="s">
        <v>266</v>
      </c>
      <c r="E118" s="139" t="s">
        <v>216</v>
      </c>
      <c r="F118" s="19" t="s">
        <v>295</v>
      </c>
      <c r="G118" s="29">
        <v>40000</v>
      </c>
      <c r="H118" s="29">
        <v>37083.33</v>
      </c>
      <c r="I118" s="21">
        <v>442.65</v>
      </c>
      <c r="J118" s="29">
        <f t="shared" si="146"/>
        <v>1148</v>
      </c>
      <c r="K118" s="29">
        <f t="shared" si="147"/>
        <v>2840</v>
      </c>
      <c r="L118" s="29">
        <f>+G118*1.1%</f>
        <v>440.00000000000006</v>
      </c>
      <c r="M118" s="32">
        <f t="shared" si="148"/>
        <v>1216</v>
      </c>
      <c r="N118" s="32">
        <f t="shared" si="157"/>
        <v>2836</v>
      </c>
      <c r="O118" s="32">
        <v>0</v>
      </c>
      <c r="P118" s="26">
        <f t="shared" ref="P118" si="163">I118+J118+M118+O118</f>
        <v>2806.65</v>
      </c>
      <c r="Q118" s="26">
        <f t="shared" ref="Q118" si="164">K118+L118+N118</f>
        <v>6116</v>
      </c>
      <c r="R118" s="26">
        <f t="shared" si="131"/>
        <v>74276.679999999993</v>
      </c>
    </row>
    <row r="119" spans="1:18" ht="51" customHeight="1" x14ac:dyDescent="0.35">
      <c r="A119" s="37">
        <f t="shared" si="129"/>
        <v>93</v>
      </c>
      <c r="B119" s="33" t="s">
        <v>367</v>
      </c>
      <c r="C119" s="33" t="s">
        <v>252</v>
      </c>
      <c r="D119" s="138" t="s">
        <v>266</v>
      </c>
      <c r="E119" s="139" t="s">
        <v>56</v>
      </c>
      <c r="F119" s="19" t="s">
        <v>295</v>
      </c>
      <c r="G119" s="29">
        <v>34000</v>
      </c>
      <c r="H119" s="29">
        <v>14166.67</v>
      </c>
      <c r="I119" s="21">
        <v>0</v>
      </c>
      <c r="J119" s="29">
        <f t="shared" si="146"/>
        <v>975.8</v>
      </c>
      <c r="K119" s="29">
        <f t="shared" si="147"/>
        <v>2414</v>
      </c>
      <c r="L119" s="29">
        <f t="shared" ref="L119" si="165">+G119*1.1%</f>
        <v>374.00000000000006</v>
      </c>
      <c r="M119" s="32">
        <f t="shared" ref="M119" si="166">G119*3.04/100</f>
        <v>1033.5999999999999</v>
      </c>
      <c r="N119" s="32">
        <f t="shared" ref="N119" si="167">+G119*7.09%</f>
        <v>2410.6000000000004</v>
      </c>
      <c r="O119" s="32">
        <v>0</v>
      </c>
      <c r="P119" s="26">
        <f t="shared" ref="P119" si="168">I119+J119+M119+O119</f>
        <v>2009.3999999999999</v>
      </c>
      <c r="Q119" s="26">
        <f t="shared" ref="Q119" si="169">K119+L119+N119</f>
        <v>5198.6000000000004</v>
      </c>
      <c r="R119" s="26">
        <f t="shared" si="131"/>
        <v>46157.27</v>
      </c>
    </row>
    <row r="120" spans="1:18" ht="51" customHeight="1" x14ac:dyDescent="0.35">
      <c r="A120" s="37">
        <f t="shared" si="129"/>
        <v>94</v>
      </c>
      <c r="B120" s="33" t="s">
        <v>355</v>
      </c>
      <c r="C120" s="33" t="s">
        <v>252</v>
      </c>
      <c r="D120" s="138" t="s">
        <v>266</v>
      </c>
      <c r="E120" s="18" t="s">
        <v>60</v>
      </c>
      <c r="F120" s="19" t="s">
        <v>295</v>
      </c>
      <c r="G120" s="29">
        <v>30000</v>
      </c>
      <c r="H120" s="29">
        <v>14583.33</v>
      </c>
      <c r="I120" s="21">
        <v>0</v>
      </c>
      <c r="J120" s="29">
        <f t="shared" si="146"/>
        <v>861</v>
      </c>
      <c r="K120" s="29">
        <f t="shared" si="147"/>
        <v>2130</v>
      </c>
      <c r="L120" s="29">
        <f>+G120*1.1%</f>
        <v>330.00000000000006</v>
      </c>
      <c r="M120" s="32">
        <f t="shared" ref="M120:M128" si="170">G120*3.04/100</f>
        <v>912</v>
      </c>
      <c r="N120" s="32">
        <f t="shared" ref="N120:N128" si="171">+G120*7.09%</f>
        <v>2127</v>
      </c>
      <c r="O120" s="32">
        <v>0</v>
      </c>
      <c r="P120" s="26">
        <f t="shared" ref="P120:P124" si="172">I120+J120+M120+O120</f>
        <v>1773</v>
      </c>
      <c r="Q120" s="26">
        <f t="shared" ref="Q120:Q124" si="173">K120+L120+N120</f>
        <v>4587</v>
      </c>
      <c r="R120" s="26">
        <f t="shared" si="131"/>
        <v>42810.33</v>
      </c>
    </row>
    <row r="121" spans="1:18" ht="51" customHeight="1" x14ac:dyDescent="0.35">
      <c r="A121" s="37">
        <f t="shared" si="129"/>
        <v>95</v>
      </c>
      <c r="B121" s="33" t="s">
        <v>380</v>
      </c>
      <c r="C121" s="33" t="s">
        <v>253</v>
      </c>
      <c r="D121" s="138" t="s">
        <v>266</v>
      </c>
      <c r="E121" s="18" t="s">
        <v>216</v>
      </c>
      <c r="F121" s="19" t="s">
        <v>295</v>
      </c>
      <c r="G121" s="29">
        <v>40000</v>
      </c>
      <c r="H121" s="29">
        <v>13333.33</v>
      </c>
      <c r="I121" s="21">
        <v>442.65</v>
      </c>
      <c r="J121" s="29">
        <f t="shared" si="146"/>
        <v>1148</v>
      </c>
      <c r="K121" s="29">
        <f t="shared" si="147"/>
        <v>2840</v>
      </c>
      <c r="L121" s="29">
        <f>+G121*1.1%</f>
        <v>440.00000000000006</v>
      </c>
      <c r="M121" s="32">
        <f t="shared" si="170"/>
        <v>1216</v>
      </c>
      <c r="N121" s="32">
        <f t="shared" si="171"/>
        <v>2836</v>
      </c>
      <c r="O121" s="32">
        <v>0</v>
      </c>
      <c r="P121" s="26">
        <f t="shared" si="172"/>
        <v>2806.65</v>
      </c>
      <c r="Q121" s="26">
        <f t="shared" si="173"/>
        <v>6116</v>
      </c>
      <c r="R121" s="26">
        <f t="shared" si="131"/>
        <v>50526.68</v>
      </c>
    </row>
    <row r="122" spans="1:18" ht="51" customHeight="1" x14ac:dyDescent="0.35">
      <c r="A122" s="37">
        <f t="shared" si="129"/>
        <v>96</v>
      </c>
      <c r="B122" s="33" t="s">
        <v>381</v>
      </c>
      <c r="C122" s="33" t="s">
        <v>253</v>
      </c>
      <c r="D122" s="138" t="s">
        <v>266</v>
      </c>
      <c r="E122" s="18" t="s">
        <v>271</v>
      </c>
      <c r="F122" s="19" t="s">
        <v>295</v>
      </c>
      <c r="G122" s="29">
        <v>35000</v>
      </c>
      <c r="H122" s="29">
        <v>11666.67</v>
      </c>
      <c r="I122" s="21">
        <v>0</v>
      </c>
      <c r="J122" s="29">
        <f t="shared" si="146"/>
        <v>1004.5</v>
      </c>
      <c r="K122" s="29">
        <f t="shared" si="147"/>
        <v>2485</v>
      </c>
      <c r="L122" s="29">
        <f>+G122*1.1%</f>
        <v>385.00000000000006</v>
      </c>
      <c r="M122" s="32">
        <f t="shared" si="170"/>
        <v>1064</v>
      </c>
      <c r="N122" s="32">
        <f t="shared" si="171"/>
        <v>2481.5</v>
      </c>
      <c r="O122" s="32">
        <v>0</v>
      </c>
      <c r="P122" s="26">
        <f t="shared" si="172"/>
        <v>2068.5</v>
      </c>
      <c r="Q122" s="26">
        <f t="shared" si="173"/>
        <v>5351.5</v>
      </c>
      <c r="R122" s="26">
        <f t="shared" si="131"/>
        <v>44598.17</v>
      </c>
    </row>
    <row r="123" spans="1:18" ht="51" customHeight="1" x14ac:dyDescent="0.35">
      <c r="A123" s="37">
        <f t="shared" si="129"/>
        <v>97</v>
      </c>
      <c r="B123" s="33" t="s">
        <v>389</v>
      </c>
      <c r="C123" s="33" t="s">
        <v>253</v>
      </c>
      <c r="D123" s="138" t="s">
        <v>266</v>
      </c>
      <c r="E123" s="18" t="s">
        <v>390</v>
      </c>
      <c r="F123" s="19" t="s">
        <v>32</v>
      </c>
      <c r="G123" s="29">
        <v>90000</v>
      </c>
      <c r="H123" s="29">
        <v>77500</v>
      </c>
      <c r="I123" s="21">
        <v>8959.43</v>
      </c>
      <c r="J123" s="29">
        <f>G123*2.87/100</f>
        <v>2583</v>
      </c>
      <c r="K123" s="29">
        <f>G123*7.1/100</f>
        <v>6390</v>
      </c>
      <c r="L123" s="29">
        <f>74808*1.1%</f>
        <v>822.88800000000003</v>
      </c>
      <c r="M123" s="32">
        <f>G123*3.04/100</f>
        <v>2736</v>
      </c>
      <c r="N123" s="32">
        <f>+G123*7.09%</f>
        <v>6381</v>
      </c>
      <c r="O123" s="32">
        <f>1587.38*2</f>
        <v>3174.76</v>
      </c>
      <c r="P123" s="26">
        <f t="shared" si="172"/>
        <v>17453.190000000002</v>
      </c>
      <c r="Q123" s="26">
        <f t="shared" si="173"/>
        <v>13593.887999999999</v>
      </c>
      <c r="R123" s="26">
        <f t="shared" si="131"/>
        <v>150046.81</v>
      </c>
    </row>
    <row r="124" spans="1:18" ht="51" customHeight="1" x14ac:dyDescent="0.35">
      <c r="A124" s="37">
        <f t="shared" si="129"/>
        <v>98</v>
      </c>
      <c r="B124" s="33" t="s">
        <v>388</v>
      </c>
      <c r="C124" s="33" t="s">
        <v>252</v>
      </c>
      <c r="D124" s="138" t="s">
        <v>266</v>
      </c>
      <c r="E124" s="18" t="s">
        <v>390</v>
      </c>
      <c r="F124" s="19" t="s">
        <v>32</v>
      </c>
      <c r="G124" s="29">
        <v>90000</v>
      </c>
      <c r="H124" s="29">
        <v>71333.33</v>
      </c>
      <c r="I124" s="21">
        <v>9753.1200000000008</v>
      </c>
      <c r="J124" s="29">
        <f>G124*2.87/100</f>
        <v>2583</v>
      </c>
      <c r="K124" s="29">
        <f>G124*7.1/100</f>
        <v>6390</v>
      </c>
      <c r="L124" s="29">
        <f>74808*1.1%</f>
        <v>822.88800000000003</v>
      </c>
      <c r="M124" s="32">
        <f>G124*3.04/100</f>
        <v>2736</v>
      </c>
      <c r="N124" s="32">
        <f>+G124*7.09%</f>
        <v>6381</v>
      </c>
      <c r="O124" s="32">
        <v>0</v>
      </c>
      <c r="P124" s="26">
        <f t="shared" si="172"/>
        <v>15072.12</v>
      </c>
      <c r="Q124" s="26">
        <f t="shared" si="173"/>
        <v>13593.887999999999</v>
      </c>
      <c r="R124" s="26">
        <f t="shared" si="131"/>
        <v>146261.21000000002</v>
      </c>
    </row>
    <row r="125" spans="1:18" ht="51" customHeight="1" x14ac:dyDescent="0.35">
      <c r="A125" s="37">
        <f t="shared" si="129"/>
        <v>99</v>
      </c>
      <c r="B125" s="33" t="s">
        <v>382</v>
      </c>
      <c r="C125" s="33" t="s">
        <v>252</v>
      </c>
      <c r="D125" s="138" t="s">
        <v>266</v>
      </c>
      <c r="E125" s="18" t="s">
        <v>200</v>
      </c>
      <c r="F125" s="19" t="s">
        <v>295</v>
      </c>
      <c r="G125" s="29">
        <v>27000</v>
      </c>
      <c r="H125" s="29">
        <v>9000</v>
      </c>
      <c r="I125" s="21">
        <v>0</v>
      </c>
      <c r="J125" s="29">
        <f t="shared" si="146"/>
        <v>774.9</v>
      </c>
      <c r="K125" s="29">
        <f t="shared" si="147"/>
        <v>1917</v>
      </c>
      <c r="L125" s="29">
        <f>+G125*1.1%</f>
        <v>297.00000000000006</v>
      </c>
      <c r="M125" s="32">
        <f t="shared" si="170"/>
        <v>820.8</v>
      </c>
      <c r="N125" s="32">
        <f t="shared" si="171"/>
        <v>1914.3000000000002</v>
      </c>
      <c r="O125" s="32">
        <v>0</v>
      </c>
      <c r="P125" s="26">
        <f t="shared" ref="P125" si="174">I125+J125+M125+O125</f>
        <v>1595.6999999999998</v>
      </c>
      <c r="Q125" s="26">
        <f t="shared" ref="Q125" si="175">K125+L125+N125</f>
        <v>4128.3</v>
      </c>
      <c r="R125" s="26">
        <f t="shared" si="131"/>
        <v>34404.300000000003</v>
      </c>
    </row>
    <row r="126" spans="1:18" ht="51" customHeight="1" x14ac:dyDescent="0.35">
      <c r="A126" s="37">
        <f t="shared" si="129"/>
        <v>100</v>
      </c>
      <c r="B126" s="33" t="s">
        <v>394</v>
      </c>
      <c r="C126" s="33" t="s">
        <v>252</v>
      </c>
      <c r="D126" s="138" t="s">
        <v>266</v>
      </c>
      <c r="E126" s="139" t="s">
        <v>347</v>
      </c>
      <c r="F126" s="19" t="s">
        <v>295</v>
      </c>
      <c r="G126" s="29">
        <v>43000</v>
      </c>
      <c r="H126" s="29">
        <v>10750</v>
      </c>
      <c r="I126" s="21">
        <v>866.06</v>
      </c>
      <c r="J126" s="29">
        <f t="shared" si="146"/>
        <v>1234.0999999999999</v>
      </c>
      <c r="K126" s="29">
        <f t="shared" si="147"/>
        <v>3053</v>
      </c>
      <c r="L126" s="29">
        <f>+G126*1.1%</f>
        <v>473.00000000000006</v>
      </c>
      <c r="M126" s="32">
        <f t="shared" si="170"/>
        <v>1307.2</v>
      </c>
      <c r="N126" s="32">
        <f t="shared" si="171"/>
        <v>3048.7000000000003</v>
      </c>
      <c r="O126" s="32">
        <v>0</v>
      </c>
      <c r="P126" s="26">
        <f t="shared" ref="P126:P127" si="176">I126+J126+M126+O126</f>
        <v>3407.3599999999997</v>
      </c>
      <c r="Q126" s="26">
        <f t="shared" ref="Q126:Q127" si="177">K126+L126+N126</f>
        <v>6574.7000000000007</v>
      </c>
      <c r="R126" s="26">
        <f t="shared" si="131"/>
        <v>50342.64</v>
      </c>
    </row>
    <row r="127" spans="1:18" ht="51" customHeight="1" x14ac:dyDescent="0.35">
      <c r="A127" s="37">
        <f t="shared" si="129"/>
        <v>101</v>
      </c>
      <c r="B127" s="33" t="s">
        <v>395</v>
      </c>
      <c r="C127" s="33" t="s">
        <v>252</v>
      </c>
      <c r="D127" s="138" t="s">
        <v>266</v>
      </c>
      <c r="E127" s="139" t="s">
        <v>176</v>
      </c>
      <c r="F127" s="19" t="s">
        <v>295</v>
      </c>
      <c r="G127" s="29">
        <v>34000</v>
      </c>
      <c r="H127" s="29">
        <v>8500</v>
      </c>
      <c r="I127" s="21">
        <v>0</v>
      </c>
      <c r="J127" s="29">
        <f t="shared" si="146"/>
        <v>975.8</v>
      </c>
      <c r="K127" s="29">
        <f t="shared" si="147"/>
        <v>2414</v>
      </c>
      <c r="L127" s="29">
        <f>+G127*1.1%</f>
        <v>374.00000000000006</v>
      </c>
      <c r="M127" s="32">
        <f t="shared" si="170"/>
        <v>1033.5999999999999</v>
      </c>
      <c r="N127" s="32">
        <f t="shared" si="171"/>
        <v>2410.6000000000004</v>
      </c>
      <c r="O127" s="32">
        <v>0</v>
      </c>
      <c r="P127" s="26">
        <f t="shared" si="176"/>
        <v>2009.3999999999999</v>
      </c>
      <c r="Q127" s="26">
        <f t="shared" si="177"/>
        <v>5198.6000000000004</v>
      </c>
      <c r="R127" s="26">
        <f t="shared" si="131"/>
        <v>40490.6</v>
      </c>
    </row>
    <row r="128" spans="1:18" ht="51" customHeight="1" x14ac:dyDescent="0.35">
      <c r="A128" s="37"/>
      <c r="B128" s="33" t="s">
        <v>404</v>
      </c>
      <c r="C128" s="33" t="s">
        <v>252</v>
      </c>
      <c r="D128" s="138" t="s">
        <v>266</v>
      </c>
      <c r="E128" s="139" t="s">
        <v>56</v>
      </c>
      <c r="F128" s="19" t="s">
        <v>295</v>
      </c>
      <c r="G128" s="29">
        <v>34000</v>
      </c>
      <c r="H128" s="29"/>
      <c r="I128" s="21">
        <v>0</v>
      </c>
      <c r="J128" s="29">
        <f t="shared" si="146"/>
        <v>975.8</v>
      </c>
      <c r="K128" s="29">
        <f t="shared" si="147"/>
        <v>2414</v>
      </c>
      <c r="L128" s="29">
        <f>+G128*1.1%</f>
        <v>374.00000000000006</v>
      </c>
      <c r="M128" s="32">
        <f t="shared" si="170"/>
        <v>1033.5999999999999</v>
      </c>
      <c r="N128" s="32">
        <f t="shared" si="171"/>
        <v>2410.6000000000004</v>
      </c>
      <c r="O128" s="32">
        <v>0</v>
      </c>
      <c r="P128" s="26">
        <f t="shared" ref="P128" si="178">I128+J128+M128+O128</f>
        <v>2009.3999999999999</v>
      </c>
      <c r="Q128" s="26">
        <f t="shared" ref="Q128" si="179">K128+L128+N128</f>
        <v>5198.6000000000004</v>
      </c>
      <c r="R128" s="26">
        <f t="shared" si="131"/>
        <v>31990.6</v>
      </c>
    </row>
    <row r="129" spans="1:18" ht="37.5" customHeight="1" x14ac:dyDescent="0.35">
      <c r="A129" s="37">
        <f>+A127+1</f>
        <v>102</v>
      </c>
      <c r="B129" s="18" t="s">
        <v>260</v>
      </c>
      <c r="C129" s="18" t="s">
        <v>252</v>
      </c>
      <c r="D129" s="138" t="s">
        <v>266</v>
      </c>
      <c r="E129" s="18" t="s">
        <v>60</v>
      </c>
      <c r="F129" s="19" t="s">
        <v>295</v>
      </c>
      <c r="G129" s="29">
        <v>30000</v>
      </c>
      <c r="H129" s="29">
        <v>27083.33</v>
      </c>
      <c r="I129" s="21">
        <v>0</v>
      </c>
      <c r="J129" s="22">
        <f t="shared" si="146"/>
        <v>861</v>
      </c>
      <c r="K129" s="23">
        <f t="shared" si="147"/>
        <v>2130</v>
      </c>
      <c r="L129" s="24">
        <f>+G129*1.1%</f>
        <v>330.00000000000006</v>
      </c>
      <c r="M129" s="32">
        <f t="shared" si="148"/>
        <v>912</v>
      </c>
      <c r="N129" s="32">
        <f t="shared" si="157"/>
        <v>2127</v>
      </c>
      <c r="O129" s="32">
        <v>0</v>
      </c>
      <c r="P129" s="26">
        <f>I129+J129+M129+O129</f>
        <v>1773</v>
      </c>
      <c r="Q129" s="26">
        <f t="shared" si="145"/>
        <v>4587</v>
      </c>
      <c r="R129" s="26">
        <f t="shared" si="131"/>
        <v>55310.33</v>
      </c>
    </row>
    <row r="130" spans="1:18" ht="24.75" customHeight="1" x14ac:dyDescent="0.2">
      <c r="A130" s="167" t="s">
        <v>133</v>
      </c>
      <c r="B130" s="167"/>
      <c r="C130" s="167"/>
      <c r="D130" s="167"/>
      <c r="E130" s="167"/>
      <c r="F130" s="19"/>
      <c r="G130" s="71">
        <f t="shared" ref="G130:R130" si="180">SUM(G91:G129)</f>
        <v>2359000</v>
      </c>
      <c r="H130" s="71">
        <f t="shared" si="180"/>
        <v>1901083.3300000005</v>
      </c>
      <c r="I130" s="71">
        <f t="shared" si="180"/>
        <v>198260.30999999994</v>
      </c>
      <c r="J130" s="71">
        <f t="shared" si="180"/>
        <v>67703.300000000017</v>
      </c>
      <c r="K130" s="71">
        <f t="shared" si="180"/>
        <v>167489</v>
      </c>
      <c r="L130" s="71">
        <f t="shared" si="180"/>
        <v>20260.768</v>
      </c>
      <c r="M130" s="71">
        <f t="shared" si="180"/>
        <v>71015.008000000002</v>
      </c>
      <c r="N130" s="71">
        <f t="shared" si="180"/>
        <v>165623.81800000006</v>
      </c>
      <c r="O130" s="71">
        <f t="shared" si="180"/>
        <v>9524.2800000000007</v>
      </c>
      <c r="P130" s="71">
        <f t="shared" si="180"/>
        <v>346502.89800000004</v>
      </c>
      <c r="Q130" s="71">
        <f t="shared" si="180"/>
        <v>353373.58599999989</v>
      </c>
      <c r="R130" s="71">
        <f t="shared" si="180"/>
        <v>3913580.4320000005</v>
      </c>
    </row>
    <row r="131" spans="1:18" ht="36.75" customHeight="1" x14ac:dyDescent="0.2">
      <c r="A131" s="168" t="s">
        <v>223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</row>
    <row r="132" spans="1:18" ht="23.25" customHeight="1" x14ac:dyDescent="0.35">
      <c r="A132" s="37">
        <v>103</v>
      </c>
      <c r="B132" s="33" t="s">
        <v>73</v>
      </c>
      <c r="C132" s="33" t="s">
        <v>253</v>
      </c>
      <c r="D132" s="18" t="s">
        <v>223</v>
      </c>
      <c r="E132" s="51" t="s">
        <v>224</v>
      </c>
      <c r="F132" s="37" t="s">
        <v>29</v>
      </c>
      <c r="G132" s="29">
        <v>210000</v>
      </c>
      <c r="H132" s="29">
        <f>+G132</f>
        <v>210000</v>
      </c>
      <c r="I132" s="26">
        <v>37757.919999999998</v>
      </c>
      <c r="J132" s="22">
        <f t="shared" ref="J132:J142" si="181">G132*2.87/100</f>
        <v>6027</v>
      </c>
      <c r="K132" s="23">
        <f t="shared" ref="K132:K142" si="182">G132*7.1/100</f>
        <v>14910</v>
      </c>
      <c r="L132" s="85">
        <f t="shared" ref="L132:L141" si="183">74808*1.1%</f>
        <v>822.88800000000003</v>
      </c>
      <c r="M132" s="32">
        <f>187020*3.04%</f>
        <v>5685.4080000000004</v>
      </c>
      <c r="N132" s="32">
        <f>187020*7.09%</f>
        <v>13259.718000000001</v>
      </c>
      <c r="O132" s="30">
        <v>1587.38</v>
      </c>
      <c r="P132" s="26">
        <f t="shared" ref="P132:P142" si="184">I132+J132+M132+O132</f>
        <v>51057.707999999999</v>
      </c>
      <c r="Q132" s="26">
        <f t="shared" ref="Q132:Q142" si="185">K132+L132+N132</f>
        <v>28992.606</v>
      </c>
      <c r="R132" s="26">
        <f>G132-P132+H132</f>
        <v>368942.29200000002</v>
      </c>
    </row>
    <row r="133" spans="1:18" ht="34.5" customHeight="1" x14ac:dyDescent="0.35">
      <c r="A133" s="37">
        <f t="shared" ref="A133:A194" si="186">+A132+1</f>
        <v>104</v>
      </c>
      <c r="B133" s="33" t="s">
        <v>76</v>
      </c>
      <c r="C133" s="33" t="s">
        <v>253</v>
      </c>
      <c r="D133" s="18" t="s">
        <v>223</v>
      </c>
      <c r="E133" s="51" t="s">
        <v>225</v>
      </c>
      <c r="F133" s="37" t="s">
        <v>29</v>
      </c>
      <c r="G133" s="29">
        <v>140000</v>
      </c>
      <c r="H133" s="29">
        <v>131833.32999999999</v>
      </c>
      <c r="I133" s="26">
        <v>21117.52</v>
      </c>
      <c r="J133" s="22">
        <f t="shared" si="181"/>
        <v>4018</v>
      </c>
      <c r="K133" s="23">
        <f t="shared" si="182"/>
        <v>9940</v>
      </c>
      <c r="L133" s="85">
        <f t="shared" si="183"/>
        <v>822.88800000000003</v>
      </c>
      <c r="M133" s="24">
        <f t="shared" ref="M133:M142" si="187">G133*3.04/100</f>
        <v>4256</v>
      </c>
      <c r="N133" s="32">
        <f t="shared" ref="N133:N142" si="188">+G133*7.09%</f>
        <v>9926</v>
      </c>
      <c r="O133" s="30">
        <v>1587.38</v>
      </c>
      <c r="P133" s="26">
        <f t="shared" si="184"/>
        <v>30978.9</v>
      </c>
      <c r="Q133" s="26">
        <f t="shared" si="185"/>
        <v>20688.887999999999</v>
      </c>
      <c r="R133" s="26">
        <f t="shared" ref="R133:R196" si="189">G133-P133+H133</f>
        <v>240854.43</v>
      </c>
    </row>
    <row r="134" spans="1:18" ht="30" customHeight="1" x14ac:dyDescent="0.35">
      <c r="A134" s="37">
        <f t="shared" si="186"/>
        <v>105</v>
      </c>
      <c r="B134" s="33" t="s">
        <v>74</v>
      </c>
      <c r="C134" s="33" t="s">
        <v>253</v>
      </c>
      <c r="D134" s="18" t="s">
        <v>223</v>
      </c>
      <c r="E134" s="51" t="s">
        <v>226</v>
      </c>
      <c r="F134" s="37" t="s">
        <v>29</v>
      </c>
      <c r="G134" s="29">
        <v>100000</v>
      </c>
      <c r="H134" s="29">
        <v>91250</v>
      </c>
      <c r="I134" s="26">
        <v>12105.37</v>
      </c>
      <c r="J134" s="22">
        <f t="shared" si="181"/>
        <v>2870</v>
      </c>
      <c r="K134" s="23">
        <f t="shared" si="182"/>
        <v>7100</v>
      </c>
      <c r="L134" s="85">
        <f t="shared" si="183"/>
        <v>822.88800000000003</v>
      </c>
      <c r="M134" s="24">
        <f t="shared" si="187"/>
        <v>3040</v>
      </c>
      <c r="N134" s="32">
        <f t="shared" si="188"/>
        <v>7090.0000000000009</v>
      </c>
      <c r="O134" s="30">
        <v>0</v>
      </c>
      <c r="P134" s="26">
        <f t="shared" si="184"/>
        <v>18015.370000000003</v>
      </c>
      <c r="Q134" s="26">
        <f t="shared" si="185"/>
        <v>15012.888000000001</v>
      </c>
      <c r="R134" s="26">
        <f t="shared" si="189"/>
        <v>173234.63</v>
      </c>
    </row>
    <row r="135" spans="1:18" ht="30" customHeight="1" x14ac:dyDescent="0.35">
      <c r="A135" s="37">
        <f t="shared" si="186"/>
        <v>106</v>
      </c>
      <c r="B135" s="33" t="s">
        <v>77</v>
      </c>
      <c r="C135" s="33" t="s">
        <v>253</v>
      </c>
      <c r="D135" s="18" t="s">
        <v>223</v>
      </c>
      <c r="E135" s="51" t="s">
        <v>226</v>
      </c>
      <c r="F135" s="37" t="s">
        <v>29</v>
      </c>
      <c r="G135" s="29">
        <v>100000</v>
      </c>
      <c r="H135" s="29">
        <v>91250</v>
      </c>
      <c r="I135" s="26">
        <v>11311.68</v>
      </c>
      <c r="J135" s="22">
        <f t="shared" si="181"/>
        <v>2870</v>
      </c>
      <c r="K135" s="23">
        <f t="shared" si="182"/>
        <v>7100</v>
      </c>
      <c r="L135" s="85">
        <f t="shared" si="183"/>
        <v>822.88800000000003</v>
      </c>
      <c r="M135" s="24">
        <f t="shared" si="187"/>
        <v>3040</v>
      </c>
      <c r="N135" s="32">
        <f t="shared" si="188"/>
        <v>7090.0000000000009</v>
      </c>
      <c r="O135" s="30">
        <f>1587.38*2</f>
        <v>3174.76</v>
      </c>
      <c r="P135" s="26">
        <f t="shared" si="184"/>
        <v>20396.440000000002</v>
      </c>
      <c r="Q135" s="26">
        <f t="shared" si="185"/>
        <v>15012.888000000001</v>
      </c>
      <c r="R135" s="26">
        <f t="shared" si="189"/>
        <v>170853.56</v>
      </c>
    </row>
    <row r="136" spans="1:18" ht="30" customHeight="1" x14ac:dyDescent="0.35">
      <c r="A136" s="37">
        <f t="shared" si="186"/>
        <v>107</v>
      </c>
      <c r="B136" s="33" t="s">
        <v>75</v>
      </c>
      <c r="C136" s="33" t="s">
        <v>253</v>
      </c>
      <c r="D136" s="18" t="s">
        <v>223</v>
      </c>
      <c r="E136" s="51" t="s">
        <v>227</v>
      </c>
      <c r="F136" s="37" t="s">
        <v>32</v>
      </c>
      <c r="G136" s="29">
        <v>100000</v>
      </c>
      <c r="H136" s="29">
        <v>91250</v>
      </c>
      <c r="I136" s="26">
        <v>12105.37</v>
      </c>
      <c r="J136" s="22">
        <f t="shared" si="181"/>
        <v>2870</v>
      </c>
      <c r="K136" s="23">
        <f t="shared" si="182"/>
        <v>7100</v>
      </c>
      <c r="L136" s="85">
        <f t="shared" si="183"/>
        <v>822.88800000000003</v>
      </c>
      <c r="M136" s="24">
        <f t="shared" si="187"/>
        <v>3040</v>
      </c>
      <c r="N136" s="32">
        <f t="shared" si="188"/>
        <v>7090.0000000000009</v>
      </c>
      <c r="O136" s="30">
        <v>0</v>
      </c>
      <c r="P136" s="26">
        <f t="shared" si="184"/>
        <v>18015.370000000003</v>
      </c>
      <c r="Q136" s="26">
        <f t="shared" si="185"/>
        <v>15012.888000000001</v>
      </c>
      <c r="R136" s="26">
        <f t="shared" si="189"/>
        <v>173234.63</v>
      </c>
    </row>
    <row r="137" spans="1:18" ht="30" customHeight="1" x14ac:dyDescent="0.35">
      <c r="A137" s="37">
        <f t="shared" si="186"/>
        <v>108</v>
      </c>
      <c r="B137" s="33" t="s">
        <v>85</v>
      </c>
      <c r="C137" s="33" t="s">
        <v>253</v>
      </c>
      <c r="D137" s="18" t="s">
        <v>223</v>
      </c>
      <c r="E137" s="51" t="s">
        <v>419</v>
      </c>
      <c r="F137" s="37" t="s">
        <v>29</v>
      </c>
      <c r="G137" s="29">
        <v>100000</v>
      </c>
      <c r="H137" s="29">
        <v>83333.33</v>
      </c>
      <c r="I137" s="26">
        <f>5795.99+6309.38</f>
        <v>12105.369999999999</v>
      </c>
      <c r="J137" s="22">
        <f t="shared" si="181"/>
        <v>2870</v>
      </c>
      <c r="K137" s="23">
        <f t="shared" si="182"/>
        <v>7100</v>
      </c>
      <c r="L137" s="85">
        <f t="shared" si="183"/>
        <v>822.88800000000003</v>
      </c>
      <c r="M137" s="24">
        <f t="shared" si="187"/>
        <v>3040</v>
      </c>
      <c r="N137" s="32">
        <f t="shared" si="188"/>
        <v>7090.0000000000009</v>
      </c>
      <c r="O137" s="30">
        <v>0</v>
      </c>
      <c r="P137" s="26">
        <f t="shared" si="184"/>
        <v>18015.37</v>
      </c>
      <c r="Q137" s="26">
        <f t="shared" si="185"/>
        <v>15012.888000000001</v>
      </c>
      <c r="R137" s="26">
        <f t="shared" si="189"/>
        <v>165317.96000000002</v>
      </c>
    </row>
    <row r="138" spans="1:18" ht="30" customHeight="1" x14ac:dyDescent="0.35">
      <c r="A138" s="37">
        <f t="shared" si="186"/>
        <v>109</v>
      </c>
      <c r="B138" s="33" t="s">
        <v>82</v>
      </c>
      <c r="C138" s="33" t="s">
        <v>253</v>
      </c>
      <c r="D138" s="18" t="s">
        <v>223</v>
      </c>
      <c r="E138" s="51" t="s">
        <v>228</v>
      </c>
      <c r="F138" s="37" t="s">
        <v>29</v>
      </c>
      <c r="G138" s="29">
        <v>90000</v>
      </c>
      <c r="H138" s="29">
        <v>81250</v>
      </c>
      <c r="I138" s="26">
        <v>9356.27</v>
      </c>
      <c r="J138" s="22">
        <f t="shared" si="181"/>
        <v>2583</v>
      </c>
      <c r="K138" s="23">
        <f t="shared" si="182"/>
        <v>6390</v>
      </c>
      <c r="L138" s="85">
        <f t="shared" si="183"/>
        <v>822.88800000000003</v>
      </c>
      <c r="M138" s="24">
        <f t="shared" si="187"/>
        <v>2736</v>
      </c>
      <c r="N138" s="32">
        <f t="shared" si="188"/>
        <v>6381</v>
      </c>
      <c r="O138" s="30">
        <v>1587.38</v>
      </c>
      <c r="P138" s="26">
        <f t="shared" si="184"/>
        <v>16262.650000000001</v>
      </c>
      <c r="Q138" s="26">
        <f t="shared" si="185"/>
        <v>13593.887999999999</v>
      </c>
      <c r="R138" s="26">
        <f t="shared" si="189"/>
        <v>154987.35</v>
      </c>
    </row>
    <row r="139" spans="1:18" ht="30" customHeight="1" x14ac:dyDescent="0.35">
      <c r="A139" s="37">
        <f>+A138+1</f>
        <v>110</v>
      </c>
      <c r="B139" s="33" t="s">
        <v>192</v>
      </c>
      <c r="C139" s="33" t="s">
        <v>253</v>
      </c>
      <c r="D139" s="18" t="s">
        <v>223</v>
      </c>
      <c r="E139" s="51" t="s">
        <v>79</v>
      </c>
      <c r="F139" s="37" t="s">
        <v>32</v>
      </c>
      <c r="G139" s="29">
        <v>90000</v>
      </c>
      <c r="H139" s="29">
        <v>81250</v>
      </c>
      <c r="I139" s="26">
        <v>9753.1200000000008</v>
      </c>
      <c r="J139" s="22">
        <f t="shared" si="181"/>
        <v>2583</v>
      </c>
      <c r="K139" s="23">
        <f t="shared" si="182"/>
        <v>6390</v>
      </c>
      <c r="L139" s="85">
        <f t="shared" si="183"/>
        <v>822.88800000000003</v>
      </c>
      <c r="M139" s="24">
        <f t="shared" si="187"/>
        <v>2736</v>
      </c>
      <c r="N139" s="32">
        <f t="shared" si="188"/>
        <v>6381</v>
      </c>
      <c r="O139" s="30">
        <v>0</v>
      </c>
      <c r="P139" s="26">
        <f t="shared" si="184"/>
        <v>15072.12</v>
      </c>
      <c r="Q139" s="26">
        <f t="shared" si="185"/>
        <v>13593.887999999999</v>
      </c>
      <c r="R139" s="26">
        <f t="shared" si="189"/>
        <v>156177.88</v>
      </c>
    </row>
    <row r="140" spans="1:18" ht="30" customHeight="1" x14ac:dyDescent="0.35">
      <c r="A140" s="37">
        <f t="shared" si="186"/>
        <v>111</v>
      </c>
      <c r="B140" s="33" t="s">
        <v>246</v>
      </c>
      <c r="C140" s="33" t="s">
        <v>253</v>
      </c>
      <c r="D140" s="18" t="s">
        <v>223</v>
      </c>
      <c r="E140" s="51" t="s">
        <v>79</v>
      </c>
      <c r="F140" s="37" t="s">
        <v>32</v>
      </c>
      <c r="G140" s="29">
        <v>90000</v>
      </c>
      <c r="H140" s="29">
        <v>81250</v>
      </c>
      <c r="I140" s="26">
        <v>9356.27</v>
      </c>
      <c r="J140" s="22">
        <f t="shared" si="181"/>
        <v>2583</v>
      </c>
      <c r="K140" s="23">
        <f t="shared" si="182"/>
        <v>6390</v>
      </c>
      <c r="L140" s="85">
        <f t="shared" si="183"/>
        <v>822.88800000000003</v>
      </c>
      <c r="M140" s="24">
        <f t="shared" si="187"/>
        <v>2736</v>
      </c>
      <c r="N140" s="32">
        <f t="shared" si="188"/>
        <v>6381</v>
      </c>
      <c r="O140" s="30">
        <v>1587.38</v>
      </c>
      <c r="P140" s="26">
        <f t="shared" si="184"/>
        <v>16262.650000000001</v>
      </c>
      <c r="Q140" s="26">
        <f t="shared" si="185"/>
        <v>13593.887999999999</v>
      </c>
      <c r="R140" s="26">
        <f t="shared" si="189"/>
        <v>154987.35</v>
      </c>
    </row>
    <row r="141" spans="1:18" ht="30" customHeight="1" x14ac:dyDescent="0.35">
      <c r="A141" s="37">
        <f t="shared" si="186"/>
        <v>112</v>
      </c>
      <c r="B141" s="33" t="s">
        <v>241</v>
      </c>
      <c r="C141" s="33" t="s">
        <v>253</v>
      </c>
      <c r="D141" s="18" t="s">
        <v>223</v>
      </c>
      <c r="E141" s="51" t="s">
        <v>79</v>
      </c>
      <c r="F141" s="37" t="s">
        <v>32</v>
      </c>
      <c r="G141" s="29">
        <v>90000</v>
      </c>
      <c r="H141" s="29">
        <v>81250</v>
      </c>
      <c r="I141" s="26">
        <v>9753.1200000000008</v>
      </c>
      <c r="J141" s="22">
        <f t="shared" si="181"/>
        <v>2583</v>
      </c>
      <c r="K141" s="23">
        <f t="shared" si="182"/>
        <v>6390</v>
      </c>
      <c r="L141" s="85">
        <f t="shared" si="183"/>
        <v>822.88800000000003</v>
      </c>
      <c r="M141" s="24">
        <f t="shared" si="187"/>
        <v>2736</v>
      </c>
      <c r="N141" s="32">
        <f t="shared" si="188"/>
        <v>6381</v>
      </c>
      <c r="O141" s="30">
        <v>0</v>
      </c>
      <c r="P141" s="26">
        <f t="shared" si="184"/>
        <v>15072.12</v>
      </c>
      <c r="Q141" s="26">
        <f t="shared" si="185"/>
        <v>13593.887999999999</v>
      </c>
      <c r="R141" s="26">
        <f t="shared" si="189"/>
        <v>156177.88</v>
      </c>
    </row>
    <row r="142" spans="1:18" ht="30" customHeight="1" x14ac:dyDescent="0.35">
      <c r="A142" s="37">
        <f t="shared" si="186"/>
        <v>113</v>
      </c>
      <c r="B142" s="33" t="s">
        <v>280</v>
      </c>
      <c r="C142" s="33" t="s">
        <v>253</v>
      </c>
      <c r="D142" s="18" t="s">
        <v>223</v>
      </c>
      <c r="E142" s="51" t="s">
        <v>281</v>
      </c>
      <c r="F142" s="37" t="s">
        <v>29</v>
      </c>
      <c r="G142" s="29">
        <v>40000</v>
      </c>
      <c r="H142" s="29">
        <v>36750</v>
      </c>
      <c r="I142" s="26">
        <v>442.65</v>
      </c>
      <c r="J142" s="22">
        <f t="shared" si="181"/>
        <v>1148</v>
      </c>
      <c r="K142" s="23">
        <f t="shared" si="182"/>
        <v>2840</v>
      </c>
      <c r="L142" s="24">
        <f>+G142*1.1%</f>
        <v>440.00000000000006</v>
      </c>
      <c r="M142" s="24">
        <f t="shared" si="187"/>
        <v>1216</v>
      </c>
      <c r="N142" s="32">
        <f t="shared" si="188"/>
        <v>2836</v>
      </c>
      <c r="O142" s="30">
        <v>0</v>
      </c>
      <c r="P142" s="26">
        <f t="shared" si="184"/>
        <v>2806.65</v>
      </c>
      <c r="Q142" s="26">
        <f t="shared" si="185"/>
        <v>6116</v>
      </c>
      <c r="R142" s="26">
        <f t="shared" si="189"/>
        <v>73943.350000000006</v>
      </c>
    </row>
    <row r="143" spans="1:18" ht="30" customHeight="1" x14ac:dyDescent="0.35">
      <c r="A143" s="37">
        <f>+A142+1</f>
        <v>114</v>
      </c>
      <c r="B143" s="33" t="s">
        <v>86</v>
      </c>
      <c r="C143" s="33" t="s">
        <v>253</v>
      </c>
      <c r="D143" s="18" t="s">
        <v>223</v>
      </c>
      <c r="E143" s="51" t="s">
        <v>229</v>
      </c>
      <c r="F143" s="37" t="s">
        <v>29</v>
      </c>
      <c r="G143" s="29">
        <v>60000</v>
      </c>
      <c r="H143" s="29">
        <v>54166.67</v>
      </c>
      <c r="I143" s="26">
        <v>3486.68</v>
      </c>
      <c r="J143" s="22">
        <f>G143*2.87/100</f>
        <v>1722</v>
      </c>
      <c r="K143" s="23">
        <f>G143*7.1/100</f>
        <v>4260</v>
      </c>
      <c r="L143" s="24">
        <f t="shared" ref="L143:L196" si="190">+G143*1.1%</f>
        <v>660.00000000000011</v>
      </c>
      <c r="M143" s="24">
        <f>G143*3.04/100</f>
        <v>1824</v>
      </c>
      <c r="N143" s="32">
        <f t="shared" ref="N143:N196" si="191">+G143*7.09%</f>
        <v>4254</v>
      </c>
      <c r="O143" s="30">
        <v>0</v>
      </c>
      <c r="P143" s="26">
        <f t="shared" ref="P143:P169" si="192">I143+J143+M143+O143</f>
        <v>7032.68</v>
      </c>
      <c r="Q143" s="26">
        <f t="shared" ref="Q143:Q169" si="193">K143+L143+N143</f>
        <v>9174</v>
      </c>
      <c r="R143" s="26">
        <f t="shared" si="189"/>
        <v>107133.98999999999</v>
      </c>
    </row>
    <row r="144" spans="1:18" ht="30" customHeight="1" x14ac:dyDescent="0.35">
      <c r="A144" s="37">
        <f t="shared" si="186"/>
        <v>115</v>
      </c>
      <c r="B144" s="33" t="s">
        <v>84</v>
      </c>
      <c r="C144" s="33" t="s">
        <v>253</v>
      </c>
      <c r="D144" s="18" t="s">
        <v>223</v>
      </c>
      <c r="E144" s="51" t="s">
        <v>306</v>
      </c>
      <c r="F144" s="37" t="s">
        <v>29</v>
      </c>
      <c r="G144" s="29">
        <v>43000</v>
      </c>
      <c r="H144" s="29">
        <v>40083.33</v>
      </c>
      <c r="I144" s="26">
        <v>866.06</v>
      </c>
      <c r="J144" s="22">
        <f>G144*2.87/100</f>
        <v>1234.0999999999999</v>
      </c>
      <c r="K144" s="23">
        <f>G144*7.1/100</f>
        <v>3053</v>
      </c>
      <c r="L144" s="24">
        <f t="shared" si="190"/>
        <v>473.00000000000006</v>
      </c>
      <c r="M144" s="24">
        <f>G144*3.04/100</f>
        <v>1307.2</v>
      </c>
      <c r="N144" s="32">
        <f t="shared" si="191"/>
        <v>3048.7000000000003</v>
      </c>
      <c r="O144" s="30">
        <v>0</v>
      </c>
      <c r="P144" s="26">
        <f t="shared" si="192"/>
        <v>3407.3599999999997</v>
      </c>
      <c r="Q144" s="26">
        <f t="shared" si="193"/>
        <v>6574.7000000000007</v>
      </c>
      <c r="R144" s="26">
        <f t="shared" si="189"/>
        <v>79675.97</v>
      </c>
    </row>
    <row r="145" spans="1:18" ht="30" customHeight="1" x14ac:dyDescent="0.35">
      <c r="A145" s="37">
        <f t="shared" si="186"/>
        <v>116</v>
      </c>
      <c r="B145" s="33" t="s">
        <v>87</v>
      </c>
      <c r="C145" s="33" t="s">
        <v>253</v>
      </c>
      <c r="D145" s="18" t="s">
        <v>223</v>
      </c>
      <c r="E145" s="51" t="s">
        <v>202</v>
      </c>
      <c r="F145" s="37" t="s">
        <v>29</v>
      </c>
      <c r="G145" s="29">
        <v>43000</v>
      </c>
      <c r="H145" s="29">
        <v>40083.33</v>
      </c>
      <c r="I145" s="26">
        <v>866.06</v>
      </c>
      <c r="J145" s="22">
        <f t="shared" ref="J145:J151" si="194">G145*2.87/100</f>
        <v>1234.0999999999999</v>
      </c>
      <c r="K145" s="23">
        <f t="shared" ref="K145:K151" si="195">G145*7.1/100</f>
        <v>3053</v>
      </c>
      <c r="L145" s="24">
        <f t="shared" si="190"/>
        <v>473.00000000000006</v>
      </c>
      <c r="M145" s="24">
        <f t="shared" ref="M145:M151" si="196">G145*3.04/100</f>
        <v>1307.2</v>
      </c>
      <c r="N145" s="32">
        <f t="shared" si="191"/>
        <v>3048.7000000000003</v>
      </c>
      <c r="O145" s="30">
        <v>0</v>
      </c>
      <c r="P145" s="26">
        <f t="shared" si="192"/>
        <v>3407.3599999999997</v>
      </c>
      <c r="Q145" s="26">
        <f t="shared" si="193"/>
        <v>6574.7000000000007</v>
      </c>
      <c r="R145" s="26">
        <f t="shared" si="189"/>
        <v>79675.97</v>
      </c>
    </row>
    <row r="146" spans="1:18" ht="30" customHeight="1" x14ac:dyDescent="0.35">
      <c r="A146" s="37">
        <f t="shared" si="186"/>
        <v>117</v>
      </c>
      <c r="B146" s="33" t="s">
        <v>158</v>
      </c>
      <c r="C146" s="33" t="s">
        <v>253</v>
      </c>
      <c r="D146" s="18" t="s">
        <v>223</v>
      </c>
      <c r="E146" s="51" t="s">
        <v>229</v>
      </c>
      <c r="F146" s="37" t="s">
        <v>32</v>
      </c>
      <c r="G146" s="29">
        <v>60000</v>
      </c>
      <c r="H146" s="29">
        <v>54166.67</v>
      </c>
      <c r="I146" s="26">
        <v>2851.72</v>
      </c>
      <c r="J146" s="22">
        <f t="shared" si="194"/>
        <v>1722</v>
      </c>
      <c r="K146" s="23">
        <f t="shared" si="195"/>
        <v>4260</v>
      </c>
      <c r="L146" s="24">
        <f t="shared" si="190"/>
        <v>660.00000000000011</v>
      </c>
      <c r="M146" s="24">
        <f t="shared" si="196"/>
        <v>1824</v>
      </c>
      <c r="N146" s="32">
        <f t="shared" si="191"/>
        <v>4254</v>
      </c>
      <c r="O146" s="30">
        <f>1587.38*2</f>
        <v>3174.76</v>
      </c>
      <c r="P146" s="26">
        <f t="shared" si="192"/>
        <v>9572.48</v>
      </c>
      <c r="Q146" s="26">
        <f t="shared" si="193"/>
        <v>9174</v>
      </c>
      <c r="R146" s="26">
        <f t="shared" si="189"/>
        <v>104594.19</v>
      </c>
    </row>
    <row r="147" spans="1:18" ht="30" customHeight="1" x14ac:dyDescent="0.35">
      <c r="A147" s="37">
        <f t="shared" si="186"/>
        <v>118</v>
      </c>
      <c r="B147" s="33" t="s">
        <v>159</v>
      </c>
      <c r="C147" s="33" t="s">
        <v>252</v>
      </c>
      <c r="D147" s="18" t="s">
        <v>223</v>
      </c>
      <c r="E147" s="51" t="s">
        <v>229</v>
      </c>
      <c r="F147" s="37" t="s">
        <v>32</v>
      </c>
      <c r="G147" s="29">
        <v>60000</v>
      </c>
      <c r="H147" s="29">
        <v>54166.67</v>
      </c>
      <c r="I147" s="26">
        <v>3486.68</v>
      </c>
      <c r="J147" s="22">
        <f t="shared" si="194"/>
        <v>1722</v>
      </c>
      <c r="K147" s="23">
        <f t="shared" si="195"/>
        <v>4260</v>
      </c>
      <c r="L147" s="24">
        <f t="shared" si="190"/>
        <v>660.00000000000011</v>
      </c>
      <c r="M147" s="24">
        <f t="shared" si="196"/>
        <v>1824</v>
      </c>
      <c r="N147" s="32">
        <f t="shared" si="191"/>
        <v>4254</v>
      </c>
      <c r="O147" s="30">
        <v>0</v>
      </c>
      <c r="P147" s="26">
        <f t="shared" si="192"/>
        <v>7032.68</v>
      </c>
      <c r="Q147" s="26">
        <f t="shared" si="193"/>
        <v>9174</v>
      </c>
      <c r="R147" s="26">
        <f t="shared" si="189"/>
        <v>107133.98999999999</v>
      </c>
    </row>
    <row r="148" spans="1:18" ht="30" customHeight="1" x14ac:dyDescent="0.35">
      <c r="A148" s="37">
        <f t="shared" si="186"/>
        <v>119</v>
      </c>
      <c r="B148" s="33" t="s">
        <v>160</v>
      </c>
      <c r="C148" s="33" t="s">
        <v>253</v>
      </c>
      <c r="D148" s="18" t="s">
        <v>223</v>
      </c>
      <c r="E148" s="51" t="s">
        <v>229</v>
      </c>
      <c r="F148" s="37" t="s">
        <v>32</v>
      </c>
      <c r="G148" s="29">
        <v>60000</v>
      </c>
      <c r="H148" s="29">
        <v>54166.67</v>
      </c>
      <c r="I148" s="26">
        <v>3486.68</v>
      </c>
      <c r="J148" s="22">
        <f t="shared" si="194"/>
        <v>1722</v>
      </c>
      <c r="K148" s="23">
        <f t="shared" si="195"/>
        <v>4260</v>
      </c>
      <c r="L148" s="24">
        <f t="shared" si="190"/>
        <v>660.00000000000011</v>
      </c>
      <c r="M148" s="24">
        <f t="shared" si="196"/>
        <v>1824</v>
      </c>
      <c r="N148" s="32">
        <f t="shared" si="191"/>
        <v>4254</v>
      </c>
      <c r="O148" s="30">
        <v>0</v>
      </c>
      <c r="P148" s="26">
        <f t="shared" si="192"/>
        <v>7032.68</v>
      </c>
      <c r="Q148" s="26">
        <f t="shared" si="193"/>
        <v>9174</v>
      </c>
      <c r="R148" s="26">
        <f t="shared" si="189"/>
        <v>107133.98999999999</v>
      </c>
    </row>
    <row r="149" spans="1:18" ht="35.25" customHeight="1" x14ac:dyDescent="0.35">
      <c r="A149" s="37">
        <f t="shared" si="186"/>
        <v>120</v>
      </c>
      <c r="B149" s="33" t="s">
        <v>177</v>
      </c>
      <c r="C149" s="33" t="s">
        <v>253</v>
      </c>
      <c r="D149" s="18" t="s">
        <v>223</v>
      </c>
      <c r="E149" s="51" t="s">
        <v>229</v>
      </c>
      <c r="F149" s="37" t="s">
        <v>32</v>
      </c>
      <c r="G149" s="29">
        <v>60000</v>
      </c>
      <c r="H149" s="29">
        <v>54166.67</v>
      </c>
      <c r="I149" s="26">
        <v>3486.68</v>
      </c>
      <c r="J149" s="22">
        <f t="shared" si="194"/>
        <v>1722</v>
      </c>
      <c r="K149" s="23">
        <f t="shared" si="195"/>
        <v>4260</v>
      </c>
      <c r="L149" s="24">
        <f t="shared" si="190"/>
        <v>660.00000000000011</v>
      </c>
      <c r="M149" s="24">
        <f t="shared" si="196"/>
        <v>1824</v>
      </c>
      <c r="N149" s="32">
        <f t="shared" si="191"/>
        <v>4254</v>
      </c>
      <c r="O149" s="30">
        <v>0</v>
      </c>
      <c r="P149" s="26">
        <f t="shared" si="192"/>
        <v>7032.68</v>
      </c>
      <c r="Q149" s="26">
        <f t="shared" si="193"/>
        <v>9174</v>
      </c>
      <c r="R149" s="26">
        <f t="shared" si="189"/>
        <v>107133.98999999999</v>
      </c>
    </row>
    <row r="150" spans="1:18" ht="39.75" customHeight="1" x14ac:dyDescent="0.35">
      <c r="A150" s="37">
        <f t="shared" si="186"/>
        <v>121</v>
      </c>
      <c r="B150" s="33" t="s">
        <v>172</v>
      </c>
      <c r="C150" s="33" t="s">
        <v>253</v>
      </c>
      <c r="D150" s="18" t="s">
        <v>223</v>
      </c>
      <c r="E150" s="51" t="s">
        <v>229</v>
      </c>
      <c r="F150" s="37" t="s">
        <v>32</v>
      </c>
      <c r="G150" s="29">
        <v>60000</v>
      </c>
      <c r="H150" s="29">
        <v>54166.67</v>
      </c>
      <c r="I150" s="26">
        <v>3169.2</v>
      </c>
      <c r="J150" s="22">
        <f t="shared" si="194"/>
        <v>1722</v>
      </c>
      <c r="K150" s="23">
        <f t="shared" si="195"/>
        <v>4260</v>
      </c>
      <c r="L150" s="24">
        <f t="shared" si="190"/>
        <v>660.00000000000011</v>
      </c>
      <c r="M150" s="24">
        <f t="shared" si="196"/>
        <v>1824</v>
      </c>
      <c r="N150" s="32">
        <f t="shared" si="191"/>
        <v>4254</v>
      </c>
      <c r="O150" s="30">
        <v>1587.38</v>
      </c>
      <c r="P150" s="26">
        <f t="shared" si="192"/>
        <v>8302.58</v>
      </c>
      <c r="Q150" s="26">
        <f t="shared" si="193"/>
        <v>9174</v>
      </c>
      <c r="R150" s="26">
        <f t="shared" si="189"/>
        <v>105864.09</v>
      </c>
    </row>
    <row r="151" spans="1:18" ht="30" customHeight="1" x14ac:dyDescent="0.35">
      <c r="A151" s="37">
        <f t="shared" si="186"/>
        <v>122</v>
      </c>
      <c r="B151" s="33" t="s">
        <v>193</v>
      </c>
      <c r="C151" s="33" t="s">
        <v>252</v>
      </c>
      <c r="D151" s="18" t="s">
        <v>223</v>
      </c>
      <c r="E151" s="51" t="s">
        <v>229</v>
      </c>
      <c r="F151" s="37" t="s">
        <v>32</v>
      </c>
      <c r="G151" s="29">
        <v>60000</v>
      </c>
      <c r="H151" s="29">
        <v>54166.67</v>
      </c>
      <c r="I151" s="26">
        <v>3486.68</v>
      </c>
      <c r="J151" s="22">
        <f t="shared" si="194"/>
        <v>1722</v>
      </c>
      <c r="K151" s="23">
        <f t="shared" si="195"/>
        <v>4260</v>
      </c>
      <c r="L151" s="24">
        <f t="shared" si="190"/>
        <v>660.00000000000011</v>
      </c>
      <c r="M151" s="24">
        <f t="shared" si="196"/>
        <v>1824</v>
      </c>
      <c r="N151" s="32">
        <f t="shared" si="191"/>
        <v>4254</v>
      </c>
      <c r="O151" s="30">
        <v>0</v>
      </c>
      <c r="P151" s="26">
        <f t="shared" si="192"/>
        <v>7032.68</v>
      </c>
      <c r="Q151" s="26">
        <f t="shared" si="193"/>
        <v>9174</v>
      </c>
      <c r="R151" s="26">
        <f t="shared" si="189"/>
        <v>107133.98999999999</v>
      </c>
    </row>
    <row r="152" spans="1:18" ht="30" customHeight="1" x14ac:dyDescent="0.35">
      <c r="A152" s="37">
        <f t="shared" si="186"/>
        <v>123</v>
      </c>
      <c r="B152" s="33" t="s">
        <v>78</v>
      </c>
      <c r="C152" s="33" t="s">
        <v>252</v>
      </c>
      <c r="D152" s="18" t="s">
        <v>223</v>
      </c>
      <c r="E152" s="51" t="s">
        <v>278</v>
      </c>
      <c r="F152" s="37" t="s">
        <v>295</v>
      </c>
      <c r="G152" s="29">
        <v>43000</v>
      </c>
      <c r="H152" s="29">
        <v>40083.33</v>
      </c>
      <c r="I152" s="26">
        <v>389.84</v>
      </c>
      <c r="J152" s="22">
        <f t="shared" ref="J152:J158" si="197">G152*2.87/100</f>
        <v>1234.0999999999999</v>
      </c>
      <c r="K152" s="23">
        <f t="shared" ref="K152:K158" si="198">G152*7.1/100</f>
        <v>3053</v>
      </c>
      <c r="L152" s="24">
        <f t="shared" si="190"/>
        <v>473.00000000000006</v>
      </c>
      <c r="M152" s="24">
        <f t="shared" ref="M152:M158" si="199">G152*3.04/100</f>
        <v>1307.2</v>
      </c>
      <c r="N152" s="32">
        <f t="shared" si="191"/>
        <v>3048.7000000000003</v>
      </c>
      <c r="O152" s="30">
        <f>1587.38*2</f>
        <v>3174.76</v>
      </c>
      <c r="P152" s="26">
        <f t="shared" si="192"/>
        <v>6105.9</v>
      </c>
      <c r="Q152" s="26">
        <f t="shared" si="193"/>
        <v>6574.7000000000007</v>
      </c>
      <c r="R152" s="26">
        <f t="shared" si="189"/>
        <v>76977.429999999993</v>
      </c>
    </row>
    <row r="153" spans="1:18" ht="30" customHeight="1" x14ac:dyDescent="0.35">
      <c r="A153" s="37">
        <f t="shared" si="186"/>
        <v>124</v>
      </c>
      <c r="B153" s="33" t="s">
        <v>136</v>
      </c>
      <c r="C153" s="33" t="s">
        <v>253</v>
      </c>
      <c r="D153" s="18" t="s">
        <v>223</v>
      </c>
      <c r="E153" s="51" t="s">
        <v>420</v>
      </c>
      <c r="F153" s="37" t="s">
        <v>295</v>
      </c>
      <c r="G153" s="29">
        <v>75000</v>
      </c>
      <c r="H153" s="29">
        <f>+G153</f>
        <v>75000</v>
      </c>
      <c r="I153" s="26">
        <f>19.25+6290.13</f>
        <v>6309.38</v>
      </c>
      <c r="J153" s="22">
        <f t="shared" si="197"/>
        <v>2152.5</v>
      </c>
      <c r="K153" s="23">
        <f t="shared" si="198"/>
        <v>5325</v>
      </c>
      <c r="L153" s="85">
        <f t="shared" ref="L153" si="200">74808*1.1%</f>
        <v>822.88800000000003</v>
      </c>
      <c r="M153" s="24">
        <f t="shared" si="199"/>
        <v>2280</v>
      </c>
      <c r="N153" s="32">
        <f t="shared" si="191"/>
        <v>5317.5</v>
      </c>
      <c r="O153" s="30">
        <v>0</v>
      </c>
      <c r="P153" s="26">
        <f t="shared" si="192"/>
        <v>10741.880000000001</v>
      </c>
      <c r="Q153" s="26">
        <f t="shared" si="193"/>
        <v>11465.387999999999</v>
      </c>
      <c r="R153" s="26">
        <f t="shared" si="189"/>
        <v>139258.12</v>
      </c>
    </row>
    <row r="154" spans="1:18" ht="30" customHeight="1" x14ac:dyDescent="0.35">
      <c r="A154" s="37">
        <f t="shared" si="186"/>
        <v>125</v>
      </c>
      <c r="B154" s="33" t="s">
        <v>149</v>
      </c>
      <c r="C154" s="33" t="s">
        <v>253</v>
      </c>
      <c r="D154" s="18" t="s">
        <v>223</v>
      </c>
      <c r="E154" s="51" t="s">
        <v>202</v>
      </c>
      <c r="F154" s="37" t="s">
        <v>295</v>
      </c>
      <c r="G154" s="29">
        <v>43000</v>
      </c>
      <c r="H154" s="29">
        <v>40083.33</v>
      </c>
      <c r="I154" s="26">
        <v>866.06</v>
      </c>
      <c r="J154" s="22">
        <f t="shared" si="197"/>
        <v>1234.0999999999999</v>
      </c>
      <c r="K154" s="23">
        <f t="shared" si="198"/>
        <v>3053</v>
      </c>
      <c r="L154" s="24">
        <f t="shared" si="190"/>
        <v>473.00000000000006</v>
      </c>
      <c r="M154" s="24">
        <f t="shared" si="199"/>
        <v>1307.2</v>
      </c>
      <c r="N154" s="32">
        <f t="shared" si="191"/>
        <v>3048.7000000000003</v>
      </c>
      <c r="O154" s="30">
        <v>0</v>
      </c>
      <c r="P154" s="26">
        <f t="shared" si="192"/>
        <v>3407.3599999999997</v>
      </c>
      <c r="Q154" s="26">
        <f t="shared" si="193"/>
        <v>6574.7000000000007</v>
      </c>
      <c r="R154" s="26">
        <f t="shared" si="189"/>
        <v>79675.97</v>
      </c>
    </row>
    <row r="155" spans="1:18" ht="30" customHeight="1" x14ac:dyDescent="0.35">
      <c r="A155" s="37">
        <f t="shared" si="186"/>
        <v>126</v>
      </c>
      <c r="B155" s="33" t="s">
        <v>150</v>
      </c>
      <c r="C155" s="33" t="s">
        <v>253</v>
      </c>
      <c r="D155" s="18" t="s">
        <v>223</v>
      </c>
      <c r="E155" s="51" t="s">
        <v>420</v>
      </c>
      <c r="F155" s="37" t="s">
        <v>295</v>
      </c>
      <c r="G155" s="29">
        <v>75000</v>
      </c>
      <c r="H155" s="29">
        <v>52833.33</v>
      </c>
      <c r="I155" s="26">
        <v>5991.9</v>
      </c>
      <c r="J155" s="22">
        <f t="shared" si="197"/>
        <v>2152.5</v>
      </c>
      <c r="K155" s="23">
        <f t="shared" si="198"/>
        <v>5325</v>
      </c>
      <c r="L155" s="85">
        <f t="shared" ref="L155" si="201">74808*1.1%</f>
        <v>822.88800000000003</v>
      </c>
      <c r="M155" s="24">
        <f t="shared" si="199"/>
        <v>2280</v>
      </c>
      <c r="N155" s="32">
        <f t="shared" si="191"/>
        <v>5317.5</v>
      </c>
      <c r="O155" s="30">
        <v>1587.38</v>
      </c>
      <c r="P155" s="26">
        <f t="shared" si="192"/>
        <v>12011.779999999999</v>
      </c>
      <c r="Q155" s="26">
        <f t="shared" si="193"/>
        <v>11465.387999999999</v>
      </c>
      <c r="R155" s="26">
        <f t="shared" si="189"/>
        <v>115821.55</v>
      </c>
    </row>
    <row r="156" spans="1:18" ht="30" customHeight="1" x14ac:dyDescent="0.35">
      <c r="A156" s="37">
        <f t="shared" si="186"/>
        <v>127</v>
      </c>
      <c r="B156" s="33" t="s">
        <v>151</v>
      </c>
      <c r="C156" s="33" t="s">
        <v>253</v>
      </c>
      <c r="D156" s="18" t="s">
        <v>223</v>
      </c>
      <c r="E156" s="51" t="s">
        <v>212</v>
      </c>
      <c r="F156" s="37" t="s">
        <v>295</v>
      </c>
      <c r="G156" s="29">
        <v>40000</v>
      </c>
      <c r="H156" s="29">
        <v>38250</v>
      </c>
      <c r="I156" s="26">
        <v>204.54</v>
      </c>
      <c r="J156" s="22">
        <f t="shared" si="197"/>
        <v>1148</v>
      </c>
      <c r="K156" s="23">
        <f t="shared" si="198"/>
        <v>2840</v>
      </c>
      <c r="L156" s="24">
        <f t="shared" si="190"/>
        <v>440.00000000000006</v>
      </c>
      <c r="M156" s="24">
        <f t="shared" si="199"/>
        <v>1216</v>
      </c>
      <c r="N156" s="32">
        <f t="shared" si="191"/>
        <v>2836</v>
      </c>
      <c r="O156" s="30">
        <v>1587.38</v>
      </c>
      <c r="P156" s="26">
        <f t="shared" si="192"/>
        <v>4155.92</v>
      </c>
      <c r="Q156" s="26">
        <f t="shared" si="193"/>
        <v>6116</v>
      </c>
      <c r="R156" s="26">
        <f t="shared" si="189"/>
        <v>74094.080000000002</v>
      </c>
    </row>
    <row r="157" spans="1:18" ht="30" customHeight="1" x14ac:dyDescent="0.35">
      <c r="A157" s="37">
        <f t="shared" si="186"/>
        <v>128</v>
      </c>
      <c r="B157" s="33" t="s">
        <v>152</v>
      </c>
      <c r="C157" s="33" t="s">
        <v>252</v>
      </c>
      <c r="D157" s="18" t="s">
        <v>223</v>
      </c>
      <c r="E157" s="51" t="s">
        <v>306</v>
      </c>
      <c r="F157" s="37" t="s">
        <v>295</v>
      </c>
      <c r="G157" s="29">
        <v>43000</v>
      </c>
      <c r="H157" s="29">
        <v>39250</v>
      </c>
      <c r="I157" s="26">
        <v>866.06</v>
      </c>
      <c r="J157" s="22">
        <f t="shared" si="197"/>
        <v>1234.0999999999999</v>
      </c>
      <c r="K157" s="23">
        <f t="shared" si="198"/>
        <v>3053</v>
      </c>
      <c r="L157" s="24">
        <f t="shared" si="190"/>
        <v>473.00000000000006</v>
      </c>
      <c r="M157" s="24">
        <f t="shared" si="199"/>
        <v>1307.2</v>
      </c>
      <c r="N157" s="32">
        <f t="shared" si="191"/>
        <v>3048.7000000000003</v>
      </c>
      <c r="O157" s="30">
        <v>0</v>
      </c>
      <c r="P157" s="26">
        <f t="shared" si="192"/>
        <v>3407.3599999999997</v>
      </c>
      <c r="Q157" s="26">
        <f t="shared" si="193"/>
        <v>6574.7000000000007</v>
      </c>
      <c r="R157" s="26">
        <f t="shared" si="189"/>
        <v>78842.64</v>
      </c>
    </row>
    <row r="158" spans="1:18" ht="30" customHeight="1" x14ac:dyDescent="0.35">
      <c r="A158" s="37">
        <f t="shared" si="186"/>
        <v>129</v>
      </c>
      <c r="B158" s="33" t="s">
        <v>153</v>
      </c>
      <c r="C158" s="33" t="s">
        <v>253</v>
      </c>
      <c r="D158" s="18" t="s">
        <v>223</v>
      </c>
      <c r="E158" s="51" t="s">
        <v>195</v>
      </c>
      <c r="F158" s="37" t="s">
        <v>295</v>
      </c>
      <c r="G158" s="29">
        <v>75000</v>
      </c>
      <c r="H158" s="29">
        <f>+G158</f>
        <v>75000</v>
      </c>
      <c r="I158" s="26">
        <f>19.25+6290.13</f>
        <v>6309.38</v>
      </c>
      <c r="J158" s="22">
        <f t="shared" si="197"/>
        <v>2152.5</v>
      </c>
      <c r="K158" s="23">
        <f t="shared" si="198"/>
        <v>5325</v>
      </c>
      <c r="L158" s="85">
        <f t="shared" ref="L158" si="202">74808*1.1%</f>
        <v>822.88800000000003</v>
      </c>
      <c r="M158" s="24">
        <f t="shared" si="199"/>
        <v>2280</v>
      </c>
      <c r="N158" s="32">
        <f t="shared" si="191"/>
        <v>5317.5</v>
      </c>
      <c r="O158" s="30">
        <v>0</v>
      </c>
      <c r="P158" s="26">
        <f t="shared" si="192"/>
        <v>10741.880000000001</v>
      </c>
      <c r="Q158" s="26">
        <f t="shared" si="193"/>
        <v>11465.387999999999</v>
      </c>
      <c r="R158" s="26">
        <f t="shared" si="189"/>
        <v>139258.12</v>
      </c>
    </row>
    <row r="159" spans="1:18" ht="30" customHeight="1" x14ac:dyDescent="0.35">
      <c r="A159" s="37">
        <f t="shared" si="186"/>
        <v>130</v>
      </c>
      <c r="B159" s="33" t="s">
        <v>164</v>
      </c>
      <c r="C159" s="33" t="s">
        <v>253</v>
      </c>
      <c r="D159" s="18" t="s">
        <v>223</v>
      </c>
      <c r="E159" s="51" t="s">
        <v>306</v>
      </c>
      <c r="F159" s="37" t="s">
        <v>295</v>
      </c>
      <c r="G159" s="29">
        <v>43000</v>
      </c>
      <c r="H159" s="29">
        <v>39000</v>
      </c>
      <c r="I159" s="26">
        <v>866.06</v>
      </c>
      <c r="J159" s="22">
        <f t="shared" ref="J159:J164" si="203">G159*2.87/100</f>
        <v>1234.0999999999999</v>
      </c>
      <c r="K159" s="23">
        <f t="shared" ref="K159:K164" si="204">G159*7.1/100</f>
        <v>3053</v>
      </c>
      <c r="L159" s="24">
        <f t="shared" si="190"/>
        <v>473.00000000000006</v>
      </c>
      <c r="M159" s="24">
        <f t="shared" ref="M159:M164" si="205">G159*3.04/100</f>
        <v>1307.2</v>
      </c>
      <c r="N159" s="32">
        <f t="shared" si="191"/>
        <v>3048.7000000000003</v>
      </c>
      <c r="O159" s="30">
        <v>0</v>
      </c>
      <c r="P159" s="26">
        <f t="shared" si="192"/>
        <v>3407.3599999999997</v>
      </c>
      <c r="Q159" s="26">
        <f t="shared" si="193"/>
        <v>6574.7000000000007</v>
      </c>
      <c r="R159" s="26">
        <f t="shared" si="189"/>
        <v>78592.639999999999</v>
      </c>
    </row>
    <row r="160" spans="1:18" ht="30" customHeight="1" x14ac:dyDescent="0.35">
      <c r="A160" s="37">
        <f t="shared" si="186"/>
        <v>131</v>
      </c>
      <c r="B160" s="33" t="s">
        <v>166</v>
      </c>
      <c r="C160" s="33" t="s">
        <v>253</v>
      </c>
      <c r="D160" s="18" t="s">
        <v>223</v>
      </c>
      <c r="E160" s="51" t="s">
        <v>212</v>
      </c>
      <c r="F160" s="37" t="s">
        <v>295</v>
      </c>
      <c r="G160" s="29">
        <v>40000</v>
      </c>
      <c r="H160" s="29">
        <v>38250</v>
      </c>
      <c r="I160" s="26">
        <v>442.65</v>
      </c>
      <c r="J160" s="22">
        <f t="shared" si="203"/>
        <v>1148</v>
      </c>
      <c r="K160" s="23">
        <f t="shared" si="204"/>
        <v>2840</v>
      </c>
      <c r="L160" s="24">
        <f t="shared" si="190"/>
        <v>440.00000000000006</v>
      </c>
      <c r="M160" s="24">
        <f t="shared" si="205"/>
        <v>1216</v>
      </c>
      <c r="N160" s="32">
        <f t="shared" si="191"/>
        <v>2836</v>
      </c>
      <c r="O160" s="30">
        <v>0</v>
      </c>
      <c r="P160" s="26">
        <f t="shared" si="192"/>
        <v>2806.65</v>
      </c>
      <c r="Q160" s="26">
        <f t="shared" si="193"/>
        <v>6116</v>
      </c>
      <c r="R160" s="26">
        <f t="shared" si="189"/>
        <v>75443.350000000006</v>
      </c>
    </row>
    <row r="161" spans="1:18" ht="30" customHeight="1" x14ac:dyDescent="0.35">
      <c r="A161" s="37">
        <f t="shared" si="186"/>
        <v>132</v>
      </c>
      <c r="B161" s="33" t="s">
        <v>167</v>
      </c>
      <c r="C161" s="33" t="s">
        <v>253</v>
      </c>
      <c r="D161" s="18" t="s">
        <v>223</v>
      </c>
      <c r="E161" s="51" t="s">
        <v>212</v>
      </c>
      <c r="F161" s="37" t="s">
        <v>295</v>
      </c>
      <c r="G161" s="29">
        <v>40000</v>
      </c>
      <c r="H161" s="29">
        <v>38250</v>
      </c>
      <c r="I161" s="26">
        <v>442.65</v>
      </c>
      <c r="J161" s="22">
        <f t="shared" si="203"/>
        <v>1148</v>
      </c>
      <c r="K161" s="23">
        <f t="shared" si="204"/>
        <v>2840</v>
      </c>
      <c r="L161" s="24">
        <f t="shared" si="190"/>
        <v>440.00000000000006</v>
      </c>
      <c r="M161" s="24">
        <f t="shared" si="205"/>
        <v>1216</v>
      </c>
      <c r="N161" s="32">
        <f t="shared" si="191"/>
        <v>2836</v>
      </c>
      <c r="O161" s="30">
        <v>0</v>
      </c>
      <c r="P161" s="26">
        <f t="shared" si="192"/>
        <v>2806.65</v>
      </c>
      <c r="Q161" s="26">
        <f t="shared" si="193"/>
        <v>6116</v>
      </c>
      <c r="R161" s="26">
        <f t="shared" si="189"/>
        <v>75443.350000000006</v>
      </c>
    </row>
    <row r="162" spans="1:18" ht="30" customHeight="1" x14ac:dyDescent="0.35">
      <c r="A162" s="37">
        <f t="shared" si="186"/>
        <v>133</v>
      </c>
      <c r="B162" s="33" t="s">
        <v>173</v>
      </c>
      <c r="C162" s="33" t="s">
        <v>252</v>
      </c>
      <c r="D162" s="18" t="s">
        <v>223</v>
      </c>
      <c r="E162" s="51" t="s">
        <v>212</v>
      </c>
      <c r="F162" s="37" t="s">
        <v>295</v>
      </c>
      <c r="G162" s="29">
        <v>40000</v>
      </c>
      <c r="H162" s="29">
        <v>38250</v>
      </c>
      <c r="I162" s="26">
        <v>204.54</v>
      </c>
      <c r="J162" s="22">
        <f t="shared" si="203"/>
        <v>1148</v>
      </c>
      <c r="K162" s="23">
        <f t="shared" si="204"/>
        <v>2840</v>
      </c>
      <c r="L162" s="24">
        <f t="shared" si="190"/>
        <v>440.00000000000006</v>
      </c>
      <c r="M162" s="24">
        <f t="shared" si="205"/>
        <v>1216</v>
      </c>
      <c r="N162" s="32">
        <f t="shared" si="191"/>
        <v>2836</v>
      </c>
      <c r="O162" s="30">
        <v>1587.38</v>
      </c>
      <c r="P162" s="26">
        <f t="shared" si="192"/>
        <v>4155.92</v>
      </c>
      <c r="Q162" s="26">
        <f t="shared" si="193"/>
        <v>6116</v>
      </c>
      <c r="R162" s="26">
        <f t="shared" si="189"/>
        <v>74094.080000000002</v>
      </c>
    </row>
    <row r="163" spans="1:18" ht="23.25" customHeight="1" x14ac:dyDescent="0.35">
      <c r="A163" s="37">
        <f t="shared" si="186"/>
        <v>134</v>
      </c>
      <c r="B163" s="33" t="s">
        <v>161</v>
      </c>
      <c r="C163" s="33" t="s">
        <v>253</v>
      </c>
      <c r="D163" s="18" t="s">
        <v>223</v>
      </c>
      <c r="E163" s="51" t="s">
        <v>201</v>
      </c>
      <c r="F163" s="37" t="s">
        <v>295</v>
      </c>
      <c r="G163" s="29">
        <v>40000</v>
      </c>
      <c r="H163" s="29">
        <v>38250</v>
      </c>
      <c r="I163" s="26">
        <v>442.65</v>
      </c>
      <c r="J163" s="22">
        <f t="shared" si="203"/>
        <v>1148</v>
      </c>
      <c r="K163" s="23">
        <f t="shared" si="204"/>
        <v>2840</v>
      </c>
      <c r="L163" s="24">
        <f t="shared" si="190"/>
        <v>440.00000000000006</v>
      </c>
      <c r="M163" s="24">
        <f t="shared" si="205"/>
        <v>1216</v>
      </c>
      <c r="N163" s="32">
        <f t="shared" si="191"/>
        <v>2836</v>
      </c>
      <c r="O163" s="30">
        <v>0</v>
      </c>
      <c r="P163" s="26">
        <f t="shared" si="192"/>
        <v>2806.65</v>
      </c>
      <c r="Q163" s="26">
        <f t="shared" si="193"/>
        <v>6116</v>
      </c>
      <c r="R163" s="26">
        <f t="shared" si="189"/>
        <v>75443.350000000006</v>
      </c>
    </row>
    <row r="164" spans="1:18" ht="30" customHeight="1" x14ac:dyDescent="0.35">
      <c r="A164" s="37">
        <f t="shared" si="186"/>
        <v>135</v>
      </c>
      <c r="B164" s="33" t="s">
        <v>214</v>
      </c>
      <c r="C164" s="33" t="s">
        <v>253</v>
      </c>
      <c r="D164" s="18" t="s">
        <v>223</v>
      </c>
      <c r="E164" s="51" t="s">
        <v>215</v>
      </c>
      <c r="F164" s="37" t="s">
        <v>295</v>
      </c>
      <c r="G164" s="29">
        <v>43000</v>
      </c>
      <c r="H164" s="29">
        <v>40083.33</v>
      </c>
      <c r="I164" s="26">
        <v>627.95000000000005</v>
      </c>
      <c r="J164" s="22">
        <f t="shared" si="203"/>
        <v>1234.0999999999999</v>
      </c>
      <c r="K164" s="23">
        <f t="shared" si="204"/>
        <v>3053</v>
      </c>
      <c r="L164" s="24">
        <f t="shared" si="190"/>
        <v>473.00000000000006</v>
      </c>
      <c r="M164" s="24">
        <f t="shared" si="205"/>
        <v>1307.2</v>
      </c>
      <c r="N164" s="32">
        <f t="shared" si="191"/>
        <v>3048.7000000000003</v>
      </c>
      <c r="O164" s="30">
        <v>1587.38</v>
      </c>
      <c r="P164" s="26">
        <f t="shared" si="192"/>
        <v>4756.63</v>
      </c>
      <c r="Q164" s="26">
        <f t="shared" si="193"/>
        <v>6574.7000000000007</v>
      </c>
      <c r="R164" s="26">
        <f t="shared" si="189"/>
        <v>78326.700000000012</v>
      </c>
    </row>
    <row r="165" spans="1:18" ht="21" x14ac:dyDescent="0.35">
      <c r="A165" s="37">
        <f t="shared" si="186"/>
        <v>136</v>
      </c>
      <c r="B165" s="18" t="s">
        <v>187</v>
      </c>
      <c r="C165" s="18" t="s">
        <v>253</v>
      </c>
      <c r="D165" s="18" t="s">
        <v>223</v>
      </c>
      <c r="E165" s="18" t="s">
        <v>218</v>
      </c>
      <c r="F165" s="37" t="s">
        <v>295</v>
      </c>
      <c r="G165" s="29">
        <v>43000</v>
      </c>
      <c r="H165" s="29">
        <v>40083.33</v>
      </c>
      <c r="I165" s="21">
        <v>389.84</v>
      </c>
      <c r="J165" s="22">
        <f t="shared" ref="J165:J196" si="206">G165*2.87/100</f>
        <v>1234.0999999999999</v>
      </c>
      <c r="K165" s="23">
        <f t="shared" ref="K165:K196" si="207">G165*7.1/100</f>
        <v>3053</v>
      </c>
      <c r="L165" s="24">
        <f t="shared" si="190"/>
        <v>473.00000000000006</v>
      </c>
      <c r="M165" s="24">
        <f t="shared" ref="M165:M196" si="208">G165*3.04/100</f>
        <v>1307.2</v>
      </c>
      <c r="N165" s="32">
        <f t="shared" si="191"/>
        <v>3048.7000000000003</v>
      </c>
      <c r="O165" s="30">
        <f>1587.38*2</f>
        <v>3174.76</v>
      </c>
      <c r="P165" s="26">
        <f t="shared" si="192"/>
        <v>6105.9</v>
      </c>
      <c r="Q165" s="26">
        <f t="shared" si="193"/>
        <v>6574.7000000000007</v>
      </c>
      <c r="R165" s="26">
        <f t="shared" si="189"/>
        <v>76977.429999999993</v>
      </c>
    </row>
    <row r="166" spans="1:18" ht="21" x14ac:dyDescent="0.35">
      <c r="A166" s="37">
        <f t="shared" si="186"/>
        <v>137</v>
      </c>
      <c r="B166" s="18" t="s">
        <v>333</v>
      </c>
      <c r="C166" s="18" t="s">
        <v>253</v>
      </c>
      <c r="D166" s="18" t="s">
        <v>223</v>
      </c>
      <c r="E166" s="18" t="s">
        <v>334</v>
      </c>
      <c r="F166" s="37" t="s">
        <v>32</v>
      </c>
      <c r="G166" s="29">
        <v>100000</v>
      </c>
      <c r="H166" s="29">
        <v>89166.67</v>
      </c>
      <c r="I166" s="21">
        <v>12105.37</v>
      </c>
      <c r="J166" s="22">
        <f t="shared" si="206"/>
        <v>2870</v>
      </c>
      <c r="K166" s="23">
        <f t="shared" si="207"/>
        <v>7100</v>
      </c>
      <c r="L166" s="24">
        <f>74808*1.1%</f>
        <v>822.88800000000003</v>
      </c>
      <c r="M166" s="24">
        <f t="shared" si="208"/>
        <v>3040</v>
      </c>
      <c r="N166" s="32">
        <f t="shared" si="191"/>
        <v>7090.0000000000009</v>
      </c>
      <c r="O166" s="30">
        <v>0</v>
      </c>
      <c r="P166" s="26">
        <f t="shared" si="192"/>
        <v>18015.370000000003</v>
      </c>
      <c r="Q166" s="26">
        <f t="shared" si="193"/>
        <v>15012.888000000001</v>
      </c>
      <c r="R166" s="26">
        <f t="shared" si="189"/>
        <v>171151.3</v>
      </c>
    </row>
    <row r="167" spans="1:18" ht="21" x14ac:dyDescent="0.35">
      <c r="A167" s="37">
        <f t="shared" si="186"/>
        <v>138</v>
      </c>
      <c r="B167" s="18" t="s">
        <v>80</v>
      </c>
      <c r="C167" s="18" t="s">
        <v>253</v>
      </c>
      <c r="D167" s="18" t="s">
        <v>223</v>
      </c>
      <c r="E167" s="18" t="s">
        <v>421</v>
      </c>
      <c r="F167" s="37" t="s">
        <v>295</v>
      </c>
      <c r="G167" s="29">
        <v>75000</v>
      </c>
      <c r="H167" s="29">
        <v>53416.67</v>
      </c>
      <c r="I167" s="21">
        <f>160.38+6149</f>
        <v>6309.38</v>
      </c>
      <c r="J167" s="22">
        <f t="shared" si="206"/>
        <v>2152.5</v>
      </c>
      <c r="K167" s="23">
        <f t="shared" si="207"/>
        <v>5325</v>
      </c>
      <c r="L167" s="24">
        <f>74808*1.1%</f>
        <v>822.88800000000003</v>
      </c>
      <c r="M167" s="24">
        <f t="shared" si="208"/>
        <v>2280</v>
      </c>
      <c r="N167" s="32">
        <f t="shared" si="191"/>
        <v>5317.5</v>
      </c>
      <c r="O167" s="30">
        <v>0</v>
      </c>
      <c r="P167" s="26">
        <f t="shared" si="192"/>
        <v>10741.880000000001</v>
      </c>
      <c r="Q167" s="26">
        <f t="shared" si="193"/>
        <v>11465.387999999999</v>
      </c>
      <c r="R167" s="26">
        <f t="shared" si="189"/>
        <v>117674.79</v>
      </c>
    </row>
    <row r="168" spans="1:18" ht="24.75" customHeight="1" x14ac:dyDescent="0.35">
      <c r="A168" s="37">
        <f t="shared" si="186"/>
        <v>139</v>
      </c>
      <c r="B168" s="33" t="s">
        <v>178</v>
      </c>
      <c r="C168" s="33" t="s">
        <v>253</v>
      </c>
      <c r="D168" s="18" t="s">
        <v>223</v>
      </c>
      <c r="E168" s="33" t="s">
        <v>218</v>
      </c>
      <c r="F168" s="37" t="s">
        <v>295</v>
      </c>
      <c r="G168" s="29">
        <v>43000</v>
      </c>
      <c r="H168" s="29">
        <v>40083.33</v>
      </c>
      <c r="I168" s="26">
        <v>627.95000000000005</v>
      </c>
      <c r="J168" s="22">
        <f t="shared" si="206"/>
        <v>1234.0999999999999</v>
      </c>
      <c r="K168" s="23">
        <f t="shared" si="207"/>
        <v>3053</v>
      </c>
      <c r="L168" s="24">
        <f t="shared" si="190"/>
        <v>473.00000000000006</v>
      </c>
      <c r="M168" s="24">
        <f t="shared" si="208"/>
        <v>1307.2</v>
      </c>
      <c r="N168" s="32">
        <f t="shared" si="191"/>
        <v>3048.7000000000003</v>
      </c>
      <c r="O168" s="30">
        <v>1587.38</v>
      </c>
      <c r="P168" s="26">
        <f t="shared" si="192"/>
        <v>4756.63</v>
      </c>
      <c r="Q168" s="26">
        <f t="shared" si="193"/>
        <v>6574.7000000000007</v>
      </c>
      <c r="R168" s="26">
        <f t="shared" si="189"/>
        <v>78326.700000000012</v>
      </c>
    </row>
    <row r="169" spans="1:18" ht="39.75" customHeight="1" x14ac:dyDescent="0.35">
      <c r="A169" s="37">
        <f t="shared" si="186"/>
        <v>140</v>
      </c>
      <c r="B169" s="33" t="s">
        <v>211</v>
      </c>
      <c r="C169" s="33" t="s">
        <v>252</v>
      </c>
      <c r="D169" s="18" t="s">
        <v>223</v>
      </c>
      <c r="E169" s="51" t="s">
        <v>422</v>
      </c>
      <c r="F169" s="37" t="s">
        <v>29</v>
      </c>
      <c r="G169" s="29">
        <v>78000</v>
      </c>
      <c r="H169" s="29">
        <v>73083.33</v>
      </c>
      <c r="I169" s="26">
        <f>442.65+6487.77</f>
        <v>6930.42</v>
      </c>
      <c r="J169" s="22">
        <f t="shared" si="206"/>
        <v>2238.6</v>
      </c>
      <c r="K169" s="23">
        <f t="shared" si="207"/>
        <v>5538</v>
      </c>
      <c r="L169" s="24">
        <f>74808*1.1%</f>
        <v>822.88800000000003</v>
      </c>
      <c r="M169" s="24">
        <f t="shared" si="208"/>
        <v>2371.1999999999998</v>
      </c>
      <c r="N169" s="32">
        <f t="shared" si="191"/>
        <v>5530.2000000000007</v>
      </c>
      <c r="O169" s="30">
        <v>0</v>
      </c>
      <c r="P169" s="26">
        <f t="shared" si="192"/>
        <v>11540.220000000001</v>
      </c>
      <c r="Q169" s="26">
        <f t="shared" si="193"/>
        <v>11891.088</v>
      </c>
      <c r="R169" s="26">
        <f t="shared" si="189"/>
        <v>139543.10999999999</v>
      </c>
    </row>
    <row r="170" spans="1:18" ht="39.75" customHeight="1" x14ac:dyDescent="0.35">
      <c r="A170" s="37">
        <f t="shared" si="186"/>
        <v>141</v>
      </c>
      <c r="B170" s="33" t="s">
        <v>335</v>
      </c>
      <c r="C170" s="33" t="s">
        <v>253</v>
      </c>
      <c r="D170" s="18" t="s">
        <v>223</v>
      </c>
      <c r="E170" s="51" t="s">
        <v>281</v>
      </c>
      <c r="F170" s="37" t="s">
        <v>29</v>
      </c>
      <c r="G170" s="29">
        <v>40000</v>
      </c>
      <c r="H170" s="29">
        <v>25916.67</v>
      </c>
      <c r="I170" s="26">
        <v>442.65</v>
      </c>
      <c r="J170" s="22">
        <f t="shared" ref="J170:J172" si="209">G170*2.87/100</f>
        <v>1148</v>
      </c>
      <c r="K170" s="23">
        <f t="shared" ref="K170:K172" si="210">G170*7.1/100</f>
        <v>2840</v>
      </c>
      <c r="L170" s="24">
        <f t="shared" ref="L170:L172" si="211">+G170*1.1%</f>
        <v>440.00000000000006</v>
      </c>
      <c r="M170" s="24">
        <f t="shared" ref="M170:M172" si="212">G170*3.04/100</f>
        <v>1216</v>
      </c>
      <c r="N170" s="32">
        <f t="shared" ref="N170:N172" si="213">+G170*7.09%</f>
        <v>2836</v>
      </c>
      <c r="O170" s="30">
        <v>0</v>
      </c>
      <c r="P170" s="26">
        <f t="shared" ref="P170:P172" si="214">I170+J170+M170+O170</f>
        <v>2806.65</v>
      </c>
      <c r="Q170" s="26">
        <f t="shared" ref="Q170:Q172" si="215">K170+L170+N170</f>
        <v>6116</v>
      </c>
      <c r="R170" s="26">
        <f t="shared" si="189"/>
        <v>63110.02</v>
      </c>
    </row>
    <row r="171" spans="1:18" ht="39.75" customHeight="1" x14ac:dyDescent="0.35">
      <c r="A171" s="37">
        <f t="shared" si="186"/>
        <v>142</v>
      </c>
      <c r="B171" s="33" t="s">
        <v>336</v>
      </c>
      <c r="C171" s="33" t="s">
        <v>253</v>
      </c>
      <c r="D171" s="18" t="s">
        <v>223</v>
      </c>
      <c r="E171" s="51" t="s">
        <v>281</v>
      </c>
      <c r="F171" s="37" t="s">
        <v>29</v>
      </c>
      <c r="G171" s="29">
        <v>40000</v>
      </c>
      <c r="H171" s="29">
        <v>25916.67</v>
      </c>
      <c r="I171" s="26">
        <v>442.65</v>
      </c>
      <c r="J171" s="22">
        <f t="shared" si="209"/>
        <v>1148</v>
      </c>
      <c r="K171" s="23">
        <f t="shared" si="210"/>
        <v>2840</v>
      </c>
      <c r="L171" s="24">
        <f t="shared" si="211"/>
        <v>440.00000000000006</v>
      </c>
      <c r="M171" s="24">
        <f t="shared" si="212"/>
        <v>1216</v>
      </c>
      <c r="N171" s="32">
        <f t="shared" si="213"/>
        <v>2836</v>
      </c>
      <c r="O171" s="30">
        <v>0</v>
      </c>
      <c r="P171" s="26">
        <f t="shared" si="214"/>
        <v>2806.65</v>
      </c>
      <c r="Q171" s="26">
        <f t="shared" si="215"/>
        <v>6116</v>
      </c>
      <c r="R171" s="26">
        <f t="shared" si="189"/>
        <v>63110.02</v>
      </c>
    </row>
    <row r="172" spans="1:18" ht="39.75" customHeight="1" x14ac:dyDescent="0.35">
      <c r="A172" s="37">
        <f t="shared" si="186"/>
        <v>143</v>
      </c>
      <c r="B172" s="33" t="s">
        <v>337</v>
      </c>
      <c r="C172" s="33" t="s">
        <v>252</v>
      </c>
      <c r="D172" s="18" t="s">
        <v>223</v>
      </c>
      <c r="E172" s="51" t="s">
        <v>281</v>
      </c>
      <c r="F172" s="37" t="s">
        <v>29</v>
      </c>
      <c r="G172" s="29">
        <v>40000</v>
      </c>
      <c r="H172" s="29">
        <v>25916.67</v>
      </c>
      <c r="I172" s="26">
        <v>442.65</v>
      </c>
      <c r="J172" s="22">
        <f t="shared" si="209"/>
        <v>1148</v>
      </c>
      <c r="K172" s="23">
        <f t="shared" si="210"/>
        <v>2840</v>
      </c>
      <c r="L172" s="24">
        <f t="shared" si="211"/>
        <v>440.00000000000006</v>
      </c>
      <c r="M172" s="24">
        <f t="shared" si="212"/>
        <v>1216</v>
      </c>
      <c r="N172" s="32">
        <f t="shared" si="213"/>
        <v>2836</v>
      </c>
      <c r="O172" s="30">
        <v>0</v>
      </c>
      <c r="P172" s="26">
        <f t="shared" si="214"/>
        <v>2806.65</v>
      </c>
      <c r="Q172" s="26">
        <f t="shared" si="215"/>
        <v>6116</v>
      </c>
      <c r="R172" s="26">
        <f t="shared" si="189"/>
        <v>63110.02</v>
      </c>
    </row>
    <row r="173" spans="1:18" ht="39.75" customHeight="1" x14ac:dyDescent="0.35">
      <c r="A173" s="37">
        <f t="shared" si="186"/>
        <v>144</v>
      </c>
      <c r="B173" s="33" t="s">
        <v>299</v>
      </c>
      <c r="C173" s="33" t="s">
        <v>253</v>
      </c>
      <c r="D173" s="18" t="s">
        <v>223</v>
      </c>
      <c r="E173" s="51" t="s">
        <v>281</v>
      </c>
      <c r="F173" s="37" t="s">
        <v>29</v>
      </c>
      <c r="G173" s="29">
        <v>40000</v>
      </c>
      <c r="H173" s="29">
        <v>36750</v>
      </c>
      <c r="I173" s="26">
        <v>442.65</v>
      </c>
      <c r="J173" s="22">
        <f t="shared" si="206"/>
        <v>1148</v>
      </c>
      <c r="K173" s="23">
        <f t="shared" si="207"/>
        <v>2840</v>
      </c>
      <c r="L173" s="24">
        <f t="shared" si="190"/>
        <v>440.00000000000006</v>
      </c>
      <c r="M173" s="24">
        <f t="shared" si="208"/>
        <v>1216</v>
      </c>
      <c r="N173" s="32">
        <f t="shared" si="191"/>
        <v>2836</v>
      </c>
      <c r="O173" s="30">
        <v>0</v>
      </c>
      <c r="P173" s="26">
        <f t="shared" ref="P173:P196" si="216">I173+J173+M173+O173</f>
        <v>2806.65</v>
      </c>
      <c r="Q173" s="26">
        <f t="shared" ref="Q173:Q196" si="217">K173+L173+N173</f>
        <v>6116</v>
      </c>
      <c r="R173" s="26">
        <f t="shared" si="189"/>
        <v>73943.350000000006</v>
      </c>
    </row>
    <row r="174" spans="1:18" ht="39.75" customHeight="1" x14ac:dyDescent="0.35">
      <c r="A174" s="37">
        <f t="shared" si="186"/>
        <v>145</v>
      </c>
      <c r="B174" s="33" t="s">
        <v>339</v>
      </c>
      <c r="C174" s="33" t="s">
        <v>252</v>
      </c>
      <c r="D174" s="18" t="s">
        <v>223</v>
      </c>
      <c r="E174" s="51" t="s">
        <v>281</v>
      </c>
      <c r="F174" s="37" t="s">
        <v>29</v>
      </c>
      <c r="G174" s="29">
        <v>40000</v>
      </c>
      <c r="H174" s="29">
        <v>22833.33</v>
      </c>
      <c r="I174" s="26">
        <v>442.65</v>
      </c>
      <c r="J174" s="22">
        <f t="shared" ref="J174:J179" si="218">G174*2.87/100</f>
        <v>1148</v>
      </c>
      <c r="K174" s="23">
        <f t="shared" ref="K174:K179" si="219">G174*7.1/100</f>
        <v>2840</v>
      </c>
      <c r="L174" s="24">
        <f t="shared" ref="L174:L179" si="220">+G174*1.1%</f>
        <v>440.00000000000006</v>
      </c>
      <c r="M174" s="24">
        <f t="shared" ref="M174:M179" si="221">G174*3.04/100</f>
        <v>1216</v>
      </c>
      <c r="N174" s="32">
        <f t="shared" ref="N174:N179" si="222">+G174*7.09%</f>
        <v>2836</v>
      </c>
      <c r="O174" s="30">
        <v>0</v>
      </c>
      <c r="P174" s="26">
        <f t="shared" ref="P174:P178" si="223">I174+J174+M174+O174</f>
        <v>2806.65</v>
      </c>
      <c r="Q174" s="26">
        <f t="shared" ref="Q174:Q178" si="224">K174+L174+N174</f>
        <v>6116</v>
      </c>
      <c r="R174" s="26">
        <f t="shared" si="189"/>
        <v>60026.68</v>
      </c>
    </row>
    <row r="175" spans="1:18" ht="39.75" customHeight="1" x14ac:dyDescent="0.35">
      <c r="A175" s="37">
        <f t="shared" si="186"/>
        <v>146</v>
      </c>
      <c r="B175" s="33" t="s">
        <v>340</v>
      </c>
      <c r="C175" s="33" t="s">
        <v>252</v>
      </c>
      <c r="D175" s="18" t="s">
        <v>223</v>
      </c>
      <c r="E175" s="51" t="s">
        <v>281</v>
      </c>
      <c r="F175" s="37" t="s">
        <v>29</v>
      </c>
      <c r="G175" s="29">
        <v>40000</v>
      </c>
      <c r="H175" s="29">
        <v>22833.33</v>
      </c>
      <c r="I175" s="26">
        <v>442.65</v>
      </c>
      <c r="J175" s="22">
        <f t="shared" si="218"/>
        <v>1148</v>
      </c>
      <c r="K175" s="23">
        <f t="shared" si="219"/>
        <v>2840</v>
      </c>
      <c r="L175" s="24">
        <f t="shared" si="220"/>
        <v>440.00000000000006</v>
      </c>
      <c r="M175" s="24">
        <f t="shared" si="221"/>
        <v>1216</v>
      </c>
      <c r="N175" s="32">
        <f t="shared" si="222"/>
        <v>2836</v>
      </c>
      <c r="O175" s="30">
        <v>0</v>
      </c>
      <c r="P175" s="26">
        <f t="shared" si="223"/>
        <v>2806.65</v>
      </c>
      <c r="Q175" s="26">
        <f t="shared" si="224"/>
        <v>6116</v>
      </c>
      <c r="R175" s="26">
        <f t="shared" si="189"/>
        <v>60026.68</v>
      </c>
    </row>
    <row r="176" spans="1:18" ht="39.75" customHeight="1" x14ac:dyDescent="0.35">
      <c r="A176" s="37">
        <f t="shared" si="186"/>
        <v>147</v>
      </c>
      <c r="B176" s="33" t="s">
        <v>341</v>
      </c>
      <c r="C176" s="33" t="s">
        <v>253</v>
      </c>
      <c r="D176" s="18" t="s">
        <v>223</v>
      </c>
      <c r="E176" s="51" t="s">
        <v>281</v>
      </c>
      <c r="F176" s="37" t="s">
        <v>29</v>
      </c>
      <c r="G176" s="29">
        <v>40000</v>
      </c>
      <c r="H176" s="29">
        <v>22833.33</v>
      </c>
      <c r="I176" s="26">
        <v>442.65</v>
      </c>
      <c r="J176" s="22">
        <f t="shared" si="218"/>
        <v>1148</v>
      </c>
      <c r="K176" s="23">
        <f t="shared" si="219"/>
        <v>2840</v>
      </c>
      <c r="L176" s="24">
        <f t="shared" si="220"/>
        <v>440.00000000000006</v>
      </c>
      <c r="M176" s="24">
        <f t="shared" si="221"/>
        <v>1216</v>
      </c>
      <c r="N176" s="32">
        <f t="shared" si="222"/>
        <v>2836</v>
      </c>
      <c r="O176" s="30">
        <v>0</v>
      </c>
      <c r="P176" s="26">
        <f t="shared" si="223"/>
        <v>2806.65</v>
      </c>
      <c r="Q176" s="26">
        <f t="shared" si="224"/>
        <v>6116</v>
      </c>
      <c r="R176" s="26">
        <f t="shared" si="189"/>
        <v>60026.68</v>
      </c>
    </row>
    <row r="177" spans="1:18" ht="39.75" customHeight="1" x14ac:dyDescent="0.35">
      <c r="A177" s="37">
        <f t="shared" si="186"/>
        <v>148</v>
      </c>
      <c r="B177" s="33" t="s">
        <v>342</v>
      </c>
      <c r="C177" s="33" t="s">
        <v>252</v>
      </c>
      <c r="D177" s="18" t="s">
        <v>223</v>
      </c>
      <c r="E177" s="51" t="s">
        <v>281</v>
      </c>
      <c r="F177" s="37" t="s">
        <v>29</v>
      </c>
      <c r="G177" s="29">
        <v>40000</v>
      </c>
      <c r="H177" s="29">
        <v>22833.33</v>
      </c>
      <c r="I177" s="26">
        <v>442.65</v>
      </c>
      <c r="J177" s="22">
        <f t="shared" si="218"/>
        <v>1148</v>
      </c>
      <c r="K177" s="23">
        <f t="shared" si="219"/>
        <v>2840</v>
      </c>
      <c r="L177" s="24">
        <f t="shared" si="220"/>
        <v>440.00000000000006</v>
      </c>
      <c r="M177" s="24">
        <f t="shared" si="221"/>
        <v>1216</v>
      </c>
      <c r="N177" s="32">
        <f t="shared" si="222"/>
        <v>2836</v>
      </c>
      <c r="O177" s="30">
        <v>0</v>
      </c>
      <c r="P177" s="26">
        <f t="shared" si="223"/>
        <v>2806.65</v>
      </c>
      <c r="Q177" s="26">
        <f t="shared" si="224"/>
        <v>6116</v>
      </c>
      <c r="R177" s="26">
        <f t="shared" si="189"/>
        <v>60026.68</v>
      </c>
    </row>
    <row r="178" spans="1:18" ht="39.75" customHeight="1" x14ac:dyDescent="0.35">
      <c r="A178" s="37">
        <f t="shared" si="186"/>
        <v>149</v>
      </c>
      <c r="B178" s="33" t="s">
        <v>343</v>
      </c>
      <c r="C178" s="33" t="s">
        <v>252</v>
      </c>
      <c r="D178" s="18" t="s">
        <v>223</v>
      </c>
      <c r="E178" s="51" t="s">
        <v>281</v>
      </c>
      <c r="F178" s="37" t="s">
        <v>29</v>
      </c>
      <c r="G178" s="29">
        <v>40000</v>
      </c>
      <c r="H178" s="29">
        <v>22833.33</v>
      </c>
      <c r="I178" s="26">
        <v>442.65</v>
      </c>
      <c r="J178" s="22">
        <f t="shared" si="218"/>
        <v>1148</v>
      </c>
      <c r="K178" s="23">
        <f t="shared" si="219"/>
        <v>2840</v>
      </c>
      <c r="L178" s="24">
        <f t="shared" si="220"/>
        <v>440.00000000000006</v>
      </c>
      <c r="M178" s="24">
        <f t="shared" si="221"/>
        <v>1216</v>
      </c>
      <c r="N178" s="32">
        <f t="shared" si="222"/>
        <v>2836</v>
      </c>
      <c r="O178" s="30">
        <v>0</v>
      </c>
      <c r="P178" s="26">
        <f t="shared" si="223"/>
        <v>2806.65</v>
      </c>
      <c r="Q178" s="26">
        <f t="shared" si="224"/>
        <v>6116</v>
      </c>
      <c r="R178" s="26">
        <f t="shared" si="189"/>
        <v>60026.68</v>
      </c>
    </row>
    <row r="179" spans="1:18" ht="39.75" customHeight="1" x14ac:dyDescent="0.35">
      <c r="A179" s="37">
        <f t="shared" si="186"/>
        <v>150</v>
      </c>
      <c r="B179" s="33" t="s">
        <v>356</v>
      </c>
      <c r="C179" s="33" t="s">
        <v>253</v>
      </c>
      <c r="D179" s="18" t="s">
        <v>223</v>
      </c>
      <c r="E179" s="51" t="s">
        <v>83</v>
      </c>
      <c r="F179" s="37" t="s">
        <v>32</v>
      </c>
      <c r="G179" s="29">
        <v>60000</v>
      </c>
      <c r="H179" s="29">
        <v>54166.67</v>
      </c>
      <c r="I179" s="26">
        <v>3486.68</v>
      </c>
      <c r="J179" s="22">
        <f t="shared" si="218"/>
        <v>1722</v>
      </c>
      <c r="K179" s="23">
        <f t="shared" si="219"/>
        <v>4260</v>
      </c>
      <c r="L179" s="24">
        <f t="shared" si="220"/>
        <v>660.00000000000011</v>
      </c>
      <c r="M179" s="24">
        <f t="shared" si="221"/>
        <v>1824</v>
      </c>
      <c r="N179" s="32">
        <f t="shared" si="222"/>
        <v>4254</v>
      </c>
      <c r="O179" s="30">
        <v>0</v>
      </c>
      <c r="P179" s="26">
        <f t="shared" ref="P179" si="225">I179+J179+M179+O179</f>
        <v>7032.68</v>
      </c>
      <c r="Q179" s="26">
        <f t="shared" ref="Q179" si="226">K179+L179+N179</f>
        <v>9174</v>
      </c>
      <c r="R179" s="26">
        <f t="shared" si="189"/>
        <v>107133.98999999999</v>
      </c>
    </row>
    <row r="180" spans="1:18" ht="39.75" customHeight="1" x14ac:dyDescent="0.35">
      <c r="A180" s="37">
        <f t="shared" si="186"/>
        <v>151</v>
      </c>
      <c r="B180" s="33" t="s">
        <v>357</v>
      </c>
      <c r="C180" s="33" t="s">
        <v>253</v>
      </c>
      <c r="D180" s="18" t="s">
        <v>223</v>
      </c>
      <c r="E180" s="51" t="s">
        <v>83</v>
      </c>
      <c r="F180" s="37" t="s">
        <v>32</v>
      </c>
      <c r="G180" s="29">
        <v>60000</v>
      </c>
      <c r="H180" s="29">
        <v>54166.67</v>
      </c>
      <c r="I180" s="26">
        <v>3486.68</v>
      </c>
      <c r="J180" s="22">
        <f t="shared" ref="J180:J181" si="227">G180*2.87/100</f>
        <v>1722</v>
      </c>
      <c r="K180" s="23">
        <f t="shared" ref="K180:K181" si="228">G180*7.1/100</f>
        <v>4260</v>
      </c>
      <c r="L180" s="24">
        <f t="shared" ref="L180:L181" si="229">+G180*1.1%</f>
        <v>660.00000000000011</v>
      </c>
      <c r="M180" s="24">
        <f t="shared" ref="M180:M181" si="230">G180*3.04/100</f>
        <v>1824</v>
      </c>
      <c r="N180" s="32">
        <f t="shared" ref="N180:N181" si="231">+G180*7.09%</f>
        <v>4254</v>
      </c>
      <c r="O180" s="30">
        <v>0</v>
      </c>
      <c r="P180" s="26">
        <f t="shared" ref="P180" si="232">I180+J180+M180+O180</f>
        <v>7032.68</v>
      </c>
      <c r="Q180" s="26">
        <f t="shared" ref="Q180" si="233">K180+L180+N180</f>
        <v>9174</v>
      </c>
      <c r="R180" s="26">
        <f t="shared" si="189"/>
        <v>107133.98999999999</v>
      </c>
    </row>
    <row r="181" spans="1:18" ht="39.75" customHeight="1" x14ac:dyDescent="0.35">
      <c r="A181" s="37">
        <f t="shared" si="186"/>
        <v>152</v>
      </c>
      <c r="B181" s="33" t="s">
        <v>358</v>
      </c>
      <c r="C181" s="33" t="s">
        <v>253</v>
      </c>
      <c r="D181" s="18" t="s">
        <v>223</v>
      </c>
      <c r="E181" s="51" t="s">
        <v>229</v>
      </c>
      <c r="F181" s="37" t="s">
        <v>32</v>
      </c>
      <c r="G181" s="29">
        <v>60000</v>
      </c>
      <c r="H181" s="29">
        <v>54166.67</v>
      </c>
      <c r="I181" s="26">
        <v>3486.68</v>
      </c>
      <c r="J181" s="22">
        <f t="shared" si="227"/>
        <v>1722</v>
      </c>
      <c r="K181" s="23">
        <f t="shared" si="228"/>
        <v>4260</v>
      </c>
      <c r="L181" s="24">
        <f t="shared" si="229"/>
        <v>660.00000000000011</v>
      </c>
      <c r="M181" s="24">
        <f t="shared" si="230"/>
        <v>1824</v>
      </c>
      <c r="N181" s="32">
        <f t="shared" si="231"/>
        <v>4254</v>
      </c>
      <c r="O181" s="30">
        <v>0</v>
      </c>
      <c r="P181" s="26">
        <f t="shared" ref="P181" si="234">I181+J181+M181+O181</f>
        <v>7032.68</v>
      </c>
      <c r="Q181" s="26">
        <f t="shared" ref="Q181" si="235">K181+L181+N181</f>
        <v>9174</v>
      </c>
      <c r="R181" s="26">
        <f t="shared" si="189"/>
        <v>107133.98999999999</v>
      </c>
    </row>
    <row r="182" spans="1:18" ht="39.75" customHeight="1" x14ac:dyDescent="0.35">
      <c r="A182" s="37">
        <f t="shared" si="186"/>
        <v>153</v>
      </c>
      <c r="B182" s="33" t="s">
        <v>359</v>
      </c>
      <c r="C182" s="33" t="s">
        <v>253</v>
      </c>
      <c r="D182" s="18" t="s">
        <v>223</v>
      </c>
      <c r="E182" s="51" t="s">
        <v>229</v>
      </c>
      <c r="F182" s="37" t="s">
        <v>32</v>
      </c>
      <c r="G182" s="29">
        <v>60000</v>
      </c>
      <c r="H182" s="29">
        <v>54166.67</v>
      </c>
      <c r="I182" s="26">
        <v>3486.68</v>
      </c>
      <c r="J182" s="22">
        <f t="shared" ref="J182" si="236">G182*2.87/100</f>
        <v>1722</v>
      </c>
      <c r="K182" s="23">
        <f t="shared" ref="K182" si="237">G182*7.1/100</f>
        <v>4260</v>
      </c>
      <c r="L182" s="24">
        <f t="shared" ref="L182" si="238">+G182*1.1%</f>
        <v>660.00000000000011</v>
      </c>
      <c r="M182" s="24">
        <f t="shared" ref="M182" si="239">G182*3.04/100</f>
        <v>1824</v>
      </c>
      <c r="N182" s="32">
        <f t="shared" ref="N182" si="240">+G182*7.09%</f>
        <v>4254</v>
      </c>
      <c r="O182" s="30">
        <v>0</v>
      </c>
      <c r="P182" s="26">
        <f t="shared" ref="P182" si="241">I182+J182+M182+O182</f>
        <v>7032.68</v>
      </c>
      <c r="Q182" s="26">
        <f t="shared" ref="Q182" si="242">K182+L182+N182</f>
        <v>9174</v>
      </c>
      <c r="R182" s="26">
        <f t="shared" si="189"/>
        <v>107133.98999999999</v>
      </c>
    </row>
    <row r="183" spans="1:18" ht="39.75" customHeight="1" x14ac:dyDescent="0.35">
      <c r="A183" s="37">
        <f t="shared" si="186"/>
        <v>154</v>
      </c>
      <c r="B183" s="33" t="s">
        <v>360</v>
      </c>
      <c r="C183" s="33" t="s">
        <v>253</v>
      </c>
      <c r="D183" s="18" t="s">
        <v>223</v>
      </c>
      <c r="E183" s="51" t="s">
        <v>229</v>
      </c>
      <c r="F183" s="37" t="s">
        <v>32</v>
      </c>
      <c r="G183" s="29">
        <v>60000</v>
      </c>
      <c r="H183" s="29">
        <v>54166.67</v>
      </c>
      <c r="I183" s="26">
        <v>3486.68</v>
      </c>
      <c r="J183" s="22">
        <f t="shared" ref="J183:J185" si="243">G183*2.87/100</f>
        <v>1722</v>
      </c>
      <c r="K183" s="23">
        <f t="shared" ref="K183:K185" si="244">G183*7.1/100</f>
        <v>4260</v>
      </c>
      <c r="L183" s="24">
        <f t="shared" ref="L183:L185" si="245">+G183*1.1%</f>
        <v>660.00000000000011</v>
      </c>
      <c r="M183" s="24">
        <f t="shared" ref="M183:M185" si="246">G183*3.04/100</f>
        <v>1824</v>
      </c>
      <c r="N183" s="32">
        <f t="shared" ref="N183:N185" si="247">+G183*7.09%</f>
        <v>4254</v>
      </c>
      <c r="O183" s="30">
        <v>0</v>
      </c>
      <c r="P183" s="26">
        <f t="shared" ref="P183:P185" si="248">I183+J183+M183+O183</f>
        <v>7032.68</v>
      </c>
      <c r="Q183" s="26">
        <f t="shared" ref="Q183:Q185" si="249">K183+L183+N183</f>
        <v>9174</v>
      </c>
      <c r="R183" s="26">
        <f t="shared" si="189"/>
        <v>107133.98999999999</v>
      </c>
    </row>
    <row r="184" spans="1:18" ht="39.75" customHeight="1" x14ac:dyDescent="0.35">
      <c r="A184" s="37">
        <f t="shared" si="186"/>
        <v>155</v>
      </c>
      <c r="B184" s="33" t="s">
        <v>361</v>
      </c>
      <c r="C184" s="33" t="s">
        <v>253</v>
      </c>
      <c r="D184" s="18" t="s">
        <v>223</v>
      </c>
      <c r="E184" s="51" t="s">
        <v>212</v>
      </c>
      <c r="F184" s="37" t="s">
        <v>29</v>
      </c>
      <c r="G184" s="29">
        <v>40000</v>
      </c>
      <c r="H184" s="29">
        <v>19750</v>
      </c>
      <c r="I184" s="26">
        <v>442.65</v>
      </c>
      <c r="J184" s="22">
        <f t="shared" si="243"/>
        <v>1148</v>
      </c>
      <c r="K184" s="23">
        <f t="shared" si="244"/>
        <v>2840</v>
      </c>
      <c r="L184" s="24">
        <f t="shared" si="245"/>
        <v>440.00000000000006</v>
      </c>
      <c r="M184" s="24">
        <f t="shared" si="246"/>
        <v>1216</v>
      </c>
      <c r="N184" s="32">
        <f t="shared" si="247"/>
        <v>2836</v>
      </c>
      <c r="O184" s="30">
        <v>0</v>
      </c>
      <c r="P184" s="26">
        <f t="shared" si="248"/>
        <v>2806.65</v>
      </c>
      <c r="Q184" s="26">
        <f t="shared" si="249"/>
        <v>6116</v>
      </c>
      <c r="R184" s="26">
        <f t="shared" si="189"/>
        <v>56943.35</v>
      </c>
    </row>
    <row r="185" spans="1:18" ht="39.75" customHeight="1" x14ac:dyDescent="0.35">
      <c r="A185" s="37">
        <f t="shared" si="186"/>
        <v>156</v>
      </c>
      <c r="B185" s="33" t="s">
        <v>368</v>
      </c>
      <c r="C185" s="33" t="s">
        <v>253</v>
      </c>
      <c r="D185" s="18" t="s">
        <v>223</v>
      </c>
      <c r="E185" s="51" t="s">
        <v>281</v>
      </c>
      <c r="F185" s="37" t="s">
        <v>29</v>
      </c>
      <c r="G185" s="29">
        <v>37000</v>
      </c>
      <c r="H185" s="29">
        <v>15416.67</v>
      </c>
      <c r="I185" s="26">
        <v>19.25</v>
      </c>
      <c r="J185" s="22">
        <f t="shared" si="243"/>
        <v>1061.9000000000001</v>
      </c>
      <c r="K185" s="23">
        <f t="shared" si="244"/>
        <v>2627</v>
      </c>
      <c r="L185" s="24">
        <f t="shared" si="245"/>
        <v>407.00000000000006</v>
      </c>
      <c r="M185" s="24">
        <f t="shared" si="246"/>
        <v>1124.8</v>
      </c>
      <c r="N185" s="32">
        <f t="shared" si="247"/>
        <v>2623.3</v>
      </c>
      <c r="O185" s="30">
        <v>0</v>
      </c>
      <c r="P185" s="26">
        <f t="shared" si="248"/>
        <v>2205.9499999999998</v>
      </c>
      <c r="Q185" s="26">
        <f t="shared" si="249"/>
        <v>5657.3</v>
      </c>
      <c r="R185" s="26">
        <f t="shared" si="189"/>
        <v>50210.720000000001</v>
      </c>
    </row>
    <row r="186" spans="1:18" ht="39.75" customHeight="1" x14ac:dyDescent="0.35">
      <c r="A186" s="37">
        <f t="shared" si="186"/>
        <v>157</v>
      </c>
      <c r="B186" s="33" t="s">
        <v>369</v>
      </c>
      <c r="C186" s="33" t="s">
        <v>252</v>
      </c>
      <c r="D186" s="18" t="s">
        <v>223</v>
      </c>
      <c r="E186" s="51" t="s">
        <v>281</v>
      </c>
      <c r="F186" s="37" t="s">
        <v>29</v>
      </c>
      <c r="G186" s="29">
        <v>37000</v>
      </c>
      <c r="H186" s="29">
        <v>15416.67</v>
      </c>
      <c r="I186" s="26">
        <v>19.25</v>
      </c>
      <c r="J186" s="22">
        <f t="shared" ref="J186" si="250">G186*2.87/100</f>
        <v>1061.9000000000001</v>
      </c>
      <c r="K186" s="23">
        <f t="shared" ref="K186" si="251">G186*7.1/100</f>
        <v>2627</v>
      </c>
      <c r="L186" s="24">
        <f t="shared" ref="L186" si="252">+G186*1.1%</f>
        <v>407.00000000000006</v>
      </c>
      <c r="M186" s="24">
        <f t="shared" ref="M186" si="253">G186*3.04/100</f>
        <v>1124.8</v>
      </c>
      <c r="N186" s="32">
        <f t="shared" ref="N186" si="254">+G186*7.09%</f>
        <v>2623.3</v>
      </c>
      <c r="O186" s="30">
        <v>0</v>
      </c>
      <c r="P186" s="26">
        <f t="shared" ref="P186" si="255">I186+J186+M186+O186</f>
        <v>2205.9499999999998</v>
      </c>
      <c r="Q186" s="26">
        <f t="shared" ref="Q186" si="256">K186+L186+N186</f>
        <v>5657.3</v>
      </c>
      <c r="R186" s="26">
        <f t="shared" si="189"/>
        <v>50210.720000000001</v>
      </c>
    </row>
    <row r="187" spans="1:18" ht="39.75" customHeight="1" x14ac:dyDescent="0.35">
      <c r="A187" s="37">
        <f t="shared" si="186"/>
        <v>158</v>
      </c>
      <c r="B187" s="33" t="s">
        <v>370</v>
      </c>
      <c r="C187" s="33" t="s">
        <v>252</v>
      </c>
      <c r="D187" s="18" t="s">
        <v>223</v>
      </c>
      <c r="E187" s="51" t="s">
        <v>281</v>
      </c>
      <c r="F187" s="37" t="s">
        <v>29</v>
      </c>
      <c r="G187" s="29">
        <v>37000</v>
      </c>
      <c r="H187" s="29">
        <v>15416.67</v>
      </c>
      <c r="I187" s="26">
        <v>19.25</v>
      </c>
      <c r="J187" s="22">
        <f t="shared" ref="J187:J190" si="257">G187*2.87/100</f>
        <v>1061.9000000000001</v>
      </c>
      <c r="K187" s="23">
        <f t="shared" ref="K187:K190" si="258">G187*7.1/100</f>
        <v>2627</v>
      </c>
      <c r="L187" s="24">
        <f t="shared" ref="L187:L190" si="259">+G187*1.1%</f>
        <v>407.00000000000006</v>
      </c>
      <c r="M187" s="24">
        <f t="shared" ref="M187:M190" si="260">G187*3.04/100</f>
        <v>1124.8</v>
      </c>
      <c r="N187" s="32">
        <f t="shared" ref="N187:N190" si="261">+G187*7.09%</f>
        <v>2623.3</v>
      </c>
      <c r="O187" s="30">
        <v>0</v>
      </c>
      <c r="P187" s="26">
        <f t="shared" ref="P187:P190" si="262">I187+J187+M187+O187</f>
        <v>2205.9499999999998</v>
      </c>
      <c r="Q187" s="26">
        <f t="shared" ref="Q187:Q190" si="263">K187+L187+N187</f>
        <v>5657.3</v>
      </c>
      <c r="R187" s="26">
        <f t="shared" si="189"/>
        <v>50210.720000000001</v>
      </c>
    </row>
    <row r="188" spans="1:18" ht="39.75" customHeight="1" x14ac:dyDescent="0.35">
      <c r="A188" s="37">
        <f t="shared" si="186"/>
        <v>159</v>
      </c>
      <c r="B188" s="33" t="s">
        <v>378</v>
      </c>
      <c r="C188" s="33" t="s">
        <v>253</v>
      </c>
      <c r="D188" s="18" t="s">
        <v>223</v>
      </c>
      <c r="E188" s="51" t="s">
        <v>281</v>
      </c>
      <c r="F188" s="37" t="s">
        <v>29</v>
      </c>
      <c r="G188" s="29">
        <v>37000</v>
      </c>
      <c r="H188" s="29">
        <v>15416.67</v>
      </c>
      <c r="I188" s="26">
        <v>0</v>
      </c>
      <c r="J188" s="22">
        <f t="shared" ref="J188" si="264">G188*2.87/100</f>
        <v>1061.9000000000001</v>
      </c>
      <c r="K188" s="23">
        <f t="shared" ref="K188" si="265">G188*7.1/100</f>
        <v>2627</v>
      </c>
      <c r="L188" s="24">
        <f t="shared" ref="L188" si="266">+G188*1.1%</f>
        <v>407.00000000000006</v>
      </c>
      <c r="M188" s="24">
        <f t="shared" ref="M188" si="267">G188*3.04/100</f>
        <v>1124.8</v>
      </c>
      <c r="N188" s="32">
        <f t="shared" ref="N188" si="268">+G188*7.09%</f>
        <v>2623.3</v>
      </c>
      <c r="O188" s="30">
        <v>1587.38</v>
      </c>
      <c r="P188" s="26">
        <f t="shared" ref="P188" si="269">I188+J188+M188+O188</f>
        <v>3774.08</v>
      </c>
      <c r="Q188" s="26">
        <f t="shared" ref="Q188" si="270">K188+L188+N188</f>
        <v>5657.3</v>
      </c>
      <c r="R188" s="26">
        <f t="shared" si="189"/>
        <v>48642.59</v>
      </c>
    </row>
    <row r="189" spans="1:18" ht="39.75" customHeight="1" x14ac:dyDescent="0.35">
      <c r="A189" s="37">
        <f t="shared" si="186"/>
        <v>160</v>
      </c>
      <c r="B189" s="33" t="s">
        <v>384</v>
      </c>
      <c r="C189" s="33" t="s">
        <v>253</v>
      </c>
      <c r="D189" s="18" t="s">
        <v>223</v>
      </c>
      <c r="E189" s="51" t="s">
        <v>281</v>
      </c>
      <c r="F189" s="37" t="s">
        <v>29</v>
      </c>
      <c r="G189" s="29">
        <v>37000</v>
      </c>
      <c r="H189" s="29">
        <v>15416.67</v>
      </c>
      <c r="I189" s="26">
        <v>19.25</v>
      </c>
      <c r="J189" s="22">
        <f t="shared" si="257"/>
        <v>1061.9000000000001</v>
      </c>
      <c r="K189" s="23">
        <f t="shared" si="258"/>
        <v>2627</v>
      </c>
      <c r="L189" s="24">
        <f t="shared" si="259"/>
        <v>407.00000000000006</v>
      </c>
      <c r="M189" s="24">
        <f t="shared" si="260"/>
        <v>1124.8</v>
      </c>
      <c r="N189" s="32">
        <f t="shared" si="261"/>
        <v>2623.3</v>
      </c>
      <c r="O189" s="30">
        <v>0</v>
      </c>
      <c r="P189" s="26">
        <f t="shared" si="262"/>
        <v>2205.9499999999998</v>
      </c>
      <c r="Q189" s="26">
        <f t="shared" si="263"/>
        <v>5657.3</v>
      </c>
      <c r="R189" s="26">
        <f t="shared" si="189"/>
        <v>50210.720000000001</v>
      </c>
    </row>
    <row r="190" spans="1:18" ht="39.75" customHeight="1" x14ac:dyDescent="0.35">
      <c r="A190" s="37">
        <f t="shared" si="186"/>
        <v>161</v>
      </c>
      <c r="B190" s="33" t="s">
        <v>383</v>
      </c>
      <c r="C190" s="33" t="s">
        <v>253</v>
      </c>
      <c r="D190" s="18" t="s">
        <v>223</v>
      </c>
      <c r="E190" s="51" t="s">
        <v>216</v>
      </c>
      <c r="F190" s="37" t="s">
        <v>29</v>
      </c>
      <c r="G190" s="29">
        <v>40000</v>
      </c>
      <c r="H190" s="29">
        <v>13333.33</v>
      </c>
      <c r="I190" s="26">
        <v>442.65</v>
      </c>
      <c r="J190" s="22">
        <f t="shared" si="257"/>
        <v>1148</v>
      </c>
      <c r="K190" s="23">
        <f t="shared" si="258"/>
        <v>2840</v>
      </c>
      <c r="L190" s="24">
        <f t="shared" si="259"/>
        <v>440.00000000000006</v>
      </c>
      <c r="M190" s="24">
        <f t="shared" si="260"/>
        <v>1216</v>
      </c>
      <c r="N190" s="32">
        <f t="shared" si="261"/>
        <v>2836</v>
      </c>
      <c r="O190" s="30">
        <v>0</v>
      </c>
      <c r="P190" s="26">
        <f t="shared" si="262"/>
        <v>2806.65</v>
      </c>
      <c r="Q190" s="26">
        <f t="shared" si="263"/>
        <v>6116</v>
      </c>
      <c r="R190" s="26">
        <f t="shared" si="189"/>
        <v>50526.68</v>
      </c>
    </row>
    <row r="191" spans="1:18" ht="39.75" customHeight="1" x14ac:dyDescent="0.35">
      <c r="A191" s="37">
        <f t="shared" si="186"/>
        <v>162</v>
      </c>
      <c r="B191" s="33" t="s">
        <v>300</v>
      </c>
      <c r="C191" s="33" t="s">
        <v>253</v>
      </c>
      <c r="D191" s="18" t="s">
        <v>223</v>
      </c>
      <c r="E191" s="51" t="s">
        <v>281</v>
      </c>
      <c r="F191" s="37" t="s">
        <v>29</v>
      </c>
      <c r="G191" s="29">
        <v>40000</v>
      </c>
      <c r="H191" s="29">
        <v>36750</v>
      </c>
      <c r="I191" s="26">
        <v>442.65</v>
      </c>
      <c r="J191" s="22">
        <f t="shared" si="206"/>
        <v>1148</v>
      </c>
      <c r="K191" s="23">
        <f t="shared" si="207"/>
        <v>2840</v>
      </c>
      <c r="L191" s="24">
        <f t="shared" si="190"/>
        <v>440.00000000000006</v>
      </c>
      <c r="M191" s="24">
        <f t="shared" si="208"/>
        <v>1216</v>
      </c>
      <c r="N191" s="32">
        <f t="shared" si="191"/>
        <v>2836</v>
      </c>
      <c r="O191" s="30">
        <v>0</v>
      </c>
      <c r="P191" s="26">
        <f t="shared" si="216"/>
        <v>2806.65</v>
      </c>
      <c r="Q191" s="26">
        <f t="shared" si="217"/>
        <v>6116</v>
      </c>
      <c r="R191" s="26">
        <f t="shared" si="189"/>
        <v>73943.350000000006</v>
      </c>
    </row>
    <row r="192" spans="1:18" ht="51" customHeight="1" x14ac:dyDescent="0.35">
      <c r="A192" s="37">
        <f t="shared" si="186"/>
        <v>163</v>
      </c>
      <c r="B192" s="33" t="s">
        <v>366</v>
      </c>
      <c r="C192" s="33" t="s">
        <v>252</v>
      </c>
      <c r="D192" s="18" t="s">
        <v>223</v>
      </c>
      <c r="E192" s="51" t="s">
        <v>281</v>
      </c>
      <c r="F192" s="19" t="s">
        <v>29</v>
      </c>
      <c r="G192" s="29">
        <v>37000</v>
      </c>
      <c r="H192" s="29">
        <v>14916.67</v>
      </c>
      <c r="I192" s="21">
        <v>19.25</v>
      </c>
      <c r="J192" s="29">
        <f>G192*2.87/100</f>
        <v>1061.9000000000001</v>
      </c>
      <c r="K192" s="29">
        <f>G192*7.1/100</f>
        <v>2627</v>
      </c>
      <c r="L192" s="29">
        <f>+G192*1.1%</f>
        <v>407.00000000000006</v>
      </c>
      <c r="M192" s="32">
        <f>G192*3.04/100</f>
        <v>1124.8</v>
      </c>
      <c r="N192" s="32">
        <f>+G192*7.09%</f>
        <v>2623.3</v>
      </c>
      <c r="O192" s="32">
        <v>0</v>
      </c>
      <c r="P192" s="26">
        <f>I192+J192+M192+O192</f>
        <v>2205.9499999999998</v>
      </c>
      <c r="Q192" s="26">
        <f>K192+L192+N192</f>
        <v>5657.3</v>
      </c>
      <c r="R192" s="26">
        <f t="shared" si="189"/>
        <v>49710.720000000001</v>
      </c>
    </row>
    <row r="193" spans="1:18" ht="51" customHeight="1" x14ac:dyDescent="0.35">
      <c r="A193" s="37">
        <f t="shared" si="186"/>
        <v>164</v>
      </c>
      <c r="B193" s="33" t="s">
        <v>396</v>
      </c>
      <c r="C193" s="33" t="s">
        <v>252</v>
      </c>
      <c r="D193" s="18" t="s">
        <v>223</v>
      </c>
      <c r="E193" s="51" t="s">
        <v>281</v>
      </c>
      <c r="F193" s="19" t="s">
        <v>29</v>
      </c>
      <c r="G193" s="29">
        <v>37000</v>
      </c>
      <c r="H193" s="29">
        <v>9250</v>
      </c>
      <c r="I193" s="21">
        <v>19.25</v>
      </c>
      <c r="J193" s="29">
        <f t="shared" ref="J193:J195" si="271">G193*2.87/100</f>
        <v>1061.9000000000001</v>
      </c>
      <c r="K193" s="29">
        <f t="shared" ref="K193:K195" si="272">G193*7.1/100</f>
        <v>2627</v>
      </c>
      <c r="L193" s="29">
        <f t="shared" ref="L193:L195" si="273">+G193*1.1%</f>
        <v>407.00000000000006</v>
      </c>
      <c r="M193" s="32">
        <f t="shared" ref="M193:M195" si="274">G193*3.04/100</f>
        <v>1124.8</v>
      </c>
      <c r="N193" s="32">
        <f t="shared" ref="N193:N195" si="275">+G193*7.09%</f>
        <v>2623.3</v>
      </c>
      <c r="O193" s="32">
        <v>0</v>
      </c>
      <c r="P193" s="26">
        <f t="shared" ref="P193:P195" si="276">I193+J193+M193+O193</f>
        <v>2205.9499999999998</v>
      </c>
      <c r="Q193" s="26">
        <f t="shared" ref="Q193:Q195" si="277">K193+L193+N193</f>
        <v>5657.3</v>
      </c>
      <c r="R193" s="26">
        <f t="shared" si="189"/>
        <v>44044.05</v>
      </c>
    </row>
    <row r="194" spans="1:18" ht="51" customHeight="1" x14ac:dyDescent="0.35">
      <c r="A194" s="37">
        <f t="shared" si="186"/>
        <v>165</v>
      </c>
      <c r="B194" s="33" t="s">
        <v>397</v>
      </c>
      <c r="C194" s="33" t="s">
        <v>252</v>
      </c>
      <c r="D194" s="18" t="s">
        <v>223</v>
      </c>
      <c r="E194" s="51" t="s">
        <v>281</v>
      </c>
      <c r="F194" s="19" t="s">
        <v>29</v>
      </c>
      <c r="G194" s="29">
        <v>37000</v>
      </c>
      <c r="H194" s="29">
        <v>9250</v>
      </c>
      <c r="I194" s="21">
        <v>19.25</v>
      </c>
      <c r="J194" s="29">
        <f t="shared" si="271"/>
        <v>1061.9000000000001</v>
      </c>
      <c r="K194" s="29">
        <f t="shared" si="272"/>
        <v>2627</v>
      </c>
      <c r="L194" s="29">
        <f t="shared" si="273"/>
        <v>407.00000000000006</v>
      </c>
      <c r="M194" s="32">
        <f t="shared" si="274"/>
        <v>1124.8</v>
      </c>
      <c r="N194" s="32">
        <f t="shared" si="275"/>
        <v>2623.3</v>
      </c>
      <c r="O194" s="32">
        <v>0</v>
      </c>
      <c r="P194" s="26">
        <f t="shared" si="276"/>
        <v>2205.9499999999998</v>
      </c>
      <c r="Q194" s="26">
        <f t="shared" si="277"/>
        <v>5657.3</v>
      </c>
      <c r="R194" s="26">
        <f t="shared" si="189"/>
        <v>44044.05</v>
      </c>
    </row>
    <row r="195" spans="1:18" ht="51" customHeight="1" x14ac:dyDescent="0.35">
      <c r="A195" s="37">
        <f t="shared" ref="A195:A196" si="278">+A194+1</f>
        <v>166</v>
      </c>
      <c r="B195" s="33" t="s">
        <v>398</v>
      </c>
      <c r="C195" s="33" t="s">
        <v>253</v>
      </c>
      <c r="D195" s="18" t="s">
        <v>223</v>
      </c>
      <c r="E195" s="51" t="s">
        <v>281</v>
      </c>
      <c r="F195" s="19" t="s">
        <v>29</v>
      </c>
      <c r="G195" s="29">
        <v>37000</v>
      </c>
      <c r="H195" s="29">
        <v>9250</v>
      </c>
      <c r="I195" s="21">
        <v>19.25</v>
      </c>
      <c r="J195" s="29">
        <f t="shared" si="271"/>
        <v>1061.9000000000001</v>
      </c>
      <c r="K195" s="29">
        <f t="shared" si="272"/>
        <v>2627</v>
      </c>
      <c r="L195" s="29">
        <f t="shared" si="273"/>
        <v>407.00000000000006</v>
      </c>
      <c r="M195" s="32">
        <f t="shared" si="274"/>
        <v>1124.8</v>
      </c>
      <c r="N195" s="32">
        <f t="shared" si="275"/>
        <v>2623.3</v>
      </c>
      <c r="O195" s="32">
        <v>0</v>
      </c>
      <c r="P195" s="26">
        <f t="shared" si="276"/>
        <v>2205.9499999999998</v>
      </c>
      <c r="Q195" s="26">
        <f t="shared" si="277"/>
        <v>5657.3</v>
      </c>
      <c r="R195" s="26">
        <f t="shared" si="189"/>
        <v>44044.05</v>
      </c>
    </row>
    <row r="196" spans="1:18" ht="39.75" customHeight="1" x14ac:dyDescent="0.35">
      <c r="A196" s="37">
        <f t="shared" si="278"/>
        <v>167</v>
      </c>
      <c r="B196" s="33" t="s">
        <v>301</v>
      </c>
      <c r="C196" s="33" t="s">
        <v>253</v>
      </c>
      <c r="D196" s="18" t="s">
        <v>223</v>
      </c>
      <c r="E196" s="51" t="s">
        <v>281</v>
      </c>
      <c r="F196" s="37" t="s">
        <v>29</v>
      </c>
      <c r="G196" s="29">
        <v>40000</v>
      </c>
      <c r="H196" s="29">
        <v>36750</v>
      </c>
      <c r="I196" s="26">
        <v>442.65</v>
      </c>
      <c r="J196" s="22">
        <f t="shared" si="206"/>
        <v>1148</v>
      </c>
      <c r="K196" s="23">
        <f t="shared" si="207"/>
        <v>2840</v>
      </c>
      <c r="L196" s="24">
        <f t="shared" si="190"/>
        <v>440.00000000000006</v>
      </c>
      <c r="M196" s="24">
        <f t="shared" si="208"/>
        <v>1216</v>
      </c>
      <c r="N196" s="32">
        <f t="shared" si="191"/>
        <v>2836</v>
      </c>
      <c r="O196" s="30">
        <v>0</v>
      </c>
      <c r="P196" s="26">
        <f t="shared" si="216"/>
        <v>2806.65</v>
      </c>
      <c r="Q196" s="26">
        <f t="shared" si="217"/>
        <v>6116</v>
      </c>
      <c r="R196" s="26">
        <f t="shared" si="189"/>
        <v>73943.350000000006</v>
      </c>
    </row>
    <row r="197" spans="1:18" ht="27.75" customHeight="1" x14ac:dyDescent="0.2">
      <c r="A197" s="167" t="s">
        <v>133</v>
      </c>
      <c r="B197" s="167"/>
      <c r="C197" s="167"/>
      <c r="D197" s="167"/>
      <c r="E197" s="167"/>
      <c r="F197" s="19"/>
      <c r="G197" s="71">
        <f t="shared" ref="G197:R197" si="279">SUM(G132:G196)</f>
        <v>3788000</v>
      </c>
      <c r="H197" s="71">
        <f t="shared" si="279"/>
        <v>3134250.0199999991</v>
      </c>
      <c r="I197" s="71">
        <f t="shared" si="279"/>
        <v>244019.56999999986</v>
      </c>
      <c r="J197" s="71">
        <f t="shared" si="279"/>
        <v>108715.59999999996</v>
      </c>
      <c r="K197" s="71">
        <f t="shared" si="279"/>
        <v>268948</v>
      </c>
      <c r="L197" s="71">
        <f t="shared" si="279"/>
        <v>37366.207999999999</v>
      </c>
      <c r="M197" s="71">
        <f t="shared" si="279"/>
        <v>114456.60799999999</v>
      </c>
      <c r="N197" s="71">
        <f t="shared" si="279"/>
        <v>266939.91799999995</v>
      </c>
      <c r="O197" s="71">
        <f t="shared" si="279"/>
        <v>30160.220000000008</v>
      </c>
      <c r="P197" s="71">
        <f t="shared" si="279"/>
        <v>497351.99800000037</v>
      </c>
      <c r="Q197" s="71">
        <f t="shared" si="279"/>
        <v>573254.12600000028</v>
      </c>
      <c r="R197" s="71">
        <f t="shared" si="279"/>
        <v>6424898.0219999971</v>
      </c>
    </row>
    <row r="198" spans="1:18" ht="41.25" customHeight="1" x14ac:dyDescent="0.2">
      <c r="A198" s="168" t="s">
        <v>230</v>
      </c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70"/>
    </row>
    <row r="199" spans="1:18" ht="41.25" customHeight="1" x14ac:dyDescent="0.35">
      <c r="A199" s="37">
        <f>+A196+1</f>
        <v>168</v>
      </c>
      <c r="B199" s="18" t="s">
        <v>312</v>
      </c>
      <c r="C199" s="18" t="s">
        <v>253</v>
      </c>
      <c r="D199" s="18" t="s">
        <v>230</v>
      </c>
      <c r="E199" s="95" t="s">
        <v>313</v>
      </c>
      <c r="F199" s="19" t="s">
        <v>32</v>
      </c>
      <c r="G199" s="29">
        <v>210000</v>
      </c>
      <c r="H199" s="29">
        <v>208333.33</v>
      </c>
      <c r="I199" s="21">
        <v>37757.919999999998</v>
      </c>
      <c r="J199" s="22">
        <f t="shared" ref="J199" si="280">G199*2.87/100</f>
        <v>6027</v>
      </c>
      <c r="K199" s="23">
        <f t="shared" ref="K199" si="281">G199*7.1/100</f>
        <v>14910</v>
      </c>
      <c r="L199" s="85">
        <f>74808*1.1%</f>
        <v>822.88800000000003</v>
      </c>
      <c r="M199" s="32">
        <f>187020*3.04%</f>
        <v>5685.4080000000004</v>
      </c>
      <c r="N199" s="32">
        <f>187020*7.09%</f>
        <v>13259.718000000001</v>
      </c>
      <c r="O199" s="50">
        <v>1587.38</v>
      </c>
      <c r="P199" s="26">
        <f t="shared" ref="P199" si="282">I199+J199+M199+O199</f>
        <v>51057.707999999999</v>
      </c>
      <c r="Q199" s="26">
        <f t="shared" ref="Q199" si="283">K199+L199+N199</f>
        <v>28992.606</v>
      </c>
      <c r="R199" s="26">
        <f>G199-P199+H199</f>
        <v>367275.62199999997</v>
      </c>
    </row>
    <row r="200" spans="1:18" ht="43.5" customHeight="1" x14ac:dyDescent="0.35">
      <c r="A200" s="37">
        <f t="shared" ref="A200:A240" si="284">+A199+1</f>
        <v>169</v>
      </c>
      <c r="B200" s="18" t="s">
        <v>121</v>
      </c>
      <c r="C200" s="18" t="s">
        <v>252</v>
      </c>
      <c r="D200" s="18" t="s">
        <v>230</v>
      </c>
      <c r="E200" s="95" t="s">
        <v>239</v>
      </c>
      <c r="F200" s="19" t="s">
        <v>29</v>
      </c>
      <c r="G200" s="29">
        <v>100000</v>
      </c>
      <c r="H200" s="29">
        <v>91250</v>
      </c>
      <c r="I200" s="21">
        <v>12105.37</v>
      </c>
      <c r="J200" s="22">
        <f t="shared" ref="J200:J220" si="285">G200*2.87/100</f>
        <v>2870</v>
      </c>
      <c r="K200" s="23">
        <f t="shared" ref="K200:K220" si="286">G200*7.1/100</f>
        <v>7100</v>
      </c>
      <c r="L200" s="85">
        <f t="shared" ref="L200:L216" si="287">74808*1.1%</f>
        <v>822.88800000000003</v>
      </c>
      <c r="M200" s="24">
        <f>G200*3.04/100</f>
        <v>3040</v>
      </c>
      <c r="N200" s="32">
        <f t="shared" ref="N200:N220" si="288">+G200*7.09%</f>
        <v>7090.0000000000009</v>
      </c>
      <c r="O200" s="50">
        <v>0</v>
      </c>
      <c r="P200" s="26">
        <f t="shared" ref="P200:P219" si="289">I200+J200+M200+O200</f>
        <v>18015.370000000003</v>
      </c>
      <c r="Q200" s="26">
        <f t="shared" ref="Q200:Q219" si="290">K200+L200+N200</f>
        <v>15012.888000000001</v>
      </c>
      <c r="R200" s="26">
        <f t="shared" ref="R200:R240" si="291">G200-P200+H200</f>
        <v>173234.63</v>
      </c>
    </row>
    <row r="201" spans="1:18" ht="43.5" customHeight="1" x14ac:dyDescent="0.35">
      <c r="A201" s="37">
        <f t="shared" si="284"/>
        <v>170</v>
      </c>
      <c r="B201" s="18" t="s">
        <v>131</v>
      </c>
      <c r="C201" s="18" t="s">
        <v>252</v>
      </c>
      <c r="D201" s="18" t="s">
        <v>230</v>
      </c>
      <c r="E201" s="95" t="s">
        <v>231</v>
      </c>
      <c r="F201" s="19" t="s">
        <v>29</v>
      </c>
      <c r="G201" s="29">
        <v>120000</v>
      </c>
      <c r="H201" s="29">
        <f>+G201</f>
        <v>120000</v>
      </c>
      <c r="I201" s="21">
        <v>16016.18</v>
      </c>
      <c r="J201" s="22">
        <f t="shared" si="285"/>
        <v>3444</v>
      </c>
      <c r="K201" s="23">
        <f t="shared" si="286"/>
        <v>8520</v>
      </c>
      <c r="L201" s="85">
        <f t="shared" si="287"/>
        <v>822.88800000000003</v>
      </c>
      <c r="M201" s="24">
        <f t="shared" ref="M201:M215" si="292">G201*3.04/100</f>
        <v>3648</v>
      </c>
      <c r="N201" s="32">
        <f t="shared" si="288"/>
        <v>8508</v>
      </c>
      <c r="O201" s="50">
        <f>1587.38*2</f>
        <v>3174.76</v>
      </c>
      <c r="P201" s="26">
        <f t="shared" si="289"/>
        <v>26282.940000000002</v>
      </c>
      <c r="Q201" s="26">
        <f t="shared" si="290"/>
        <v>17850.887999999999</v>
      </c>
      <c r="R201" s="26">
        <f t="shared" si="291"/>
        <v>213717.06</v>
      </c>
    </row>
    <row r="202" spans="1:18" ht="43.5" customHeight="1" x14ac:dyDescent="0.35">
      <c r="A202" s="37">
        <f t="shared" si="284"/>
        <v>171</v>
      </c>
      <c r="B202" s="18" t="s">
        <v>120</v>
      </c>
      <c r="C202" s="18" t="s">
        <v>253</v>
      </c>
      <c r="D202" s="18" t="s">
        <v>230</v>
      </c>
      <c r="E202" s="95" t="s">
        <v>239</v>
      </c>
      <c r="F202" s="19" t="s">
        <v>29</v>
      </c>
      <c r="G202" s="29">
        <v>100000</v>
      </c>
      <c r="H202" s="29">
        <v>91250</v>
      </c>
      <c r="I202" s="21">
        <v>12105.37</v>
      </c>
      <c r="J202" s="22">
        <f t="shared" si="285"/>
        <v>2870</v>
      </c>
      <c r="K202" s="23">
        <f t="shared" si="286"/>
        <v>7100</v>
      </c>
      <c r="L202" s="85">
        <f t="shared" si="287"/>
        <v>822.88800000000003</v>
      </c>
      <c r="M202" s="24">
        <f t="shared" si="292"/>
        <v>3040</v>
      </c>
      <c r="N202" s="32">
        <f t="shared" si="288"/>
        <v>7090.0000000000009</v>
      </c>
      <c r="O202" s="50">
        <v>0</v>
      </c>
      <c r="P202" s="26">
        <f t="shared" si="289"/>
        <v>18015.370000000003</v>
      </c>
      <c r="Q202" s="26">
        <f t="shared" si="290"/>
        <v>15012.888000000001</v>
      </c>
      <c r="R202" s="26">
        <f t="shared" si="291"/>
        <v>173234.63</v>
      </c>
    </row>
    <row r="203" spans="1:18" ht="43.5" customHeight="1" x14ac:dyDescent="0.35">
      <c r="A203" s="37">
        <f t="shared" si="284"/>
        <v>172</v>
      </c>
      <c r="B203" s="18" t="s">
        <v>119</v>
      </c>
      <c r="C203" s="18" t="s">
        <v>252</v>
      </c>
      <c r="D203" s="18" t="s">
        <v>230</v>
      </c>
      <c r="E203" s="95" t="s">
        <v>239</v>
      </c>
      <c r="F203" s="19" t="s">
        <v>29</v>
      </c>
      <c r="G203" s="29">
        <v>100000</v>
      </c>
      <c r="H203" s="29">
        <v>91250</v>
      </c>
      <c r="I203" s="21">
        <v>12105.37</v>
      </c>
      <c r="J203" s="22">
        <f t="shared" si="285"/>
        <v>2870</v>
      </c>
      <c r="K203" s="23">
        <f t="shared" si="286"/>
        <v>7100</v>
      </c>
      <c r="L203" s="85">
        <f t="shared" si="287"/>
        <v>822.88800000000003</v>
      </c>
      <c r="M203" s="24">
        <f t="shared" si="292"/>
        <v>3040</v>
      </c>
      <c r="N203" s="32">
        <f t="shared" si="288"/>
        <v>7090.0000000000009</v>
      </c>
      <c r="O203" s="50">
        <v>0</v>
      </c>
      <c r="P203" s="26">
        <f t="shared" si="289"/>
        <v>18015.370000000003</v>
      </c>
      <c r="Q203" s="26">
        <f t="shared" si="290"/>
        <v>15012.888000000001</v>
      </c>
      <c r="R203" s="26">
        <f t="shared" si="291"/>
        <v>173234.63</v>
      </c>
    </row>
    <row r="204" spans="1:18" ht="43.5" customHeight="1" x14ac:dyDescent="0.35">
      <c r="A204" s="37">
        <f t="shared" si="284"/>
        <v>173</v>
      </c>
      <c r="B204" s="18" t="s">
        <v>123</v>
      </c>
      <c r="C204" s="18" t="s">
        <v>252</v>
      </c>
      <c r="D204" s="18" t="s">
        <v>230</v>
      </c>
      <c r="E204" s="95" t="s">
        <v>423</v>
      </c>
      <c r="F204" s="19" t="s">
        <v>29</v>
      </c>
      <c r="G204" s="29">
        <v>160000</v>
      </c>
      <c r="H204" s="29">
        <v>106250</v>
      </c>
      <c r="I204" s="21">
        <f>14113.5+12105.37</f>
        <v>26218.870000000003</v>
      </c>
      <c r="J204" s="22">
        <f t="shared" si="285"/>
        <v>4592</v>
      </c>
      <c r="K204" s="23">
        <f t="shared" si="286"/>
        <v>11360</v>
      </c>
      <c r="L204" s="85">
        <f t="shared" si="287"/>
        <v>822.88800000000003</v>
      </c>
      <c r="M204" s="24">
        <f t="shared" si="292"/>
        <v>4864</v>
      </c>
      <c r="N204" s="32">
        <f t="shared" si="288"/>
        <v>11344</v>
      </c>
      <c r="O204" s="50">
        <v>0</v>
      </c>
      <c r="P204" s="26">
        <f t="shared" si="289"/>
        <v>35674.870000000003</v>
      </c>
      <c r="Q204" s="26">
        <f t="shared" si="290"/>
        <v>23526.887999999999</v>
      </c>
      <c r="R204" s="26">
        <f t="shared" si="291"/>
        <v>230575.13</v>
      </c>
    </row>
    <row r="205" spans="1:18" ht="43.5" customHeight="1" x14ac:dyDescent="0.35">
      <c r="A205" s="37">
        <f t="shared" si="284"/>
        <v>174</v>
      </c>
      <c r="B205" s="18" t="s">
        <v>124</v>
      </c>
      <c r="C205" s="18" t="s">
        <v>252</v>
      </c>
      <c r="D205" s="18" t="s">
        <v>230</v>
      </c>
      <c r="E205" s="95" t="s">
        <v>424</v>
      </c>
      <c r="F205" s="19" t="s">
        <v>29</v>
      </c>
      <c r="G205" s="29">
        <v>126000</v>
      </c>
      <c r="H205" s="29">
        <f>+G205</f>
        <v>126000</v>
      </c>
      <c r="I205" s="21">
        <f>7783.3+9644.23</f>
        <v>17427.53</v>
      </c>
      <c r="J205" s="22">
        <f t="shared" si="285"/>
        <v>3616.2</v>
      </c>
      <c r="K205" s="23">
        <f t="shared" si="286"/>
        <v>8946</v>
      </c>
      <c r="L205" s="85">
        <f t="shared" si="287"/>
        <v>822.88800000000003</v>
      </c>
      <c r="M205" s="24">
        <f t="shared" si="292"/>
        <v>3830.4</v>
      </c>
      <c r="N205" s="32">
        <f t="shared" si="288"/>
        <v>8933.4000000000015</v>
      </c>
      <c r="O205" s="50">
        <f>1587.38*2</f>
        <v>3174.76</v>
      </c>
      <c r="P205" s="26">
        <f t="shared" si="289"/>
        <v>28048.89</v>
      </c>
      <c r="Q205" s="26">
        <f t="shared" si="290"/>
        <v>18702.288</v>
      </c>
      <c r="R205" s="26">
        <f t="shared" si="291"/>
        <v>223951.11</v>
      </c>
    </row>
    <row r="206" spans="1:18" ht="43.5" customHeight="1" x14ac:dyDescent="0.35">
      <c r="A206" s="37">
        <f t="shared" si="284"/>
        <v>175</v>
      </c>
      <c r="B206" s="18" t="s">
        <v>122</v>
      </c>
      <c r="C206" s="18" t="s">
        <v>253</v>
      </c>
      <c r="D206" s="18" t="s">
        <v>230</v>
      </c>
      <c r="E206" s="95" t="s">
        <v>248</v>
      </c>
      <c r="F206" s="19" t="s">
        <v>29</v>
      </c>
      <c r="G206" s="29">
        <v>100000</v>
      </c>
      <c r="H206" s="29">
        <v>91250</v>
      </c>
      <c r="I206" s="21">
        <v>12105.37</v>
      </c>
      <c r="J206" s="22">
        <f t="shared" si="285"/>
        <v>2870</v>
      </c>
      <c r="K206" s="23">
        <f t="shared" si="286"/>
        <v>7100</v>
      </c>
      <c r="L206" s="85">
        <f t="shared" si="287"/>
        <v>822.88800000000003</v>
      </c>
      <c r="M206" s="24">
        <f t="shared" si="292"/>
        <v>3040</v>
      </c>
      <c r="N206" s="32">
        <f t="shared" si="288"/>
        <v>7090.0000000000009</v>
      </c>
      <c r="O206" s="50">
        <v>0</v>
      </c>
      <c r="P206" s="26">
        <f t="shared" si="289"/>
        <v>18015.370000000003</v>
      </c>
      <c r="Q206" s="26">
        <f t="shared" si="290"/>
        <v>15012.888000000001</v>
      </c>
      <c r="R206" s="26">
        <f t="shared" si="291"/>
        <v>173234.63</v>
      </c>
    </row>
    <row r="207" spans="1:18" ht="43.5" customHeight="1" x14ac:dyDescent="0.35">
      <c r="A207" s="37">
        <f t="shared" si="284"/>
        <v>176</v>
      </c>
      <c r="B207" s="18" t="s">
        <v>130</v>
      </c>
      <c r="C207" s="18" t="s">
        <v>253</v>
      </c>
      <c r="D207" s="18" t="s">
        <v>230</v>
      </c>
      <c r="E207" s="95" t="s">
        <v>425</v>
      </c>
      <c r="F207" s="19" t="s">
        <v>29</v>
      </c>
      <c r="G207" s="29">
        <v>100000</v>
      </c>
      <c r="H207" s="29">
        <v>90000</v>
      </c>
      <c r="I207" s="21">
        <f>9753.12+2352.25</f>
        <v>12105.37</v>
      </c>
      <c r="J207" s="22">
        <f t="shared" si="285"/>
        <v>2870</v>
      </c>
      <c r="K207" s="23">
        <f t="shared" si="286"/>
        <v>7100</v>
      </c>
      <c r="L207" s="85">
        <f t="shared" si="287"/>
        <v>822.88800000000003</v>
      </c>
      <c r="M207" s="24">
        <f t="shared" si="292"/>
        <v>3040</v>
      </c>
      <c r="N207" s="32">
        <f t="shared" si="288"/>
        <v>7090.0000000000009</v>
      </c>
      <c r="O207" s="50">
        <v>0</v>
      </c>
      <c r="P207" s="26">
        <f t="shared" si="289"/>
        <v>18015.370000000003</v>
      </c>
      <c r="Q207" s="26">
        <f t="shared" si="290"/>
        <v>15012.888000000001</v>
      </c>
      <c r="R207" s="26">
        <f t="shared" si="291"/>
        <v>171984.63</v>
      </c>
    </row>
    <row r="208" spans="1:18" ht="33.75" customHeight="1" x14ac:dyDescent="0.35">
      <c r="A208" s="37">
        <f t="shared" si="284"/>
        <v>177</v>
      </c>
      <c r="B208" s="18" t="s">
        <v>126</v>
      </c>
      <c r="C208" s="18" t="s">
        <v>252</v>
      </c>
      <c r="D208" s="18" t="s">
        <v>230</v>
      </c>
      <c r="E208" s="95" t="s">
        <v>425</v>
      </c>
      <c r="F208" s="19" t="s">
        <v>29</v>
      </c>
      <c r="G208" s="29">
        <v>100000</v>
      </c>
      <c r="H208" s="29">
        <v>90000</v>
      </c>
      <c r="I208" s="21">
        <f>9753.12+2352.25</f>
        <v>12105.37</v>
      </c>
      <c r="J208" s="22">
        <f t="shared" si="285"/>
        <v>2870</v>
      </c>
      <c r="K208" s="23">
        <f t="shared" si="286"/>
        <v>7100</v>
      </c>
      <c r="L208" s="85">
        <f t="shared" si="287"/>
        <v>822.88800000000003</v>
      </c>
      <c r="M208" s="24">
        <f t="shared" si="292"/>
        <v>3040</v>
      </c>
      <c r="N208" s="32">
        <f t="shared" si="288"/>
        <v>7090.0000000000009</v>
      </c>
      <c r="O208" s="50">
        <v>0</v>
      </c>
      <c r="P208" s="26">
        <f t="shared" si="289"/>
        <v>18015.370000000003</v>
      </c>
      <c r="Q208" s="26">
        <f t="shared" si="290"/>
        <v>15012.888000000001</v>
      </c>
      <c r="R208" s="26">
        <f t="shared" si="291"/>
        <v>171984.63</v>
      </c>
    </row>
    <row r="209" spans="1:18" ht="28.5" customHeight="1" x14ac:dyDescent="0.35">
      <c r="A209" s="37">
        <f t="shared" si="284"/>
        <v>178</v>
      </c>
      <c r="B209" s="18" t="s">
        <v>132</v>
      </c>
      <c r="C209" s="18" t="s">
        <v>253</v>
      </c>
      <c r="D209" s="18" t="s">
        <v>230</v>
      </c>
      <c r="E209" s="95" t="s">
        <v>425</v>
      </c>
      <c r="F209" s="19" t="s">
        <v>29</v>
      </c>
      <c r="G209" s="29">
        <v>100000</v>
      </c>
      <c r="H209" s="29">
        <v>90000</v>
      </c>
      <c r="I209" s="21">
        <f>9356.27+2352.25</f>
        <v>11708.52</v>
      </c>
      <c r="J209" s="22">
        <f t="shared" si="285"/>
        <v>2870</v>
      </c>
      <c r="K209" s="23">
        <f t="shared" si="286"/>
        <v>7100</v>
      </c>
      <c r="L209" s="85">
        <f t="shared" si="287"/>
        <v>822.88800000000003</v>
      </c>
      <c r="M209" s="24">
        <f t="shared" si="292"/>
        <v>3040</v>
      </c>
      <c r="N209" s="32">
        <f t="shared" si="288"/>
        <v>7090.0000000000009</v>
      </c>
      <c r="O209" s="50">
        <v>1587.38</v>
      </c>
      <c r="P209" s="26">
        <f t="shared" si="289"/>
        <v>19205.900000000001</v>
      </c>
      <c r="Q209" s="26">
        <f t="shared" si="290"/>
        <v>15012.888000000001</v>
      </c>
      <c r="R209" s="26">
        <f t="shared" si="291"/>
        <v>170794.1</v>
      </c>
    </row>
    <row r="210" spans="1:18" ht="33.75" customHeight="1" x14ac:dyDescent="0.35">
      <c r="A210" s="37">
        <f t="shared" si="284"/>
        <v>179</v>
      </c>
      <c r="B210" s="18" t="s">
        <v>129</v>
      </c>
      <c r="C210" s="18" t="s">
        <v>253</v>
      </c>
      <c r="D210" s="18" t="s">
        <v>230</v>
      </c>
      <c r="E210" s="95" t="s">
        <v>232</v>
      </c>
      <c r="F210" s="19" t="s">
        <v>29</v>
      </c>
      <c r="G210" s="29">
        <v>90000</v>
      </c>
      <c r="H210" s="29">
        <v>81250</v>
      </c>
      <c r="I210" s="21">
        <v>8959.43</v>
      </c>
      <c r="J210" s="22">
        <f t="shared" si="285"/>
        <v>2583</v>
      </c>
      <c r="K210" s="23">
        <f t="shared" si="286"/>
        <v>6390</v>
      </c>
      <c r="L210" s="85">
        <f t="shared" si="287"/>
        <v>822.88800000000003</v>
      </c>
      <c r="M210" s="24">
        <f t="shared" si="292"/>
        <v>2736</v>
      </c>
      <c r="N210" s="32">
        <f t="shared" si="288"/>
        <v>6381</v>
      </c>
      <c r="O210" s="50">
        <f>1587.38*2</f>
        <v>3174.76</v>
      </c>
      <c r="P210" s="26">
        <f t="shared" si="289"/>
        <v>17453.190000000002</v>
      </c>
      <c r="Q210" s="26">
        <f t="shared" si="290"/>
        <v>13593.887999999999</v>
      </c>
      <c r="R210" s="26">
        <f t="shared" si="291"/>
        <v>153796.81</v>
      </c>
    </row>
    <row r="211" spans="1:18" ht="43.5" customHeight="1" x14ac:dyDescent="0.35">
      <c r="A211" s="37">
        <f t="shared" si="284"/>
        <v>180</v>
      </c>
      <c r="B211" s="18" t="s">
        <v>128</v>
      </c>
      <c r="C211" s="18" t="s">
        <v>253</v>
      </c>
      <c r="D211" s="18" t="s">
        <v>230</v>
      </c>
      <c r="E211" s="95" t="s">
        <v>232</v>
      </c>
      <c r="F211" s="19" t="s">
        <v>29</v>
      </c>
      <c r="G211" s="29">
        <v>90000</v>
      </c>
      <c r="H211" s="29">
        <v>81250</v>
      </c>
      <c r="I211" s="21">
        <v>9753.1200000000008</v>
      </c>
      <c r="J211" s="22">
        <f t="shared" si="285"/>
        <v>2583</v>
      </c>
      <c r="K211" s="23">
        <f t="shared" si="286"/>
        <v>6390</v>
      </c>
      <c r="L211" s="85">
        <f t="shared" si="287"/>
        <v>822.88800000000003</v>
      </c>
      <c r="M211" s="24">
        <f t="shared" si="292"/>
        <v>2736</v>
      </c>
      <c r="N211" s="32">
        <f t="shared" si="288"/>
        <v>6381</v>
      </c>
      <c r="O211" s="50">
        <v>0</v>
      </c>
      <c r="P211" s="26">
        <f t="shared" si="289"/>
        <v>15072.12</v>
      </c>
      <c r="Q211" s="26">
        <f t="shared" si="290"/>
        <v>13593.887999999999</v>
      </c>
      <c r="R211" s="26">
        <f t="shared" si="291"/>
        <v>156177.88</v>
      </c>
    </row>
    <row r="212" spans="1:18" ht="43.5" customHeight="1" x14ac:dyDescent="0.35">
      <c r="A212" s="37">
        <f t="shared" si="284"/>
        <v>181</v>
      </c>
      <c r="B212" s="18" t="s">
        <v>127</v>
      </c>
      <c r="C212" s="18" t="s">
        <v>253</v>
      </c>
      <c r="D212" s="18" t="s">
        <v>230</v>
      </c>
      <c r="E212" s="95" t="s">
        <v>232</v>
      </c>
      <c r="F212" s="19" t="s">
        <v>29</v>
      </c>
      <c r="G212" s="29">
        <v>90000</v>
      </c>
      <c r="H212" s="29">
        <v>81250</v>
      </c>
      <c r="I212" s="21">
        <v>8959.43</v>
      </c>
      <c r="J212" s="22">
        <f t="shared" si="285"/>
        <v>2583</v>
      </c>
      <c r="K212" s="23">
        <f t="shared" si="286"/>
        <v>6390</v>
      </c>
      <c r="L212" s="85">
        <f t="shared" si="287"/>
        <v>822.88800000000003</v>
      </c>
      <c r="M212" s="24">
        <f t="shared" si="292"/>
        <v>2736</v>
      </c>
      <c r="N212" s="32">
        <f t="shared" si="288"/>
        <v>6381</v>
      </c>
      <c r="O212" s="50">
        <f>1587.38*2</f>
        <v>3174.76</v>
      </c>
      <c r="P212" s="26">
        <f t="shared" si="289"/>
        <v>17453.190000000002</v>
      </c>
      <c r="Q212" s="26">
        <f t="shared" si="290"/>
        <v>13593.887999999999</v>
      </c>
      <c r="R212" s="26">
        <f t="shared" si="291"/>
        <v>153796.81</v>
      </c>
    </row>
    <row r="213" spans="1:18" ht="43.5" customHeight="1" x14ac:dyDescent="0.35">
      <c r="A213" s="37">
        <f t="shared" si="284"/>
        <v>182</v>
      </c>
      <c r="B213" s="18" t="s">
        <v>242</v>
      </c>
      <c r="C213" s="18" t="s">
        <v>252</v>
      </c>
      <c r="D213" s="18" t="s">
        <v>230</v>
      </c>
      <c r="E213" s="95" t="s">
        <v>232</v>
      </c>
      <c r="F213" s="19" t="s">
        <v>32</v>
      </c>
      <c r="G213" s="29">
        <v>90000</v>
      </c>
      <c r="H213" s="29">
        <v>81250</v>
      </c>
      <c r="I213" s="21">
        <v>9356.27</v>
      </c>
      <c r="J213" s="22">
        <f>G213*2.87/100</f>
        <v>2583</v>
      </c>
      <c r="K213" s="23">
        <f>G213*7.1/100</f>
        <v>6390</v>
      </c>
      <c r="L213" s="85">
        <f t="shared" si="287"/>
        <v>822.88800000000003</v>
      </c>
      <c r="M213" s="24">
        <f>G213*3.04/100</f>
        <v>2736</v>
      </c>
      <c r="N213" s="32">
        <f t="shared" si="288"/>
        <v>6381</v>
      </c>
      <c r="O213" s="50">
        <v>1587.38</v>
      </c>
      <c r="P213" s="26">
        <f t="shared" si="289"/>
        <v>16262.650000000001</v>
      </c>
      <c r="Q213" s="26">
        <f>K213+L213+N213</f>
        <v>13593.887999999999</v>
      </c>
      <c r="R213" s="26">
        <f t="shared" si="291"/>
        <v>154987.35</v>
      </c>
    </row>
    <row r="214" spans="1:18" ht="43.5" customHeight="1" x14ac:dyDescent="0.35">
      <c r="A214" s="37">
        <f t="shared" si="284"/>
        <v>183</v>
      </c>
      <c r="B214" s="18" t="s">
        <v>125</v>
      </c>
      <c r="C214" s="18" t="s">
        <v>253</v>
      </c>
      <c r="D214" s="18" t="s">
        <v>230</v>
      </c>
      <c r="E214" s="95" t="s">
        <v>426</v>
      </c>
      <c r="F214" s="19" t="s">
        <v>29</v>
      </c>
      <c r="G214" s="29">
        <v>100000</v>
      </c>
      <c r="H214" s="29">
        <v>86250</v>
      </c>
      <c r="I214" s="21">
        <f>6309.38+5795.99</f>
        <v>12105.369999999999</v>
      </c>
      <c r="J214" s="22">
        <f>G214*2.87/100</f>
        <v>2870</v>
      </c>
      <c r="K214" s="23">
        <f>G214*7.1/100</f>
        <v>7100</v>
      </c>
      <c r="L214" s="85">
        <f t="shared" si="287"/>
        <v>822.88800000000003</v>
      </c>
      <c r="M214" s="24">
        <f>G214*3.04/100</f>
        <v>3040</v>
      </c>
      <c r="N214" s="32">
        <f t="shared" si="288"/>
        <v>7090.0000000000009</v>
      </c>
      <c r="O214" s="50">
        <v>0</v>
      </c>
      <c r="P214" s="26">
        <f t="shared" si="289"/>
        <v>18015.37</v>
      </c>
      <c r="Q214" s="26">
        <f>K214+L214+N214</f>
        <v>15012.888000000001</v>
      </c>
      <c r="R214" s="26">
        <f t="shared" si="291"/>
        <v>168234.63</v>
      </c>
    </row>
    <row r="215" spans="1:18" ht="43.5" customHeight="1" x14ac:dyDescent="0.35">
      <c r="A215" s="37">
        <f t="shared" si="284"/>
        <v>184</v>
      </c>
      <c r="B215" s="18" t="s">
        <v>162</v>
      </c>
      <c r="C215" s="18" t="s">
        <v>253</v>
      </c>
      <c r="D215" s="18" t="s">
        <v>230</v>
      </c>
      <c r="E215" s="95" t="s">
        <v>222</v>
      </c>
      <c r="F215" s="19" t="s">
        <v>295</v>
      </c>
      <c r="G215" s="29">
        <v>43000</v>
      </c>
      <c r="H215" s="29">
        <v>40083.33</v>
      </c>
      <c r="I215" s="21">
        <v>866.06</v>
      </c>
      <c r="J215" s="22">
        <f t="shared" si="285"/>
        <v>1234.0999999999999</v>
      </c>
      <c r="K215" s="23">
        <f t="shared" si="286"/>
        <v>3053</v>
      </c>
      <c r="L215" s="24">
        <f t="shared" ref="L215" si="293">+G215*1.1%</f>
        <v>473.00000000000006</v>
      </c>
      <c r="M215" s="24">
        <f t="shared" si="292"/>
        <v>1307.2</v>
      </c>
      <c r="N215" s="32">
        <f t="shared" si="288"/>
        <v>3048.7000000000003</v>
      </c>
      <c r="O215" s="50">
        <v>0</v>
      </c>
      <c r="P215" s="26">
        <f t="shared" si="289"/>
        <v>3407.3599999999997</v>
      </c>
      <c r="Q215" s="26">
        <f t="shared" si="290"/>
        <v>6574.7000000000007</v>
      </c>
      <c r="R215" s="26">
        <f t="shared" si="291"/>
        <v>79675.97</v>
      </c>
    </row>
    <row r="216" spans="1:18" ht="43.5" customHeight="1" x14ac:dyDescent="0.35">
      <c r="A216" s="37">
        <f t="shared" si="284"/>
        <v>185</v>
      </c>
      <c r="B216" s="18" t="s">
        <v>190</v>
      </c>
      <c r="C216" s="18" t="s">
        <v>253</v>
      </c>
      <c r="D216" s="18" t="s">
        <v>230</v>
      </c>
      <c r="E216" s="95" t="s">
        <v>427</v>
      </c>
      <c r="F216" s="19" t="s">
        <v>29</v>
      </c>
      <c r="G216" s="29">
        <v>90000</v>
      </c>
      <c r="H216" s="29">
        <v>72500</v>
      </c>
      <c r="I216" s="21">
        <f>1854+7899.12</f>
        <v>9753.119999999999</v>
      </c>
      <c r="J216" s="22">
        <f t="shared" si="285"/>
        <v>2583</v>
      </c>
      <c r="K216" s="23">
        <f t="shared" si="286"/>
        <v>6390</v>
      </c>
      <c r="L216" s="85">
        <f t="shared" si="287"/>
        <v>822.88800000000003</v>
      </c>
      <c r="M216" s="24">
        <f t="shared" ref="M216:M220" si="294">G216*3.04/100</f>
        <v>2736</v>
      </c>
      <c r="N216" s="32">
        <f t="shared" si="288"/>
        <v>6381</v>
      </c>
      <c r="O216" s="50">
        <v>0</v>
      </c>
      <c r="P216" s="26">
        <f t="shared" si="289"/>
        <v>15072.119999999999</v>
      </c>
      <c r="Q216" s="26">
        <f t="shared" si="290"/>
        <v>13593.887999999999</v>
      </c>
      <c r="R216" s="26">
        <f t="shared" si="291"/>
        <v>147427.88</v>
      </c>
    </row>
    <row r="217" spans="1:18" ht="43.5" customHeight="1" x14ac:dyDescent="0.35">
      <c r="A217" s="37">
        <f t="shared" si="284"/>
        <v>186</v>
      </c>
      <c r="B217" s="18" t="s">
        <v>372</v>
      </c>
      <c r="C217" s="18" t="s">
        <v>252</v>
      </c>
      <c r="D217" s="18" t="s">
        <v>230</v>
      </c>
      <c r="E217" s="95" t="s">
        <v>286</v>
      </c>
      <c r="F217" s="19" t="s">
        <v>32</v>
      </c>
      <c r="G217" s="123">
        <v>60000</v>
      </c>
      <c r="H217" s="123">
        <v>53333.33</v>
      </c>
      <c r="I217" s="124">
        <v>3486.68</v>
      </c>
      <c r="J217" s="125">
        <f t="shared" si="285"/>
        <v>1722</v>
      </c>
      <c r="K217" s="126">
        <f t="shared" si="286"/>
        <v>4260</v>
      </c>
      <c r="L217" s="24">
        <f t="shared" ref="L217" si="295">+G217*1.1%</f>
        <v>660.00000000000011</v>
      </c>
      <c r="M217" s="24">
        <f t="shared" ref="M217" si="296">G217*3.04/100</f>
        <v>1824</v>
      </c>
      <c r="N217" s="32">
        <f t="shared" ref="N217" si="297">+G217*7.09%</f>
        <v>4254</v>
      </c>
      <c r="O217" s="50">
        <v>0</v>
      </c>
      <c r="P217" s="26">
        <f t="shared" ref="P217" si="298">I217+J217+M217+O217</f>
        <v>7032.68</v>
      </c>
      <c r="Q217" s="26">
        <f t="shared" ref="Q217" si="299">K217+L217+N217</f>
        <v>9174</v>
      </c>
      <c r="R217" s="26">
        <f t="shared" si="291"/>
        <v>106300.65</v>
      </c>
    </row>
    <row r="218" spans="1:18" ht="43.5" customHeight="1" x14ac:dyDescent="0.35">
      <c r="A218" s="37">
        <f t="shared" si="284"/>
        <v>187</v>
      </c>
      <c r="B218" s="18" t="s">
        <v>257</v>
      </c>
      <c r="C218" s="18" t="s">
        <v>253</v>
      </c>
      <c r="D218" s="18" t="s">
        <v>230</v>
      </c>
      <c r="E218" s="122" t="s">
        <v>232</v>
      </c>
      <c r="F218" s="19" t="s">
        <v>32</v>
      </c>
      <c r="G218" s="123">
        <v>90000</v>
      </c>
      <c r="H218" s="123">
        <v>81250</v>
      </c>
      <c r="I218" s="124">
        <v>8959.43</v>
      </c>
      <c r="J218" s="125">
        <f t="shared" si="285"/>
        <v>2583</v>
      </c>
      <c r="K218" s="126">
        <f t="shared" si="286"/>
        <v>6390</v>
      </c>
      <c r="L218" s="85">
        <f t="shared" ref="L218:L234" si="300">74808*1.1%</f>
        <v>822.88800000000003</v>
      </c>
      <c r="M218" s="127">
        <f t="shared" si="294"/>
        <v>2736</v>
      </c>
      <c r="N218" s="128">
        <f t="shared" si="288"/>
        <v>6381</v>
      </c>
      <c r="O218" s="129">
        <f>1587.38*2</f>
        <v>3174.76</v>
      </c>
      <c r="P218" s="26">
        <f t="shared" si="289"/>
        <v>17453.190000000002</v>
      </c>
      <c r="Q218" s="26">
        <f t="shared" si="290"/>
        <v>13593.887999999999</v>
      </c>
      <c r="R218" s="26">
        <f t="shared" si="291"/>
        <v>153796.81</v>
      </c>
    </row>
    <row r="219" spans="1:18" ht="43.5" customHeight="1" x14ac:dyDescent="0.35">
      <c r="A219" s="37">
        <f t="shared" si="284"/>
        <v>188</v>
      </c>
      <c r="B219" s="18" t="s">
        <v>256</v>
      </c>
      <c r="C219" s="18" t="s">
        <v>253</v>
      </c>
      <c r="D219" s="18" t="s">
        <v>230</v>
      </c>
      <c r="E219" s="122" t="s">
        <v>232</v>
      </c>
      <c r="F219" s="19" t="s">
        <v>32</v>
      </c>
      <c r="G219" s="123">
        <v>90000</v>
      </c>
      <c r="H219" s="123">
        <v>81250</v>
      </c>
      <c r="I219" s="124">
        <v>8959.43</v>
      </c>
      <c r="J219" s="125">
        <f t="shared" si="285"/>
        <v>2583</v>
      </c>
      <c r="K219" s="126">
        <f t="shared" si="286"/>
        <v>6390</v>
      </c>
      <c r="L219" s="85">
        <f t="shared" si="300"/>
        <v>822.88800000000003</v>
      </c>
      <c r="M219" s="127">
        <f t="shared" si="294"/>
        <v>2736</v>
      </c>
      <c r="N219" s="128">
        <f t="shared" si="288"/>
        <v>6381</v>
      </c>
      <c r="O219" s="129">
        <f>1587.38*2</f>
        <v>3174.76</v>
      </c>
      <c r="P219" s="26">
        <f t="shared" si="289"/>
        <v>17453.190000000002</v>
      </c>
      <c r="Q219" s="26">
        <f t="shared" si="290"/>
        <v>13593.887999999999</v>
      </c>
      <c r="R219" s="26">
        <f t="shared" si="291"/>
        <v>153796.81</v>
      </c>
    </row>
    <row r="220" spans="1:18" ht="43.5" customHeight="1" x14ac:dyDescent="0.35">
      <c r="A220" s="37">
        <f t="shared" si="284"/>
        <v>189</v>
      </c>
      <c r="B220" s="18" t="s">
        <v>314</v>
      </c>
      <c r="C220" s="18" t="s">
        <v>252</v>
      </c>
      <c r="D220" s="18" t="s">
        <v>230</v>
      </c>
      <c r="E220" s="122" t="s">
        <v>232</v>
      </c>
      <c r="F220" s="19" t="s">
        <v>32</v>
      </c>
      <c r="G220" s="123">
        <v>90000</v>
      </c>
      <c r="H220" s="123">
        <v>80416.67</v>
      </c>
      <c r="I220" s="124">
        <v>8959.43</v>
      </c>
      <c r="J220" s="125">
        <f t="shared" si="285"/>
        <v>2583</v>
      </c>
      <c r="K220" s="126">
        <f t="shared" si="286"/>
        <v>6390</v>
      </c>
      <c r="L220" s="85">
        <f t="shared" si="300"/>
        <v>822.88800000000003</v>
      </c>
      <c r="M220" s="127">
        <f t="shared" si="294"/>
        <v>2736</v>
      </c>
      <c r="N220" s="128">
        <f t="shared" si="288"/>
        <v>6381</v>
      </c>
      <c r="O220" s="129">
        <f t="shared" ref="O220:O221" si="301">1587.38*2</f>
        <v>3174.76</v>
      </c>
      <c r="P220" s="26">
        <f t="shared" ref="P220:P226" si="302">I220+J220+M220+O220</f>
        <v>17453.190000000002</v>
      </c>
      <c r="Q220" s="26">
        <f t="shared" ref="Q220:Q226" si="303">K220+L220+N220</f>
        <v>13593.887999999999</v>
      </c>
      <c r="R220" s="26">
        <f t="shared" si="291"/>
        <v>152963.47999999998</v>
      </c>
    </row>
    <row r="221" spans="1:18" ht="43.5" customHeight="1" x14ac:dyDescent="0.35">
      <c r="A221" s="37">
        <f t="shared" si="284"/>
        <v>190</v>
      </c>
      <c r="B221" s="18" t="s">
        <v>315</v>
      </c>
      <c r="C221" s="18" t="s">
        <v>253</v>
      </c>
      <c r="D221" s="18" t="s">
        <v>230</v>
      </c>
      <c r="E221" s="122" t="s">
        <v>232</v>
      </c>
      <c r="F221" s="19" t="s">
        <v>32</v>
      </c>
      <c r="G221" s="123">
        <v>90000</v>
      </c>
      <c r="H221" s="123">
        <v>80416.67</v>
      </c>
      <c r="I221" s="124">
        <v>8959.43</v>
      </c>
      <c r="J221" s="125">
        <f t="shared" ref="J221:J227" si="304">G221*2.87/100</f>
        <v>2583</v>
      </c>
      <c r="K221" s="126">
        <f t="shared" ref="K221:K227" si="305">G221*7.1/100</f>
        <v>6390</v>
      </c>
      <c r="L221" s="85">
        <f t="shared" si="300"/>
        <v>822.88800000000003</v>
      </c>
      <c r="M221" s="127">
        <f t="shared" ref="M221:M226" si="306">G221*3.04/100</f>
        <v>2736</v>
      </c>
      <c r="N221" s="128">
        <f t="shared" ref="N221:N226" si="307">+G221*7.09%</f>
        <v>6381</v>
      </c>
      <c r="O221" s="129">
        <f t="shared" si="301"/>
        <v>3174.76</v>
      </c>
      <c r="P221" s="26">
        <f t="shared" si="302"/>
        <v>17453.190000000002</v>
      </c>
      <c r="Q221" s="26">
        <f t="shared" si="303"/>
        <v>13593.887999999999</v>
      </c>
      <c r="R221" s="26">
        <f t="shared" si="291"/>
        <v>152963.47999999998</v>
      </c>
    </row>
    <row r="222" spans="1:18" ht="43.5" customHeight="1" x14ac:dyDescent="0.35">
      <c r="A222" s="37">
        <f t="shared" si="284"/>
        <v>191</v>
      </c>
      <c r="B222" s="18" t="s">
        <v>316</v>
      </c>
      <c r="C222" s="18" t="s">
        <v>252</v>
      </c>
      <c r="D222" s="18" t="s">
        <v>230</v>
      </c>
      <c r="E222" s="122" t="s">
        <v>232</v>
      </c>
      <c r="F222" s="19" t="s">
        <v>32</v>
      </c>
      <c r="G222" s="123">
        <v>90000</v>
      </c>
      <c r="H222" s="123">
        <v>80416.67</v>
      </c>
      <c r="I222" s="124">
        <v>9356.27</v>
      </c>
      <c r="J222" s="125">
        <f t="shared" si="304"/>
        <v>2583</v>
      </c>
      <c r="K222" s="126">
        <f t="shared" si="305"/>
        <v>6390</v>
      </c>
      <c r="L222" s="85">
        <f t="shared" si="300"/>
        <v>822.88800000000003</v>
      </c>
      <c r="M222" s="127">
        <f t="shared" si="306"/>
        <v>2736</v>
      </c>
      <c r="N222" s="128">
        <f t="shared" si="307"/>
        <v>6381</v>
      </c>
      <c r="O222" s="129">
        <v>1587.38</v>
      </c>
      <c r="P222" s="26">
        <f t="shared" si="302"/>
        <v>16262.650000000001</v>
      </c>
      <c r="Q222" s="26">
        <f t="shared" si="303"/>
        <v>13593.887999999999</v>
      </c>
      <c r="R222" s="26">
        <f t="shared" si="291"/>
        <v>154154.02000000002</v>
      </c>
    </row>
    <row r="223" spans="1:18" ht="43.5" customHeight="1" x14ac:dyDescent="0.35">
      <c r="A223" s="37">
        <f t="shared" si="284"/>
        <v>192</v>
      </c>
      <c r="B223" s="18" t="s">
        <v>317</v>
      </c>
      <c r="C223" s="18" t="s">
        <v>253</v>
      </c>
      <c r="D223" s="18" t="s">
        <v>230</v>
      </c>
      <c r="E223" s="122" t="s">
        <v>232</v>
      </c>
      <c r="F223" s="19" t="s">
        <v>32</v>
      </c>
      <c r="G223" s="123">
        <v>90000</v>
      </c>
      <c r="H223" s="123">
        <v>80416.67</v>
      </c>
      <c r="I223" s="124">
        <v>9356.27</v>
      </c>
      <c r="J223" s="125">
        <f t="shared" si="304"/>
        <v>2583</v>
      </c>
      <c r="K223" s="126">
        <f t="shared" si="305"/>
        <v>6390</v>
      </c>
      <c r="L223" s="85">
        <f t="shared" si="300"/>
        <v>822.88800000000003</v>
      </c>
      <c r="M223" s="127">
        <f t="shared" si="306"/>
        <v>2736</v>
      </c>
      <c r="N223" s="128">
        <f t="shared" si="307"/>
        <v>6381</v>
      </c>
      <c r="O223" s="129">
        <v>1587.38</v>
      </c>
      <c r="P223" s="26">
        <f t="shared" si="302"/>
        <v>16262.650000000001</v>
      </c>
      <c r="Q223" s="26">
        <f t="shared" si="303"/>
        <v>13593.887999999999</v>
      </c>
      <c r="R223" s="26">
        <f t="shared" si="291"/>
        <v>154154.02000000002</v>
      </c>
    </row>
    <row r="224" spans="1:18" ht="43.5" customHeight="1" x14ac:dyDescent="0.35">
      <c r="A224" s="37">
        <f t="shared" si="284"/>
        <v>193</v>
      </c>
      <c r="B224" s="18" t="s">
        <v>318</v>
      </c>
      <c r="C224" s="18" t="s">
        <v>253</v>
      </c>
      <c r="D224" s="18" t="s">
        <v>230</v>
      </c>
      <c r="E224" s="122" t="s">
        <v>232</v>
      </c>
      <c r="F224" s="19" t="s">
        <v>32</v>
      </c>
      <c r="G224" s="123">
        <v>90000</v>
      </c>
      <c r="H224" s="123">
        <v>80416.67</v>
      </c>
      <c r="I224" s="124">
        <v>9753.1200000000008</v>
      </c>
      <c r="J224" s="125">
        <f t="shared" si="304"/>
        <v>2583</v>
      </c>
      <c r="K224" s="126">
        <f t="shared" si="305"/>
        <v>6390</v>
      </c>
      <c r="L224" s="85">
        <f t="shared" si="300"/>
        <v>822.88800000000003</v>
      </c>
      <c r="M224" s="127">
        <f t="shared" si="306"/>
        <v>2736</v>
      </c>
      <c r="N224" s="128">
        <f t="shared" si="307"/>
        <v>6381</v>
      </c>
      <c r="O224" s="129">
        <v>0</v>
      </c>
      <c r="P224" s="26">
        <f t="shared" si="302"/>
        <v>15072.12</v>
      </c>
      <c r="Q224" s="26">
        <f t="shared" si="303"/>
        <v>13593.887999999999</v>
      </c>
      <c r="R224" s="26">
        <f t="shared" si="291"/>
        <v>155344.54999999999</v>
      </c>
    </row>
    <row r="225" spans="1:18" ht="43.5" customHeight="1" x14ac:dyDescent="0.35">
      <c r="A225" s="37">
        <f t="shared" si="284"/>
        <v>194</v>
      </c>
      <c r="B225" s="18" t="s">
        <v>319</v>
      </c>
      <c r="C225" s="18" t="s">
        <v>252</v>
      </c>
      <c r="D225" s="18" t="s">
        <v>230</v>
      </c>
      <c r="E225" s="122" t="s">
        <v>232</v>
      </c>
      <c r="F225" s="19" t="s">
        <v>32</v>
      </c>
      <c r="G225" s="123">
        <v>90000</v>
      </c>
      <c r="H225" s="123">
        <v>80416.67</v>
      </c>
      <c r="I225" s="124">
        <v>9753.1200000000008</v>
      </c>
      <c r="J225" s="125">
        <f t="shared" si="304"/>
        <v>2583</v>
      </c>
      <c r="K225" s="126">
        <f t="shared" si="305"/>
        <v>6390</v>
      </c>
      <c r="L225" s="85">
        <f t="shared" si="300"/>
        <v>822.88800000000003</v>
      </c>
      <c r="M225" s="127">
        <f t="shared" si="306"/>
        <v>2736</v>
      </c>
      <c r="N225" s="128">
        <f t="shared" si="307"/>
        <v>6381</v>
      </c>
      <c r="O225" s="129">
        <v>0</v>
      </c>
      <c r="P225" s="26">
        <f t="shared" si="302"/>
        <v>15072.12</v>
      </c>
      <c r="Q225" s="26">
        <f t="shared" si="303"/>
        <v>13593.887999999999</v>
      </c>
      <c r="R225" s="26">
        <f t="shared" si="291"/>
        <v>155344.54999999999</v>
      </c>
    </row>
    <row r="226" spans="1:18" ht="43.5" customHeight="1" x14ac:dyDescent="0.35">
      <c r="A226" s="37">
        <f t="shared" si="284"/>
        <v>195</v>
      </c>
      <c r="B226" s="18" t="s">
        <v>320</v>
      </c>
      <c r="C226" s="18" t="s">
        <v>253</v>
      </c>
      <c r="D226" s="18" t="s">
        <v>230</v>
      </c>
      <c r="E226" s="122" t="s">
        <v>232</v>
      </c>
      <c r="F226" s="19" t="s">
        <v>32</v>
      </c>
      <c r="G226" s="123">
        <v>90000</v>
      </c>
      <c r="H226" s="123">
        <v>80416.67</v>
      </c>
      <c r="I226" s="124">
        <v>9753.1200000000008</v>
      </c>
      <c r="J226" s="125">
        <f t="shared" si="304"/>
        <v>2583</v>
      </c>
      <c r="K226" s="126">
        <f t="shared" si="305"/>
        <v>6390</v>
      </c>
      <c r="L226" s="85">
        <f t="shared" si="300"/>
        <v>822.88800000000003</v>
      </c>
      <c r="M226" s="127">
        <f t="shared" si="306"/>
        <v>2736</v>
      </c>
      <c r="N226" s="128">
        <f t="shared" si="307"/>
        <v>6381</v>
      </c>
      <c r="O226" s="129">
        <v>0</v>
      </c>
      <c r="P226" s="26">
        <f t="shared" si="302"/>
        <v>15072.12</v>
      </c>
      <c r="Q226" s="26">
        <f t="shared" si="303"/>
        <v>13593.887999999999</v>
      </c>
      <c r="R226" s="26">
        <f t="shared" si="291"/>
        <v>155344.54999999999</v>
      </c>
    </row>
    <row r="227" spans="1:18" ht="43.5" customHeight="1" x14ac:dyDescent="0.35">
      <c r="A227" s="37">
        <f t="shared" si="284"/>
        <v>196</v>
      </c>
      <c r="B227" s="18" t="s">
        <v>321</v>
      </c>
      <c r="C227" s="18" t="s">
        <v>252</v>
      </c>
      <c r="D227" s="18" t="s">
        <v>230</v>
      </c>
      <c r="E227" s="122" t="s">
        <v>232</v>
      </c>
      <c r="F227" s="19" t="s">
        <v>32</v>
      </c>
      <c r="G227" s="123">
        <v>90000</v>
      </c>
      <c r="H227" s="123">
        <v>80416.67</v>
      </c>
      <c r="I227" s="124">
        <v>9753.1200000000008</v>
      </c>
      <c r="J227" s="125">
        <f t="shared" si="304"/>
        <v>2583</v>
      </c>
      <c r="K227" s="126">
        <f t="shared" si="305"/>
        <v>6390</v>
      </c>
      <c r="L227" s="85">
        <f t="shared" si="300"/>
        <v>822.88800000000003</v>
      </c>
      <c r="M227" s="127">
        <f t="shared" ref="M227" si="308">G227*3.04/100</f>
        <v>2736</v>
      </c>
      <c r="N227" s="128">
        <f t="shared" ref="N227" si="309">+G227*7.09%</f>
        <v>6381</v>
      </c>
      <c r="O227" s="129">
        <v>0</v>
      </c>
      <c r="P227" s="26">
        <f t="shared" ref="P227" si="310">I227+J227+M227+O227</f>
        <v>15072.12</v>
      </c>
      <c r="Q227" s="26">
        <f t="shared" ref="Q227" si="311">K227+L227+N227</f>
        <v>13593.887999999999</v>
      </c>
      <c r="R227" s="26">
        <f t="shared" si="291"/>
        <v>155344.54999999999</v>
      </c>
    </row>
    <row r="228" spans="1:18" ht="43.5" customHeight="1" x14ac:dyDescent="0.35">
      <c r="A228" s="37">
        <f t="shared" si="284"/>
        <v>197</v>
      </c>
      <c r="B228" s="18" t="s">
        <v>322</v>
      </c>
      <c r="C228" s="18" t="s">
        <v>253</v>
      </c>
      <c r="D228" s="18" t="s">
        <v>230</v>
      </c>
      <c r="E228" s="122" t="s">
        <v>232</v>
      </c>
      <c r="F228" s="19" t="s">
        <v>32</v>
      </c>
      <c r="G228" s="123">
        <v>90000</v>
      </c>
      <c r="H228" s="123">
        <v>80416.67</v>
      </c>
      <c r="I228" s="124">
        <v>9753.1200000000008</v>
      </c>
      <c r="J228" s="125">
        <f t="shared" ref="J228" si="312">G228*2.87/100</f>
        <v>2583</v>
      </c>
      <c r="K228" s="126">
        <f t="shared" ref="K228" si="313">G228*7.1/100</f>
        <v>6390</v>
      </c>
      <c r="L228" s="85">
        <f t="shared" si="300"/>
        <v>822.88800000000003</v>
      </c>
      <c r="M228" s="127">
        <f t="shared" ref="M228" si="314">G228*3.04/100</f>
        <v>2736</v>
      </c>
      <c r="N228" s="128">
        <f t="shared" ref="N228" si="315">+G228*7.09%</f>
        <v>6381</v>
      </c>
      <c r="O228" s="129">
        <v>0</v>
      </c>
      <c r="P228" s="26">
        <f t="shared" ref="P228" si="316">I228+J228+M228+O228</f>
        <v>15072.12</v>
      </c>
      <c r="Q228" s="26">
        <f t="shared" ref="Q228" si="317">K228+L228+N228</f>
        <v>13593.887999999999</v>
      </c>
      <c r="R228" s="26">
        <f t="shared" si="291"/>
        <v>155344.54999999999</v>
      </c>
    </row>
    <row r="229" spans="1:18" ht="43.5" customHeight="1" x14ac:dyDescent="0.35">
      <c r="A229" s="37">
        <f t="shared" si="284"/>
        <v>198</v>
      </c>
      <c r="B229" s="18" t="s">
        <v>323</v>
      </c>
      <c r="C229" s="18" t="s">
        <v>253</v>
      </c>
      <c r="D229" s="18" t="s">
        <v>230</v>
      </c>
      <c r="E229" s="122" t="s">
        <v>232</v>
      </c>
      <c r="F229" s="19" t="s">
        <v>32</v>
      </c>
      <c r="G229" s="123">
        <v>90000</v>
      </c>
      <c r="H229" s="123">
        <v>80416.67</v>
      </c>
      <c r="I229" s="124">
        <v>9753.1200000000008</v>
      </c>
      <c r="J229" s="125">
        <f t="shared" ref="J229" si="318">G229*2.87/100</f>
        <v>2583</v>
      </c>
      <c r="K229" s="126">
        <f t="shared" ref="K229" si="319">G229*7.1/100</f>
        <v>6390</v>
      </c>
      <c r="L229" s="85">
        <f t="shared" si="300"/>
        <v>822.88800000000003</v>
      </c>
      <c r="M229" s="127">
        <f t="shared" ref="M229" si="320">G229*3.04/100</f>
        <v>2736</v>
      </c>
      <c r="N229" s="128">
        <f t="shared" ref="N229" si="321">+G229*7.09%</f>
        <v>6381</v>
      </c>
      <c r="O229" s="129">
        <v>0</v>
      </c>
      <c r="P229" s="26">
        <f t="shared" ref="P229" si="322">I229+J229+M229+O229</f>
        <v>15072.12</v>
      </c>
      <c r="Q229" s="26">
        <f t="shared" ref="Q229" si="323">K229+L229+N229</f>
        <v>13593.887999999999</v>
      </c>
      <c r="R229" s="26">
        <f t="shared" si="291"/>
        <v>155344.54999999999</v>
      </c>
    </row>
    <row r="230" spans="1:18" ht="43.5" customHeight="1" x14ac:dyDescent="0.35">
      <c r="A230" s="37">
        <f t="shared" si="284"/>
        <v>199</v>
      </c>
      <c r="B230" s="18" t="s">
        <v>324</v>
      </c>
      <c r="C230" s="18" t="s">
        <v>253</v>
      </c>
      <c r="D230" s="18" t="s">
        <v>230</v>
      </c>
      <c r="E230" s="122" t="s">
        <v>232</v>
      </c>
      <c r="F230" s="19" t="s">
        <v>32</v>
      </c>
      <c r="G230" s="123">
        <v>90000</v>
      </c>
      <c r="H230" s="123">
        <v>80416.67</v>
      </c>
      <c r="I230" s="124">
        <v>9753.1200000000008</v>
      </c>
      <c r="J230" s="125">
        <f t="shared" ref="J230" si="324">G230*2.87/100</f>
        <v>2583</v>
      </c>
      <c r="K230" s="126">
        <f t="shared" ref="K230" si="325">G230*7.1/100</f>
        <v>6390</v>
      </c>
      <c r="L230" s="85">
        <f t="shared" si="300"/>
        <v>822.88800000000003</v>
      </c>
      <c r="M230" s="127">
        <f t="shared" ref="M230" si="326">G230*3.04/100</f>
        <v>2736</v>
      </c>
      <c r="N230" s="128">
        <f t="shared" ref="N230" si="327">+G230*7.09%</f>
        <v>6381</v>
      </c>
      <c r="O230" s="129">
        <v>0</v>
      </c>
      <c r="P230" s="26">
        <f t="shared" ref="P230" si="328">I230+J230+M230+O230</f>
        <v>15072.12</v>
      </c>
      <c r="Q230" s="26">
        <f t="shared" ref="Q230" si="329">K230+L230+N230</f>
        <v>13593.887999999999</v>
      </c>
      <c r="R230" s="26">
        <f t="shared" si="291"/>
        <v>155344.54999999999</v>
      </c>
    </row>
    <row r="231" spans="1:18" ht="43.5" customHeight="1" x14ac:dyDescent="0.35">
      <c r="A231" s="37">
        <f t="shared" si="284"/>
        <v>200</v>
      </c>
      <c r="B231" s="18" t="s">
        <v>325</v>
      </c>
      <c r="C231" s="18" t="s">
        <v>253</v>
      </c>
      <c r="D231" s="18" t="s">
        <v>230</v>
      </c>
      <c r="E231" s="122" t="s">
        <v>232</v>
      </c>
      <c r="F231" s="19" t="s">
        <v>32</v>
      </c>
      <c r="G231" s="123">
        <v>90000</v>
      </c>
      <c r="H231" s="123">
        <v>77916.67</v>
      </c>
      <c r="I231" s="124">
        <v>9753.1200000000008</v>
      </c>
      <c r="J231" s="125">
        <f t="shared" ref="J231" si="330">G231*2.87/100</f>
        <v>2583</v>
      </c>
      <c r="K231" s="126">
        <f t="shared" ref="K231" si="331">G231*7.1/100</f>
        <v>6390</v>
      </c>
      <c r="L231" s="85">
        <f t="shared" si="300"/>
        <v>822.88800000000003</v>
      </c>
      <c r="M231" s="127">
        <f t="shared" ref="M231" si="332">G231*3.04/100</f>
        <v>2736</v>
      </c>
      <c r="N231" s="128">
        <f t="shared" ref="N231" si="333">+G231*7.09%</f>
        <v>6381</v>
      </c>
      <c r="O231" s="129">
        <v>0</v>
      </c>
      <c r="P231" s="26">
        <f t="shared" ref="P231" si="334">I231+J231+M231+O231</f>
        <v>15072.12</v>
      </c>
      <c r="Q231" s="26">
        <f t="shared" ref="Q231" si="335">K231+L231+N231</f>
        <v>13593.887999999999</v>
      </c>
      <c r="R231" s="26">
        <f t="shared" si="291"/>
        <v>152844.54999999999</v>
      </c>
    </row>
    <row r="232" spans="1:18" ht="43.5" customHeight="1" x14ac:dyDescent="0.35">
      <c r="A232" s="37">
        <f t="shared" si="284"/>
        <v>201</v>
      </c>
      <c r="B232" s="18" t="s">
        <v>326</v>
      </c>
      <c r="C232" s="18" t="s">
        <v>253</v>
      </c>
      <c r="D232" s="18" t="s">
        <v>230</v>
      </c>
      <c r="E232" s="122" t="s">
        <v>232</v>
      </c>
      <c r="F232" s="19" t="s">
        <v>32</v>
      </c>
      <c r="G232" s="123">
        <v>90000</v>
      </c>
      <c r="H232" s="123">
        <v>80416.67</v>
      </c>
      <c r="I232" s="124">
        <v>9356.27</v>
      </c>
      <c r="J232" s="125">
        <f t="shared" ref="J232" si="336">G232*2.87/100</f>
        <v>2583</v>
      </c>
      <c r="K232" s="126">
        <f t="shared" ref="K232" si="337">G232*7.1/100</f>
        <v>6390</v>
      </c>
      <c r="L232" s="85">
        <f t="shared" si="300"/>
        <v>822.88800000000003</v>
      </c>
      <c r="M232" s="127">
        <f t="shared" ref="M232" si="338">G232*3.04/100</f>
        <v>2736</v>
      </c>
      <c r="N232" s="128">
        <f t="shared" ref="N232" si="339">+G232*7.09%</f>
        <v>6381</v>
      </c>
      <c r="O232" s="129">
        <v>1587.38</v>
      </c>
      <c r="P232" s="26">
        <f t="shared" ref="P232" si="340">I232+J232+M232+O232</f>
        <v>16262.650000000001</v>
      </c>
      <c r="Q232" s="26">
        <f t="shared" ref="Q232" si="341">K232+L232+N232</f>
        <v>13593.887999999999</v>
      </c>
      <c r="R232" s="26">
        <f t="shared" si="291"/>
        <v>154154.02000000002</v>
      </c>
    </row>
    <row r="233" spans="1:18" ht="43.5" customHeight="1" x14ac:dyDescent="0.35">
      <c r="A233" s="37">
        <f t="shared" si="284"/>
        <v>202</v>
      </c>
      <c r="B233" s="18" t="s">
        <v>327</v>
      </c>
      <c r="C233" s="18" t="s">
        <v>253</v>
      </c>
      <c r="D233" s="18" t="s">
        <v>230</v>
      </c>
      <c r="E233" s="122" t="s">
        <v>232</v>
      </c>
      <c r="F233" s="19" t="s">
        <v>32</v>
      </c>
      <c r="G233" s="123">
        <v>90000</v>
      </c>
      <c r="H233" s="123">
        <v>80416.67</v>
      </c>
      <c r="I233" s="124">
        <v>9356.27</v>
      </c>
      <c r="J233" s="125">
        <f t="shared" ref="J233" si="342">G233*2.87/100</f>
        <v>2583</v>
      </c>
      <c r="K233" s="126">
        <f t="shared" ref="K233" si="343">G233*7.1/100</f>
        <v>6390</v>
      </c>
      <c r="L233" s="85">
        <f t="shared" si="300"/>
        <v>822.88800000000003</v>
      </c>
      <c r="M233" s="127">
        <f t="shared" ref="M233" si="344">G233*3.04/100</f>
        <v>2736</v>
      </c>
      <c r="N233" s="128">
        <f t="shared" ref="N233" si="345">+G233*7.09%</f>
        <v>6381</v>
      </c>
      <c r="O233" s="129">
        <v>1587.38</v>
      </c>
      <c r="P233" s="26">
        <f t="shared" ref="P233" si="346">I233+J233+M233+O233</f>
        <v>16262.650000000001</v>
      </c>
      <c r="Q233" s="26">
        <f t="shared" ref="Q233" si="347">K233+L233+N233</f>
        <v>13593.887999999999</v>
      </c>
      <c r="R233" s="26">
        <f t="shared" si="291"/>
        <v>154154.02000000002</v>
      </c>
    </row>
    <row r="234" spans="1:18" ht="43.5" customHeight="1" x14ac:dyDescent="0.35">
      <c r="A234" s="37">
        <f t="shared" si="284"/>
        <v>203</v>
      </c>
      <c r="B234" s="18" t="s">
        <v>328</v>
      </c>
      <c r="C234" s="18" t="s">
        <v>253</v>
      </c>
      <c r="D234" s="18" t="s">
        <v>230</v>
      </c>
      <c r="E234" s="122" t="s">
        <v>232</v>
      </c>
      <c r="F234" s="19" t="s">
        <v>32</v>
      </c>
      <c r="G234" s="123">
        <v>90000</v>
      </c>
      <c r="H234" s="123">
        <v>80416.67</v>
      </c>
      <c r="I234" s="124">
        <v>9753.1200000000008</v>
      </c>
      <c r="J234" s="125">
        <f t="shared" ref="J234:J238" si="348">G234*2.87/100</f>
        <v>2583</v>
      </c>
      <c r="K234" s="126">
        <f t="shared" ref="K234:K238" si="349">G234*7.1/100</f>
        <v>6390</v>
      </c>
      <c r="L234" s="85">
        <f t="shared" si="300"/>
        <v>822.88800000000003</v>
      </c>
      <c r="M234" s="127">
        <f t="shared" ref="M234:M238" si="350">G234*3.04/100</f>
        <v>2736</v>
      </c>
      <c r="N234" s="128">
        <f t="shared" ref="N234:N238" si="351">+G234*7.09%</f>
        <v>6381</v>
      </c>
      <c r="O234" s="129">
        <v>0</v>
      </c>
      <c r="P234" s="26">
        <f t="shared" ref="P234" si="352">I234+J234+M234+O234</f>
        <v>15072.12</v>
      </c>
      <c r="Q234" s="26">
        <f t="shared" ref="Q234" si="353">K234+L234+N234</f>
        <v>13593.887999999999</v>
      </c>
      <c r="R234" s="26">
        <f t="shared" si="291"/>
        <v>155344.54999999999</v>
      </c>
    </row>
    <row r="235" spans="1:18" ht="43.5" customHeight="1" x14ac:dyDescent="0.35">
      <c r="A235" s="37">
        <f t="shared" si="284"/>
        <v>204</v>
      </c>
      <c r="B235" s="18" t="s">
        <v>371</v>
      </c>
      <c r="C235" s="18" t="s">
        <v>252</v>
      </c>
      <c r="D235" s="18" t="s">
        <v>230</v>
      </c>
      <c r="E235" s="122" t="s">
        <v>286</v>
      </c>
      <c r="F235" s="19" t="s">
        <v>32</v>
      </c>
      <c r="G235" s="123">
        <v>60000</v>
      </c>
      <c r="H235" s="123">
        <v>53333.33</v>
      </c>
      <c r="I235" s="124">
        <v>3486.68</v>
      </c>
      <c r="J235" s="125">
        <f t="shared" si="348"/>
        <v>1722</v>
      </c>
      <c r="K235" s="126">
        <f t="shared" si="349"/>
        <v>4260</v>
      </c>
      <c r="L235" s="85">
        <f>+G235*1.1%</f>
        <v>660.00000000000011</v>
      </c>
      <c r="M235" s="127">
        <f t="shared" si="350"/>
        <v>1824</v>
      </c>
      <c r="N235" s="128">
        <f t="shared" si="351"/>
        <v>4254</v>
      </c>
      <c r="O235" s="129">
        <v>0</v>
      </c>
      <c r="P235" s="26">
        <f t="shared" ref="P235:P238" si="354">I235+J235+M235+O235</f>
        <v>7032.68</v>
      </c>
      <c r="Q235" s="26">
        <f t="shared" ref="Q235:Q238" si="355">K235+L235+N235</f>
        <v>9174</v>
      </c>
      <c r="R235" s="26">
        <f t="shared" si="291"/>
        <v>106300.65</v>
      </c>
    </row>
    <row r="236" spans="1:18" ht="43.5" customHeight="1" x14ac:dyDescent="0.35">
      <c r="A236" s="37">
        <f t="shared" si="284"/>
        <v>205</v>
      </c>
      <c r="B236" s="18" t="s">
        <v>399</v>
      </c>
      <c r="C236" s="18" t="s">
        <v>253</v>
      </c>
      <c r="D236" s="18" t="s">
        <v>230</v>
      </c>
      <c r="E236" s="95" t="s">
        <v>222</v>
      </c>
      <c r="F236" s="19" t="s">
        <v>295</v>
      </c>
      <c r="G236" s="29">
        <v>43000</v>
      </c>
      <c r="H236" s="29">
        <v>10750</v>
      </c>
      <c r="I236" s="21">
        <v>866.06</v>
      </c>
      <c r="J236" s="22">
        <f t="shared" si="348"/>
        <v>1234.0999999999999</v>
      </c>
      <c r="K236" s="23">
        <f t="shared" si="349"/>
        <v>3053</v>
      </c>
      <c r="L236" s="24">
        <f t="shared" ref="L236:L238" si="356">+G236*1.1%</f>
        <v>473.00000000000006</v>
      </c>
      <c r="M236" s="24">
        <f t="shared" si="350"/>
        <v>1307.2</v>
      </c>
      <c r="N236" s="32">
        <f t="shared" si="351"/>
        <v>3048.7000000000003</v>
      </c>
      <c r="O236" s="50">
        <v>0</v>
      </c>
      <c r="P236" s="26">
        <f t="shared" si="354"/>
        <v>3407.3599999999997</v>
      </c>
      <c r="Q236" s="26">
        <f t="shared" si="355"/>
        <v>6574.7000000000007</v>
      </c>
      <c r="R236" s="26">
        <f t="shared" si="291"/>
        <v>50342.64</v>
      </c>
    </row>
    <row r="237" spans="1:18" ht="43.5" customHeight="1" x14ac:dyDescent="0.35">
      <c r="A237" s="37">
        <f t="shared" si="284"/>
        <v>206</v>
      </c>
      <c r="B237" s="18" t="s">
        <v>400</v>
      </c>
      <c r="C237" s="18" t="s">
        <v>253</v>
      </c>
      <c r="D237" s="18" t="s">
        <v>230</v>
      </c>
      <c r="E237" s="95" t="s">
        <v>222</v>
      </c>
      <c r="F237" s="19" t="s">
        <v>295</v>
      </c>
      <c r="G237" s="29">
        <v>43000</v>
      </c>
      <c r="H237" s="29">
        <v>10750</v>
      </c>
      <c r="I237" s="21">
        <v>866.06</v>
      </c>
      <c r="J237" s="22">
        <f t="shared" si="348"/>
        <v>1234.0999999999999</v>
      </c>
      <c r="K237" s="23">
        <f t="shared" si="349"/>
        <v>3053</v>
      </c>
      <c r="L237" s="24">
        <f t="shared" si="356"/>
        <v>473.00000000000006</v>
      </c>
      <c r="M237" s="24">
        <f t="shared" si="350"/>
        <v>1307.2</v>
      </c>
      <c r="N237" s="32">
        <f t="shared" si="351"/>
        <v>3048.7000000000003</v>
      </c>
      <c r="O237" s="50">
        <v>0</v>
      </c>
      <c r="P237" s="26">
        <f t="shared" si="354"/>
        <v>3407.3599999999997</v>
      </c>
      <c r="Q237" s="26">
        <f t="shared" si="355"/>
        <v>6574.7000000000007</v>
      </c>
      <c r="R237" s="26">
        <f t="shared" si="291"/>
        <v>50342.64</v>
      </c>
    </row>
    <row r="238" spans="1:18" ht="43.5" customHeight="1" x14ac:dyDescent="0.35">
      <c r="A238" s="37">
        <f t="shared" si="284"/>
        <v>207</v>
      </c>
      <c r="B238" s="18" t="s">
        <v>401</v>
      </c>
      <c r="C238" s="18" t="s">
        <v>253</v>
      </c>
      <c r="D238" s="18" t="s">
        <v>230</v>
      </c>
      <c r="E238" s="95" t="s">
        <v>222</v>
      </c>
      <c r="F238" s="19" t="s">
        <v>295</v>
      </c>
      <c r="G238" s="29">
        <v>43000</v>
      </c>
      <c r="H238" s="29">
        <v>10750</v>
      </c>
      <c r="I238" s="21">
        <v>866.06</v>
      </c>
      <c r="J238" s="22">
        <f t="shared" si="348"/>
        <v>1234.0999999999999</v>
      </c>
      <c r="K238" s="23">
        <f t="shared" si="349"/>
        <v>3053</v>
      </c>
      <c r="L238" s="24">
        <f t="shared" si="356"/>
        <v>473.00000000000006</v>
      </c>
      <c r="M238" s="24">
        <f t="shared" si="350"/>
        <v>1307.2</v>
      </c>
      <c r="N238" s="32">
        <f t="shared" si="351"/>
        <v>3048.7000000000003</v>
      </c>
      <c r="O238" s="50">
        <v>0</v>
      </c>
      <c r="P238" s="26">
        <f t="shared" si="354"/>
        <v>3407.3599999999997</v>
      </c>
      <c r="Q238" s="26">
        <f t="shared" si="355"/>
        <v>6574.7000000000007</v>
      </c>
      <c r="R238" s="26">
        <f t="shared" si="291"/>
        <v>50342.64</v>
      </c>
    </row>
    <row r="239" spans="1:18" ht="43.5" customHeight="1" x14ac:dyDescent="0.35">
      <c r="A239" s="37">
        <f t="shared" si="284"/>
        <v>208</v>
      </c>
      <c r="B239" s="18" t="s">
        <v>379</v>
      </c>
      <c r="C239" s="18" t="s">
        <v>252</v>
      </c>
      <c r="D239" s="18" t="s">
        <v>230</v>
      </c>
      <c r="E239" s="122" t="s">
        <v>286</v>
      </c>
      <c r="F239" s="19" t="s">
        <v>32</v>
      </c>
      <c r="G239" s="123">
        <v>60000</v>
      </c>
      <c r="H239" s="123">
        <v>40833.33</v>
      </c>
      <c r="I239" s="124">
        <v>3486.68</v>
      </c>
      <c r="J239" s="125">
        <f t="shared" ref="J239" si="357">G239*2.87/100</f>
        <v>1722</v>
      </c>
      <c r="K239" s="126">
        <f t="shared" ref="K239" si="358">G239*7.1/100</f>
        <v>4260</v>
      </c>
      <c r="L239" s="85">
        <f>+G239*1.1%</f>
        <v>660.00000000000011</v>
      </c>
      <c r="M239" s="127">
        <f t="shared" ref="M239" si="359">G239*3.04/100</f>
        <v>1824</v>
      </c>
      <c r="N239" s="128">
        <f t="shared" ref="N239" si="360">+G239*7.09%</f>
        <v>4254</v>
      </c>
      <c r="O239" s="129">
        <v>0</v>
      </c>
      <c r="P239" s="26">
        <f t="shared" ref="P239" si="361">I239+J239+M239+O239</f>
        <v>7032.68</v>
      </c>
      <c r="Q239" s="26">
        <f t="shared" ref="Q239" si="362">K239+L239+N239</f>
        <v>9174</v>
      </c>
      <c r="R239" s="26">
        <f t="shared" si="291"/>
        <v>93800.65</v>
      </c>
    </row>
    <row r="240" spans="1:18" ht="43.5" customHeight="1" x14ac:dyDescent="0.35">
      <c r="A240" s="37">
        <f t="shared" si="284"/>
        <v>209</v>
      </c>
      <c r="B240" s="18" t="s">
        <v>391</v>
      </c>
      <c r="C240" s="18" t="s">
        <v>253</v>
      </c>
      <c r="D240" s="18" t="s">
        <v>230</v>
      </c>
      <c r="E240" s="122" t="s">
        <v>286</v>
      </c>
      <c r="F240" s="19" t="s">
        <v>32</v>
      </c>
      <c r="G240" s="123">
        <v>60000</v>
      </c>
      <c r="H240" s="123">
        <v>35000</v>
      </c>
      <c r="I240" s="124">
        <v>3169.2</v>
      </c>
      <c r="J240" s="125">
        <f>G240*2.87/100</f>
        <v>1722</v>
      </c>
      <c r="K240" s="126">
        <f>G240*7.1/100</f>
        <v>4260</v>
      </c>
      <c r="L240" s="85">
        <f>+G240*1.1%</f>
        <v>660.00000000000011</v>
      </c>
      <c r="M240" s="127">
        <f>G240*3.04/100</f>
        <v>1824</v>
      </c>
      <c r="N240" s="128">
        <f>+G240*7.09%</f>
        <v>4254</v>
      </c>
      <c r="O240" s="129">
        <v>1587.38</v>
      </c>
      <c r="P240" s="26">
        <f t="shared" ref="P240" si="363">I240+J240+M240+O240</f>
        <v>8302.58</v>
      </c>
      <c r="Q240" s="26">
        <f t="shared" ref="Q240" si="364">K240+L240+N240</f>
        <v>9174</v>
      </c>
      <c r="R240" s="26">
        <f t="shared" si="291"/>
        <v>86697.42</v>
      </c>
    </row>
    <row r="241" spans="1:18" ht="26.25" customHeight="1" thickBot="1" x14ac:dyDescent="0.25">
      <c r="A241" s="176" t="s">
        <v>133</v>
      </c>
      <c r="B241" s="165"/>
      <c r="C241" s="165"/>
      <c r="D241" s="165"/>
      <c r="E241" s="177"/>
      <c r="F241" s="31"/>
      <c r="G241" s="130">
        <f t="shared" ref="G241:R241" si="365">SUM(G199:G240)</f>
        <v>3808000</v>
      </c>
      <c r="H241" s="130">
        <f t="shared" si="365"/>
        <v>3300416.6999999993</v>
      </c>
      <c r="I241" s="130">
        <f t="shared" si="365"/>
        <v>418782.33999999991</v>
      </c>
      <c r="J241" s="130">
        <f t="shared" si="365"/>
        <v>109289.60000000001</v>
      </c>
      <c r="K241" s="130">
        <f t="shared" si="365"/>
        <v>270368</v>
      </c>
      <c r="L241" s="130">
        <f t="shared" si="365"/>
        <v>32510.191999999992</v>
      </c>
      <c r="M241" s="130">
        <f t="shared" si="365"/>
        <v>115064.60799999999</v>
      </c>
      <c r="N241" s="130">
        <f t="shared" si="365"/>
        <v>268357.91800000006</v>
      </c>
      <c r="O241" s="130">
        <f t="shared" si="365"/>
        <v>38097.120000000003</v>
      </c>
      <c r="P241" s="130">
        <f t="shared" si="365"/>
        <v>681233.66800000006</v>
      </c>
      <c r="Q241" s="130">
        <f t="shared" si="365"/>
        <v>571236.10999999952</v>
      </c>
      <c r="R241" s="130">
        <f t="shared" si="365"/>
        <v>6427183.0319999978</v>
      </c>
    </row>
    <row r="242" spans="1:18" ht="36" customHeight="1" x14ac:dyDescent="0.2">
      <c r="A242" s="173" t="s">
        <v>27</v>
      </c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5"/>
    </row>
    <row r="243" spans="1:18" ht="38.25" customHeight="1" x14ac:dyDescent="0.35">
      <c r="A243" s="37">
        <v>212</v>
      </c>
      <c r="B243" s="18" t="s">
        <v>92</v>
      </c>
      <c r="C243" s="18" t="s">
        <v>252</v>
      </c>
      <c r="D243" s="18" t="s">
        <v>27</v>
      </c>
      <c r="E243" s="18" t="s">
        <v>93</v>
      </c>
      <c r="F243" s="19" t="s">
        <v>29</v>
      </c>
      <c r="G243" s="29">
        <v>310000</v>
      </c>
      <c r="H243" s="29">
        <f>+G243</f>
        <v>310000</v>
      </c>
      <c r="I243" s="21">
        <v>62437.27</v>
      </c>
      <c r="J243" s="22">
        <f>+G243*2.87%</f>
        <v>8897</v>
      </c>
      <c r="K243" s="32">
        <f>+G243*7.1%</f>
        <v>22009.999999999996</v>
      </c>
      <c r="L243" s="85">
        <f t="shared" ref="L243:L271" si="366">74808*1.1%</f>
        <v>822.88800000000003</v>
      </c>
      <c r="M243" s="32">
        <f>187020*3.04%</f>
        <v>5685.4080000000004</v>
      </c>
      <c r="N243" s="32">
        <f>187020*7.09%</f>
        <v>13259.718000000001</v>
      </c>
      <c r="O243" s="25">
        <v>0</v>
      </c>
      <c r="P243" s="26">
        <f t="shared" ref="P243:P276" si="367">I243+J243+M243+O243</f>
        <v>77019.677999999985</v>
      </c>
      <c r="Q243" s="26">
        <f t="shared" ref="Q243:Q260" si="368">K243+L243+N243</f>
        <v>36092.606</v>
      </c>
      <c r="R243" s="26">
        <f>G243-P243+H243</f>
        <v>542980.32200000004</v>
      </c>
    </row>
    <row r="244" spans="1:18" ht="38.25" customHeight="1" x14ac:dyDescent="0.35">
      <c r="A244" s="37">
        <f t="shared" ref="A244:A277" si="369">+A243+1</f>
        <v>213</v>
      </c>
      <c r="B244" s="18" t="s">
        <v>94</v>
      </c>
      <c r="C244" s="18" t="s">
        <v>252</v>
      </c>
      <c r="D244" s="18" t="s">
        <v>27</v>
      </c>
      <c r="E244" s="18" t="s">
        <v>95</v>
      </c>
      <c r="F244" s="19" t="s">
        <v>29</v>
      </c>
      <c r="G244" s="29">
        <v>190000</v>
      </c>
      <c r="H244" s="29">
        <v>187083.33</v>
      </c>
      <c r="I244" s="21">
        <v>32901.42</v>
      </c>
      <c r="J244" s="22">
        <f>G244*2.87/100</f>
        <v>5453</v>
      </c>
      <c r="K244" s="32">
        <f>G244*7.1/100</f>
        <v>13490</v>
      </c>
      <c r="L244" s="85">
        <f t="shared" si="366"/>
        <v>822.88800000000003</v>
      </c>
      <c r="M244" s="32">
        <f t="shared" ref="M244:M248" si="370">187020*3.04%</f>
        <v>5685.4080000000004</v>
      </c>
      <c r="N244" s="32">
        <f t="shared" ref="N244:N248" si="371">187020*7.09%</f>
        <v>13259.718000000001</v>
      </c>
      <c r="O244" s="25">
        <v>1587.38</v>
      </c>
      <c r="P244" s="26">
        <f t="shared" si="367"/>
        <v>45627.207999999999</v>
      </c>
      <c r="Q244" s="26">
        <f t="shared" si="368"/>
        <v>27572.606</v>
      </c>
      <c r="R244" s="26">
        <f t="shared" ref="R244:R279" si="372">G244-P244+H244</f>
        <v>331456.12199999997</v>
      </c>
    </row>
    <row r="245" spans="1:18" ht="38.25" customHeight="1" x14ac:dyDescent="0.35">
      <c r="A245" s="37">
        <f t="shared" si="369"/>
        <v>214</v>
      </c>
      <c r="B245" s="18" t="s">
        <v>96</v>
      </c>
      <c r="C245" s="18" t="s">
        <v>252</v>
      </c>
      <c r="D245" s="18" t="s">
        <v>27</v>
      </c>
      <c r="E245" s="18" t="s">
        <v>203</v>
      </c>
      <c r="F245" s="19" t="s">
        <v>29</v>
      </c>
      <c r="G245" s="29">
        <v>190000</v>
      </c>
      <c r="H245" s="29">
        <v>187083.33</v>
      </c>
      <c r="I245" s="21">
        <v>33298.269999999997</v>
      </c>
      <c r="J245" s="22">
        <f t="shared" ref="J245:J276" si="373">G245*2.87/100</f>
        <v>5453</v>
      </c>
      <c r="K245" s="32">
        <f t="shared" ref="K245:K276" si="374">G245*7.1/100</f>
        <v>13490</v>
      </c>
      <c r="L245" s="85">
        <f t="shared" si="366"/>
        <v>822.88800000000003</v>
      </c>
      <c r="M245" s="32">
        <f t="shared" si="370"/>
        <v>5685.4080000000004</v>
      </c>
      <c r="N245" s="32">
        <f t="shared" si="371"/>
        <v>13259.718000000001</v>
      </c>
      <c r="O245" s="25">
        <v>0</v>
      </c>
      <c r="P245" s="26">
        <f t="shared" si="367"/>
        <v>44436.678</v>
      </c>
      <c r="Q245" s="26">
        <f t="shared" si="368"/>
        <v>27572.606</v>
      </c>
      <c r="R245" s="26">
        <f t="shared" si="372"/>
        <v>332646.652</v>
      </c>
    </row>
    <row r="246" spans="1:18" ht="38.25" customHeight="1" x14ac:dyDescent="0.35">
      <c r="A246" s="37">
        <f t="shared" si="369"/>
        <v>215</v>
      </c>
      <c r="B246" s="18" t="s">
        <v>98</v>
      </c>
      <c r="C246" s="18" t="s">
        <v>252</v>
      </c>
      <c r="D246" s="18" t="s">
        <v>27</v>
      </c>
      <c r="E246" s="18" t="s">
        <v>247</v>
      </c>
      <c r="F246" s="19" t="s">
        <v>29</v>
      </c>
      <c r="G246" s="29">
        <v>190000</v>
      </c>
      <c r="H246" s="29">
        <v>187083.33</v>
      </c>
      <c r="I246" s="21">
        <v>33298.269999999997</v>
      </c>
      <c r="J246" s="22">
        <f>G246*2.87/100</f>
        <v>5453</v>
      </c>
      <c r="K246" s="32">
        <f>G246*7.1/100</f>
        <v>13490</v>
      </c>
      <c r="L246" s="85">
        <f t="shared" si="366"/>
        <v>822.88800000000003</v>
      </c>
      <c r="M246" s="32">
        <f t="shared" si="370"/>
        <v>5685.4080000000004</v>
      </c>
      <c r="N246" s="32">
        <f t="shared" si="371"/>
        <v>13259.718000000001</v>
      </c>
      <c r="O246" s="25">
        <v>0</v>
      </c>
      <c r="P246" s="26">
        <f>I246+J246+M246+O246</f>
        <v>44436.678</v>
      </c>
      <c r="Q246" s="26">
        <f>K246+L246+N246</f>
        <v>27572.606</v>
      </c>
      <c r="R246" s="26">
        <f t="shared" si="372"/>
        <v>332646.652</v>
      </c>
    </row>
    <row r="247" spans="1:18" ht="38.25" customHeight="1" x14ac:dyDescent="0.35">
      <c r="A247" s="37">
        <f t="shared" si="369"/>
        <v>216</v>
      </c>
      <c r="B247" s="18" t="s">
        <v>108</v>
      </c>
      <c r="C247" s="18" t="s">
        <v>252</v>
      </c>
      <c r="D247" s="18" t="s">
        <v>27</v>
      </c>
      <c r="E247" s="18" t="s">
        <v>109</v>
      </c>
      <c r="F247" s="19" t="s">
        <v>29</v>
      </c>
      <c r="G247" s="29">
        <v>190000</v>
      </c>
      <c r="H247" s="29">
        <v>187083.33</v>
      </c>
      <c r="I247" s="21">
        <v>33298.269999999997</v>
      </c>
      <c r="J247" s="22">
        <f t="shared" si="373"/>
        <v>5453</v>
      </c>
      <c r="K247" s="32">
        <f t="shared" si="374"/>
        <v>13490</v>
      </c>
      <c r="L247" s="85">
        <f t="shared" si="366"/>
        <v>822.88800000000003</v>
      </c>
      <c r="M247" s="32">
        <f t="shared" si="370"/>
        <v>5685.4080000000004</v>
      </c>
      <c r="N247" s="32">
        <f t="shared" si="371"/>
        <v>13259.718000000001</v>
      </c>
      <c r="O247" s="25">
        <v>0</v>
      </c>
      <c r="P247" s="26">
        <f t="shared" si="367"/>
        <v>44436.678</v>
      </c>
      <c r="Q247" s="26">
        <f t="shared" si="368"/>
        <v>27572.606</v>
      </c>
      <c r="R247" s="26">
        <f t="shared" si="372"/>
        <v>332646.652</v>
      </c>
    </row>
    <row r="248" spans="1:18" ht="38.25" customHeight="1" x14ac:dyDescent="0.35">
      <c r="A248" s="37">
        <f t="shared" si="369"/>
        <v>217</v>
      </c>
      <c r="B248" s="18" t="s">
        <v>118</v>
      </c>
      <c r="C248" s="18" t="s">
        <v>253</v>
      </c>
      <c r="D248" s="18" t="s">
        <v>27</v>
      </c>
      <c r="E248" s="95" t="s">
        <v>275</v>
      </c>
      <c r="F248" s="19" t="s">
        <v>29</v>
      </c>
      <c r="G248" s="29">
        <v>190000</v>
      </c>
      <c r="H248" s="29">
        <v>187083.33</v>
      </c>
      <c r="I248" s="21">
        <v>32504.58</v>
      </c>
      <c r="J248" s="22">
        <f>G248*2.87/100</f>
        <v>5453</v>
      </c>
      <c r="K248" s="23">
        <f>G248*7.1/100</f>
        <v>13490</v>
      </c>
      <c r="L248" s="85">
        <f t="shared" si="366"/>
        <v>822.88800000000003</v>
      </c>
      <c r="M248" s="32">
        <f t="shared" si="370"/>
        <v>5685.4080000000004</v>
      </c>
      <c r="N248" s="32">
        <f t="shared" si="371"/>
        <v>13259.718000000001</v>
      </c>
      <c r="O248" s="50">
        <f>1587.38*2</f>
        <v>3174.76</v>
      </c>
      <c r="P248" s="26">
        <f>I248+J248+M248+O248</f>
        <v>46817.748000000007</v>
      </c>
      <c r="Q248" s="26">
        <f>K248+L248+N248</f>
        <v>27572.606</v>
      </c>
      <c r="R248" s="26">
        <f t="shared" si="372"/>
        <v>330265.58199999994</v>
      </c>
    </row>
    <row r="249" spans="1:18" ht="38.25" customHeight="1" x14ac:dyDescent="0.35">
      <c r="A249" s="37">
        <f t="shared" si="369"/>
        <v>218</v>
      </c>
      <c r="B249" s="18" t="s">
        <v>110</v>
      </c>
      <c r="C249" s="18" t="s">
        <v>252</v>
      </c>
      <c r="D249" s="18" t="s">
        <v>27</v>
      </c>
      <c r="E249" s="18" t="s">
        <v>111</v>
      </c>
      <c r="F249" s="19" t="s">
        <v>32</v>
      </c>
      <c r="G249" s="29">
        <v>140000</v>
      </c>
      <c r="H249" s="29">
        <f t="shared" ref="H249:H255" si="375">+G249</f>
        <v>140000</v>
      </c>
      <c r="I249" s="21">
        <v>20720.68</v>
      </c>
      <c r="J249" s="22">
        <f t="shared" si="373"/>
        <v>4018</v>
      </c>
      <c r="K249" s="32">
        <f t="shared" si="374"/>
        <v>9940</v>
      </c>
      <c r="L249" s="85">
        <f t="shared" si="366"/>
        <v>822.88800000000003</v>
      </c>
      <c r="M249" s="96">
        <f t="shared" ref="M249:M276" si="376">G249*3.04/100</f>
        <v>4256</v>
      </c>
      <c r="N249" s="32">
        <f t="shared" ref="N249:N279" si="377">+G249*7.09%</f>
        <v>9926</v>
      </c>
      <c r="O249" s="25">
        <f>1587.38*2</f>
        <v>3174.76</v>
      </c>
      <c r="P249" s="26">
        <f t="shared" si="367"/>
        <v>32169.440000000002</v>
      </c>
      <c r="Q249" s="26">
        <f t="shared" si="368"/>
        <v>20688.887999999999</v>
      </c>
      <c r="R249" s="26">
        <f t="shared" si="372"/>
        <v>247830.56</v>
      </c>
    </row>
    <row r="250" spans="1:18" ht="38.25" customHeight="1" x14ac:dyDescent="0.35">
      <c r="A250" s="37">
        <f t="shared" si="369"/>
        <v>219</v>
      </c>
      <c r="B250" s="18" t="s">
        <v>106</v>
      </c>
      <c r="C250" s="18" t="s">
        <v>252</v>
      </c>
      <c r="D250" s="18" t="s">
        <v>27</v>
      </c>
      <c r="E250" s="18" t="s">
        <v>107</v>
      </c>
      <c r="F250" s="19" t="s">
        <v>29</v>
      </c>
      <c r="G250" s="29">
        <v>140000</v>
      </c>
      <c r="H250" s="29">
        <f t="shared" si="375"/>
        <v>140000</v>
      </c>
      <c r="I250" s="21">
        <v>21514.37</v>
      </c>
      <c r="J250" s="22">
        <f t="shared" si="373"/>
        <v>4018</v>
      </c>
      <c r="K250" s="32">
        <f t="shared" si="374"/>
        <v>9940</v>
      </c>
      <c r="L250" s="85">
        <f t="shared" si="366"/>
        <v>822.88800000000003</v>
      </c>
      <c r="M250" s="96">
        <f t="shared" si="376"/>
        <v>4256</v>
      </c>
      <c r="N250" s="32">
        <f t="shared" si="377"/>
        <v>9926</v>
      </c>
      <c r="O250" s="25">
        <v>0</v>
      </c>
      <c r="P250" s="26">
        <f t="shared" si="367"/>
        <v>29788.37</v>
      </c>
      <c r="Q250" s="26">
        <f t="shared" si="368"/>
        <v>20688.887999999999</v>
      </c>
      <c r="R250" s="26">
        <f t="shared" si="372"/>
        <v>250211.63</v>
      </c>
    </row>
    <row r="251" spans="1:18" ht="38.25" customHeight="1" x14ac:dyDescent="0.35">
      <c r="A251" s="37">
        <f t="shared" si="369"/>
        <v>220</v>
      </c>
      <c r="B251" s="18" t="s">
        <v>104</v>
      </c>
      <c r="C251" s="18" t="s">
        <v>252</v>
      </c>
      <c r="D251" s="18" t="s">
        <v>27</v>
      </c>
      <c r="E251" s="18" t="s">
        <v>105</v>
      </c>
      <c r="F251" s="19" t="s">
        <v>29</v>
      </c>
      <c r="G251" s="29">
        <v>140000</v>
      </c>
      <c r="H251" s="29">
        <f t="shared" si="375"/>
        <v>140000</v>
      </c>
      <c r="I251" s="21">
        <v>21514.37</v>
      </c>
      <c r="J251" s="22">
        <f t="shared" si="373"/>
        <v>4018</v>
      </c>
      <c r="K251" s="32">
        <f t="shared" si="374"/>
        <v>9940</v>
      </c>
      <c r="L251" s="85">
        <f t="shared" si="366"/>
        <v>822.88800000000003</v>
      </c>
      <c r="M251" s="96">
        <f t="shared" si="376"/>
        <v>4256</v>
      </c>
      <c r="N251" s="32">
        <f t="shared" si="377"/>
        <v>9926</v>
      </c>
      <c r="O251" s="25">
        <v>0</v>
      </c>
      <c r="P251" s="26">
        <f t="shared" si="367"/>
        <v>29788.37</v>
      </c>
      <c r="Q251" s="26">
        <f t="shared" si="368"/>
        <v>20688.887999999999</v>
      </c>
      <c r="R251" s="26">
        <f t="shared" si="372"/>
        <v>250211.63</v>
      </c>
    </row>
    <row r="252" spans="1:18" ht="38.25" customHeight="1" x14ac:dyDescent="0.35">
      <c r="A252" s="37">
        <f t="shared" si="369"/>
        <v>221</v>
      </c>
      <c r="B252" s="18" t="s">
        <v>112</v>
      </c>
      <c r="C252" s="18" t="s">
        <v>253</v>
      </c>
      <c r="D252" s="18" t="s">
        <v>27</v>
      </c>
      <c r="E252" s="18" t="s">
        <v>113</v>
      </c>
      <c r="F252" s="19" t="s">
        <v>32</v>
      </c>
      <c r="G252" s="29">
        <v>140000</v>
      </c>
      <c r="H252" s="29">
        <f t="shared" si="375"/>
        <v>140000</v>
      </c>
      <c r="I252" s="21">
        <v>21117.52</v>
      </c>
      <c r="J252" s="22">
        <f t="shared" si="373"/>
        <v>4018</v>
      </c>
      <c r="K252" s="32">
        <f t="shared" si="374"/>
        <v>9940</v>
      </c>
      <c r="L252" s="85">
        <f t="shared" si="366"/>
        <v>822.88800000000003</v>
      </c>
      <c r="M252" s="96">
        <f t="shared" si="376"/>
        <v>4256</v>
      </c>
      <c r="N252" s="32">
        <f t="shared" si="377"/>
        <v>9926</v>
      </c>
      <c r="O252" s="25">
        <v>1587.38</v>
      </c>
      <c r="P252" s="26">
        <f t="shared" si="367"/>
        <v>30978.9</v>
      </c>
      <c r="Q252" s="26">
        <f t="shared" si="368"/>
        <v>20688.887999999999</v>
      </c>
      <c r="R252" s="26">
        <f t="shared" si="372"/>
        <v>249021.1</v>
      </c>
    </row>
    <row r="253" spans="1:18" ht="38.25" customHeight="1" x14ac:dyDescent="0.35">
      <c r="A253" s="37">
        <f t="shared" si="369"/>
        <v>222</v>
      </c>
      <c r="B253" s="18" t="s">
        <v>114</v>
      </c>
      <c r="C253" s="18" t="s">
        <v>252</v>
      </c>
      <c r="D253" s="18" t="s">
        <v>27</v>
      </c>
      <c r="E253" s="18" t="s">
        <v>154</v>
      </c>
      <c r="F253" s="19" t="s">
        <v>29</v>
      </c>
      <c r="G253" s="29">
        <v>140000</v>
      </c>
      <c r="H253" s="29">
        <f t="shared" si="375"/>
        <v>140000</v>
      </c>
      <c r="I253" s="21">
        <v>21117.52</v>
      </c>
      <c r="J253" s="22">
        <f>G253*2.87/100</f>
        <v>4018</v>
      </c>
      <c r="K253" s="32">
        <f>G253*7.1/100</f>
        <v>9940</v>
      </c>
      <c r="L253" s="85">
        <f t="shared" si="366"/>
        <v>822.88800000000003</v>
      </c>
      <c r="M253" s="96">
        <f>G253*3.04/100</f>
        <v>4256</v>
      </c>
      <c r="N253" s="32">
        <f t="shared" si="377"/>
        <v>9926</v>
      </c>
      <c r="O253" s="25">
        <v>1587.38</v>
      </c>
      <c r="P253" s="26">
        <f>I253+J253+M253+O253</f>
        <v>30978.9</v>
      </c>
      <c r="Q253" s="26">
        <f>K253+L253+N253</f>
        <v>20688.887999999999</v>
      </c>
      <c r="R253" s="26">
        <f t="shared" si="372"/>
        <v>249021.1</v>
      </c>
    </row>
    <row r="254" spans="1:18" ht="38.25" customHeight="1" x14ac:dyDescent="0.35">
      <c r="A254" s="37">
        <f t="shared" si="369"/>
        <v>223</v>
      </c>
      <c r="B254" s="18" t="s">
        <v>102</v>
      </c>
      <c r="C254" s="18" t="s">
        <v>253</v>
      </c>
      <c r="D254" s="18" t="s">
        <v>27</v>
      </c>
      <c r="E254" s="18" t="s">
        <v>103</v>
      </c>
      <c r="F254" s="19" t="s">
        <v>32</v>
      </c>
      <c r="G254" s="29">
        <v>140000</v>
      </c>
      <c r="H254" s="29">
        <f t="shared" si="375"/>
        <v>140000</v>
      </c>
      <c r="I254" s="21">
        <v>21514.37</v>
      </c>
      <c r="J254" s="22">
        <f>G254*2.87/100</f>
        <v>4018</v>
      </c>
      <c r="K254" s="32">
        <f>G254*7.1/100</f>
        <v>9940</v>
      </c>
      <c r="L254" s="85">
        <f t="shared" si="366"/>
        <v>822.88800000000003</v>
      </c>
      <c r="M254" s="96">
        <f>G254*3.04/100</f>
        <v>4256</v>
      </c>
      <c r="N254" s="32">
        <f t="shared" si="377"/>
        <v>9926</v>
      </c>
      <c r="O254" s="25">
        <v>0</v>
      </c>
      <c r="P254" s="26">
        <f>I254+J254+M254+O254</f>
        <v>29788.37</v>
      </c>
      <c r="Q254" s="26">
        <f>K254+L254+N254</f>
        <v>20688.887999999999</v>
      </c>
      <c r="R254" s="26">
        <f t="shared" si="372"/>
        <v>250211.63</v>
      </c>
    </row>
    <row r="255" spans="1:18" ht="38.25" customHeight="1" x14ac:dyDescent="0.35">
      <c r="A255" s="37">
        <f t="shared" si="369"/>
        <v>224</v>
      </c>
      <c r="B255" s="18" t="s">
        <v>205</v>
      </c>
      <c r="C255" s="18" t="s">
        <v>252</v>
      </c>
      <c r="D255" s="18" t="s">
        <v>27</v>
      </c>
      <c r="E255" s="18" t="s">
        <v>206</v>
      </c>
      <c r="F255" s="19" t="s">
        <v>32</v>
      </c>
      <c r="G255" s="29">
        <v>140000</v>
      </c>
      <c r="H255" s="29">
        <f t="shared" si="375"/>
        <v>140000</v>
      </c>
      <c r="I255" s="21">
        <v>21514.37</v>
      </c>
      <c r="J255" s="22">
        <f>G255*2.87/100</f>
        <v>4018</v>
      </c>
      <c r="K255" s="32">
        <f>G255*7.1/100</f>
        <v>9940</v>
      </c>
      <c r="L255" s="85">
        <f t="shared" si="366"/>
        <v>822.88800000000003</v>
      </c>
      <c r="M255" s="96">
        <f>G255*3.04/100</f>
        <v>4256</v>
      </c>
      <c r="N255" s="32">
        <f t="shared" si="377"/>
        <v>9926</v>
      </c>
      <c r="O255" s="25">
        <v>0</v>
      </c>
      <c r="P255" s="26">
        <f>I255+J255+M255+O255</f>
        <v>29788.37</v>
      </c>
      <c r="Q255" s="26">
        <f>K255+L255+N255</f>
        <v>20688.887999999999</v>
      </c>
      <c r="R255" s="26">
        <f t="shared" si="372"/>
        <v>250211.63</v>
      </c>
    </row>
    <row r="256" spans="1:18" ht="38.25" customHeight="1" x14ac:dyDescent="0.35">
      <c r="A256" s="37">
        <f>+A255+1</f>
        <v>225</v>
      </c>
      <c r="B256" s="18" t="s">
        <v>307</v>
      </c>
      <c r="C256" s="18" t="s">
        <v>252</v>
      </c>
      <c r="D256" s="18" t="s">
        <v>27</v>
      </c>
      <c r="E256" s="18" t="s">
        <v>308</v>
      </c>
      <c r="F256" s="19" t="s">
        <v>29</v>
      </c>
      <c r="G256" s="29">
        <v>200000</v>
      </c>
      <c r="H256" s="29">
        <v>183333.33</v>
      </c>
      <c r="I256" s="21">
        <v>35726.519999999997</v>
      </c>
      <c r="J256" s="22">
        <f>G256*2.87/100</f>
        <v>5740</v>
      </c>
      <c r="K256" s="32">
        <f>G256*7.1/100</f>
        <v>14200</v>
      </c>
      <c r="L256" s="85">
        <f t="shared" si="366"/>
        <v>822.88800000000003</v>
      </c>
      <c r="M256" s="96">
        <f>187020*3.04%</f>
        <v>5685.4080000000004</v>
      </c>
      <c r="N256" s="32">
        <f>187020*7.09%</f>
        <v>13259.718000000001</v>
      </c>
      <c r="O256" s="25">
        <v>0</v>
      </c>
      <c r="P256" s="26">
        <f>I256+J256+M256+O256</f>
        <v>47151.928</v>
      </c>
      <c r="Q256" s="26">
        <f>K256+L256+N256</f>
        <v>28282.606</v>
      </c>
      <c r="R256" s="26">
        <f t="shared" si="372"/>
        <v>336181.402</v>
      </c>
    </row>
    <row r="257" spans="1:18" ht="38.25" customHeight="1" x14ac:dyDescent="0.35">
      <c r="A257" s="37">
        <f>+A256+1</f>
        <v>226</v>
      </c>
      <c r="B257" s="18" t="s">
        <v>142</v>
      </c>
      <c r="C257" s="18" t="s">
        <v>252</v>
      </c>
      <c r="D257" s="18" t="s">
        <v>27</v>
      </c>
      <c r="E257" s="18" t="s">
        <v>428</v>
      </c>
      <c r="F257" s="19" t="s">
        <v>29</v>
      </c>
      <c r="G257" s="29">
        <v>140000</v>
      </c>
      <c r="H257" s="29">
        <f>+G257</f>
        <v>140000</v>
      </c>
      <c r="I257" s="21">
        <f>11311.68+9409</f>
        <v>20720.68</v>
      </c>
      <c r="J257" s="22">
        <f>G257*2.87/100</f>
        <v>4018</v>
      </c>
      <c r="K257" s="32">
        <f>G257*7.1/100</f>
        <v>9940</v>
      </c>
      <c r="L257" s="85">
        <f t="shared" si="366"/>
        <v>822.88800000000003</v>
      </c>
      <c r="M257" s="96">
        <f>G257*3.04/100</f>
        <v>4256</v>
      </c>
      <c r="N257" s="32">
        <f t="shared" si="377"/>
        <v>9926</v>
      </c>
      <c r="O257" s="25">
        <f>1587.38*2</f>
        <v>3174.76</v>
      </c>
      <c r="P257" s="26">
        <f t="shared" si="367"/>
        <v>32169.440000000002</v>
      </c>
      <c r="Q257" s="26">
        <f>K257+L257+N257</f>
        <v>20688.887999999999</v>
      </c>
      <c r="R257" s="26">
        <f t="shared" si="372"/>
        <v>247830.56</v>
      </c>
    </row>
    <row r="258" spans="1:18" ht="38.25" customHeight="1" x14ac:dyDescent="0.35">
      <c r="A258" s="37">
        <f t="shared" si="369"/>
        <v>227</v>
      </c>
      <c r="B258" s="18" t="s">
        <v>100</v>
      </c>
      <c r="C258" s="18" t="s">
        <v>252</v>
      </c>
      <c r="D258" s="18" t="s">
        <v>27</v>
      </c>
      <c r="E258" s="18" t="s">
        <v>101</v>
      </c>
      <c r="F258" s="19" t="s">
        <v>29</v>
      </c>
      <c r="G258" s="29">
        <v>100000</v>
      </c>
      <c r="H258" s="29">
        <v>94166.67</v>
      </c>
      <c r="I258" s="21">
        <v>12105.37</v>
      </c>
      <c r="J258" s="22">
        <f t="shared" si="373"/>
        <v>2870</v>
      </c>
      <c r="K258" s="32">
        <f t="shared" si="374"/>
        <v>7100</v>
      </c>
      <c r="L258" s="85">
        <f t="shared" si="366"/>
        <v>822.88800000000003</v>
      </c>
      <c r="M258" s="96">
        <f t="shared" si="376"/>
        <v>3040</v>
      </c>
      <c r="N258" s="32">
        <f t="shared" si="377"/>
        <v>7090.0000000000009</v>
      </c>
      <c r="O258" s="25">
        <v>0</v>
      </c>
      <c r="P258" s="26">
        <f t="shared" si="367"/>
        <v>18015.370000000003</v>
      </c>
      <c r="Q258" s="26">
        <f t="shared" si="368"/>
        <v>15012.888000000001</v>
      </c>
      <c r="R258" s="26">
        <f t="shared" si="372"/>
        <v>176151.3</v>
      </c>
    </row>
    <row r="259" spans="1:18" ht="38.25" customHeight="1" x14ac:dyDescent="0.35">
      <c r="A259" s="37">
        <f t="shared" si="369"/>
        <v>228</v>
      </c>
      <c r="B259" s="18" t="s">
        <v>97</v>
      </c>
      <c r="C259" s="18" t="s">
        <v>252</v>
      </c>
      <c r="D259" s="18" t="s">
        <v>27</v>
      </c>
      <c r="E259" s="18" t="s">
        <v>233</v>
      </c>
      <c r="F259" s="19" t="s">
        <v>29</v>
      </c>
      <c r="G259" s="29">
        <v>100000</v>
      </c>
      <c r="H259" s="29">
        <v>85416.67</v>
      </c>
      <c r="I259" s="21">
        <v>12105.37</v>
      </c>
      <c r="J259" s="22">
        <f t="shared" si="373"/>
        <v>2870</v>
      </c>
      <c r="K259" s="32">
        <f t="shared" si="374"/>
        <v>7100</v>
      </c>
      <c r="L259" s="85">
        <f t="shared" si="366"/>
        <v>822.88800000000003</v>
      </c>
      <c r="M259" s="96">
        <f t="shared" si="376"/>
        <v>3040</v>
      </c>
      <c r="N259" s="32">
        <f t="shared" si="377"/>
        <v>7090.0000000000009</v>
      </c>
      <c r="O259" s="25">
        <v>0</v>
      </c>
      <c r="P259" s="26">
        <f t="shared" si="367"/>
        <v>18015.370000000003</v>
      </c>
      <c r="Q259" s="26">
        <f t="shared" si="368"/>
        <v>15012.888000000001</v>
      </c>
      <c r="R259" s="26">
        <f t="shared" si="372"/>
        <v>167401.29999999999</v>
      </c>
    </row>
    <row r="260" spans="1:18" ht="38.25" customHeight="1" x14ac:dyDescent="0.35">
      <c r="A260" s="37">
        <f t="shared" si="369"/>
        <v>229</v>
      </c>
      <c r="B260" s="18" t="s">
        <v>115</v>
      </c>
      <c r="C260" s="18" t="s">
        <v>253</v>
      </c>
      <c r="D260" s="18" t="s">
        <v>27</v>
      </c>
      <c r="E260" s="18" t="s">
        <v>429</v>
      </c>
      <c r="F260" s="19" t="s">
        <v>29</v>
      </c>
      <c r="G260" s="29">
        <v>140000</v>
      </c>
      <c r="H260" s="29">
        <f>+G260</f>
        <v>140000</v>
      </c>
      <c r="I260" s="21">
        <f>6309.38+15204.99</f>
        <v>21514.37</v>
      </c>
      <c r="J260" s="22">
        <f t="shared" si="373"/>
        <v>4018</v>
      </c>
      <c r="K260" s="32">
        <f t="shared" si="374"/>
        <v>9940</v>
      </c>
      <c r="L260" s="85">
        <f t="shared" si="366"/>
        <v>822.88800000000003</v>
      </c>
      <c r="M260" s="96">
        <f t="shared" si="376"/>
        <v>4256</v>
      </c>
      <c r="N260" s="32">
        <f t="shared" si="377"/>
        <v>9926</v>
      </c>
      <c r="O260" s="25">
        <v>0</v>
      </c>
      <c r="P260" s="26">
        <f t="shared" si="367"/>
        <v>29788.37</v>
      </c>
      <c r="Q260" s="26">
        <f t="shared" si="368"/>
        <v>20688.887999999999</v>
      </c>
      <c r="R260" s="26">
        <f t="shared" si="372"/>
        <v>250211.63</v>
      </c>
    </row>
    <row r="261" spans="1:18" ht="38.25" customHeight="1" x14ac:dyDescent="0.35">
      <c r="A261" s="37">
        <f t="shared" si="369"/>
        <v>230</v>
      </c>
      <c r="B261" s="18" t="s">
        <v>185</v>
      </c>
      <c r="C261" s="18" t="s">
        <v>253</v>
      </c>
      <c r="D261" s="18" t="s">
        <v>27</v>
      </c>
      <c r="E261" s="18" t="s">
        <v>135</v>
      </c>
      <c r="F261" s="19" t="s">
        <v>32</v>
      </c>
      <c r="G261" s="29">
        <v>100000</v>
      </c>
      <c r="H261" s="29">
        <v>85416.67</v>
      </c>
      <c r="I261" s="21">
        <v>12105.37</v>
      </c>
      <c r="J261" s="22">
        <f t="shared" si="373"/>
        <v>2870</v>
      </c>
      <c r="K261" s="32">
        <f t="shared" si="374"/>
        <v>7100</v>
      </c>
      <c r="L261" s="85">
        <f t="shared" si="366"/>
        <v>822.88800000000003</v>
      </c>
      <c r="M261" s="96">
        <f t="shared" si="376"/>
        <v>3040</v>
      </c>
      <c r="N261" s="32">
        <f t="shared" si="377"/>
        <v>7090.0000000000009</v>
      </c>
      <c r="O261" s="25">
        <v>0</v>
      </c>
      <c r="P261" s="26">
        <f t="shared" si="367"/>
        <v>18015.370000000003</v>
      </c>
      <c r="Q261" s="26">
        <f>K261+L261+N261</f>
        <v>15012.888000000001</v>
      </c>
      <c r="R261" s="26">
        <f t="shared" si="372"/>
        <v>167401.29999999999</v>
      </c>
    </row>
    <row r="262" spans="1:18" ht="38.25" customHeight="1" x14ac:dyDescent="0.35">
      <c r="A262" s="37">
        <f t="shared" si="369"/>
        <v>231</v>
      </c>
      <c r="B262" s="18" t="s">
        <v>186</v>
      </c>
      <c r="C262" s="18" t="s">
        <v>253</v>
      </c>
      <c r="D262" s="18" t="s">
        <v>27</v>
      </c>
      <c r="E262" s="18" t="s">
        <v>233</v>
      </c>
      <c r="F262" s="19" t="s">
        <v>32</v>
      </c>
      <c r="G262" s="29">
        <v>100000</v>
      </c>
      <c r="H262" s="29">
        <v>85416.67</v>
      </c>
      <c r="I262" s="21">
        <v>12105.37</v>
      </c>
      <c r="J262" s="22">
        <f t="shared" ref="J262:J270" si="378">G262*2.87/100</f>
        <v>2870</v>
      </c>
      <c r="K262" s="32">
        <f t="shared" ref="K262:K270" si="379">G262*7.1/100</f>
        <v>7100</v>
      </c>
      <c r="L262" s="85">
        <f t="shared" si="366"/>
        <v>822.88800000000003</v>
      </c>
      <c r="M262" s="96">
        <f t="shared" ref="M262:M268" si="380">G262*3.04/100</f>
        <v>3040</v>
      </c>
      <c r="N262" s="32">
        <f t="shared" si="377"/>
        <v>7090.0000000000009</v>
      </c>
      <c r="O262" s="25">
        <v>0</v>
      </c>
      <c r="P262" s="26">
        <f t="shared" ref="P262:P270" si="381">I262+J262+M262+O262</f>
        <v>18015.370000000003</v>
      </c>
      <c r="Q262" s="26">
        <f t="shared" ref="Q262:Q270" si="382">K262+L262+N262</f>
        <v>15012.888000000001</v>
      </c>
      <c r="R262" s="26">
        <f t="shared" si="372"/>
        <v>167401.29999999999</v>
      </c>
    </row>
    <row r="263" spans="1:18" ht="38.25" customHeight="1" x14ac:dyDescent="0.35">
      <c r="A263" s="37">
        <f t="shared" si="369"/>
        <v>232</v>
      </c>
      <c r="B263" s="18" t="s">
        <v>194</v>
      </c>
      <c r="C263" s="18" t="s">
        <v>252</v>
      </c>
      <c r="D263" s="18" t="s">
        <v>27</v>
      </c>
      <c r="E263" s="18" t="s">
        <v>195</v>
      </c>
      <c r="F263" s="19" t="s">
        <v>32</v>
      </c>
      <c r="G263" s="29">
        <v>100000</v>
      </c>
      <c r="H263" s="29">
        <v>85416.67</v>
      </c>
      <c r="I263" s="21">
        <v>11708.52</v>
      </c>
      <c r="J263" s="22">
        <f t="shared" si="378"/>
        <v>2870</v>
      </c>
      <c r="K263" s="32">
        <f t="shared" si="379"/>
        <v>7100</v>
      </c>
      <c r="L263" s="85">
        <f t="shared" si="366"/>
        <v>822.88800000000003</v>
      </c>
      <c r="M263" s="96">
        <f t="shared" si="380"/>
        <v>3040</v>
      </c>
      <c r="N263" s="32">
        <f t="shared" si="377"/>
        <v>7090.0000000000009</v>
      </c>
      <c r="O263" s="25">
        <v>1587.38</v>
      </c>
      <c r="P263" s="26">
        <f t="shared" si="381"/>
        <v>19205.900000000001</v>
      </c>
      <c r="Q263" s="26">
        <f t="shared" si="382"/>
        <v>15012.888000000001</v>
      </c>
      <c r="R263" s="26">
        <f t="shared" si="372"/>
        <v>166210.77000000002</v>
      </c>
    </row>
    <row r="264" spans="1:18" ht="38.25" customHeight="1" x14ac:dyDescent="0.35">
      <c r="A264" s="37">
        <f t="shared" si="369"/>
        <v>233</v>
      </c>
      <c r="B264" s="18" t="s">
        <v>234</v>
      </c>
      <c r="C264" s="18" t="s">
        <v>252</v>
      </c>
      <c r="D264" s="18" t="s">
        <v>27</v>
      </c>
      <c r="E264" s="18" t="s">
        <v>235</v>
      </c>
      <c r="F264" s="19" t="s">
        <v>32</v>
      </c>
      <c r="G264" s="29">
        <v>100000</v>
      </c>
      <c r="H264" s="29">
        <v>85416.67</v>
      </c>
      <c r="I264" s="21">
        <v>12105.37</v>
      </c>
      <c r="J264" s="22">
        <f t="shared" si="378"/>
        <v>2870</v>
      </c>
      <c r="K264" s="32">
        <f t="shared" si="379"/>
        <v>7100</v>
      </c>
      <c r="L264" s="85">
        <f t="shared" si="366"/>
        <v>822.88800000000003</v>
      </c>
      <c r="M264" s="96">
        <f t="shared" si="380"/>
        <v>3040</v>
      </c>
      <c r="N264" s="32">
        <f t="shared" si="377"/>
        <v>7090.0000000000009</v>
      </c>
      <c r="O264" s="25">
        <v>0</v>
      </c>
      <c r="P264" s="26">
        <f t="shared" si="381"/>
        <v>18015.370000000003</v>
      </c>
      <c r="Q264" s="26">
        <f t="shared" si="382"/>
        <v>15012.888000000001</v>
      </c>
      <c r="R264" s="26">
        <f t="shared" si="372"/>
        <v>167401.29999999999</v>
      </c>
    </row>
    <row r="265" spans="1:18" ht="38.25" customHeight="1" x14ac:dyDescent="0.35">
      <c r="A265" s="37">
        <f t="shared" si="369"/>
        <v>234</v>
      </c>
      <c r="B265" s="18" t="s">
        <v>291</v>
      </c>
      <c r="C265" s="18" t="s">
        <v>252</v>
      </c>
      <c r="D265" s="18" t="s">
        <v>27</v>
      </c>
      <c r="E265" s="18" t="s">
        <v>292</v>
      </c>
      <c r="F265" s="19" t="s">
        <v>32</v>
      </c>
      <c r="G265" s="29">
        <v>100000</v>
      </c>
      <c r="H265" s="29">
        <v>93333.33</v>
      </c>
      <c r="I265" s="85">
        <v>11708.52</v>
      </c>
      <c r="J265" s="85">
        <f t="shared" si="378"/>
        <v>2870</v>
      </c>
      <c r="K265" s="32">
        <f t="shared" si="379"/>
        <v>7100</v>
      </c>
      <c r="L265" s="85">
        <f t="shared" si="366"/>
        <v>822.88800000000003</v>
      </c>
      <c r="M265" s="96">
        <f t="shared" si="380"/>
        <v>3040</v>
      </c>
      <c r="N265" s="32">
        <f t="shared" si="377"/>
        <v>7090.0000000000009</v>
      </c>
      <c r="O265" s="25">
        <v>1587.38</v>
      </c>
      <c r="P265" s="26">
        <f t="shared" ref="P265" si="383">I265+J265+M265+O265</f>
        <v>19205.900000000001</v>
      </c>
      <c r="Q265" s="26">
        <f t="shared" ref="Q265" si="384">K265+L265+N265</f>
        <v>15012.888000000001</v>
      </c>
      <c r="R265" s="26">
        <f t="shared" si="372"/>
        <v>174127.43</v>
      </c>
    </row>
    <row r="266" spans="1:18" ht="38.25" customHeight="1" x14ac:dyDescent="0.35">
      <c r="A266" s="37">
        <f t="shared" si="369"/>
        <v>235</v>
      </c>
      <c r="B266" s="18" t="s">
        <v>293</v>
      </c>
      <c r="C266" s="18" t="s">
        <v>252</v>
      </c>
      <c r="D266" s="18" t="s">
        <v>27</v>
      </c>
      <c r="E266" s="18" t="s">
        <v>430</v>
      </c>
      <c r="F266" s="19" t="s">
        <v>32</v>
      </c>
      <c r="G266" s="29">
        <v>140000</v>
      </c>
      <c r="H266" s="29">
        <v>135833.32999999999</v>
      </c>
      <c r="I266" s="29">
        <f>6309.38+15204.99</f>
        <v>21514.37</v>
      </c>
      <c r="J266" s="29">
        <f t="shared" si="378"/>
        <v>4018</v>
      </c>
      <c r="K266" s="29">
        <f t="shared" si="379"/>
        <v>9940</v>
      </c>
      <c r="L266" s="85">
        <f t="shared" si="366"/>
        <v>822.88800000000003</v>
      </c>
      <c r="M266" s="96">
        <f t="shared" si="380"/>
        <v>4256</v>
      </c>
      <c r="N266" s="32">
        <f t="shared" si="377"/>
        <v>9926</v>
      </c>
      <c r="O266" s="25">
        <v>0</v>
      </c>
      <c r="P266" s="26">
        <f t="shared" ref="P266" si="385">I266+J266+M266+O266</f>
        <v>29788.37</v>
      </c>
      <c r="Q266" s="26">
        <f t="shared" ref="Q266" si="386">K266+L266+N266</f>
        <v>20688.887999999999</v>
      </c>
      <c r="R266" s="26">
        <f t="shared" si="372"/>
        <v>246044.96</v>
      </c>
    </row>
    <row r="267" spans="1:18" ht="38.25" customHeight="1" x14ac:dyDescent="0.35">
      <c r="A267" s="37">
        <f t="shared" si="369"/>
        <v>236</v>
      </c>
      <c r="B267" s="18" t="s">
        <v>294</v>
      </c>
      <c r="C267" s="18" t="s">
        <v>252</v>
      </c>
      <c r="D267" s="18" t="s">
        <v>27</v>
      </c>
      <c r="E267" s="18" t="s">
        <v>99</v>
      </c>
      <c r="F267" s="19" t="s">
        <v>32</v>
      </c>
      <c r="G267" s="29">
        <v>100000</v>
      </c>
      <c r="H267" s="29">
        <v>93333.33</v>
      </c>
      <c r="I267" s="29">
        <v>12105.37</v>
      </c>
      <c r="J267" s="29">
        <f t="shared" si="378"/>
        <v>2870</v>
      </c>
      <c r="K267" s="29">
        <f t="shared" si="379"/>
        <v>7100</v>
      </c>
      <c r="L267" s="85">
        <f t="shared" si="366"/>
        <v>822.88800000000003</v>
      </c>
      <c r="M267" s="96">
        <f t="shared" si="380"/>
        <v>3040</v>
      </c>
      <c r="N267" s="32">
        <f t="shared" si="377"/>
        <v>7090.0000000000009</v>
      </c>
      <c r="O267" s="25">
        <v>0</v>
      </c>
      <c r="P267" s="26">
        <f t="shared" ref="P267" si="387">I267+J267+M267+O267</f>
        <v>18015.370000000003</v>
      </c>
      <c r="Q267" s="26">
        <f t="shared" ref="Q267" si="388">K267+L267+N267</f>
        <v>15012.888000000001</v>
      </c>
      <c r="R267" s="26">
        <f t="shared" si="372"/>
        <v>175317.96000000002</v>
      </c>
    </row>
    <row r="268" spans="1:18" ht="38.25" customHeight="1" x14ac:dyDescent="0.35">
      <c r="A268" s="37">
        <f t="shared" si="369"/>
        <v>237</v>
      </c>
      <c r="B268" s="18" t="s">
        <v>243</v>
      </c>
      <c r="C268" s="18" t="s">
        <v>253</v>
      </c>
      <c r="D268" s="18" t="s">
        <v>27</v>
      </c>
      <c r="E268" s="18" t="s">
        <v>244</v>
      </c>
      <c r="F268" s="19" t="s">
        <v>29</v>
      </c>
      <c r="G268" s="29">
        <v>150000</v>
      </c>
      <c r="H268" s="29">
        <v>144166.67000000001</v>
      </c>
      <c r="I268" s="29">
        <v>23866.62</v>
      </c>
      <c r="J268" s="22">
        <f t="shared" si="378"/>
        <v>4305</v>
      </c>
      <c r="K268" s="32">
        <f t="shared" si="379"/>
        <v>10650</v>
      </c>
      <c r="L268" s="85">
        <f t="shared" si="366"/>
        <v>822.88800000000003</v>
      </c>
      <c r="M268" s="96">
        <f t="shared" si="380"/>
        <v>4560</v>
      </c>
      <c r="N268" s="32">
        <f t="shared" si="377"/>
        <v>10635</v>
      </c>
      <c r="O268" s="25">
        <v>0</v>
      </c>
      <c r="P268" s="26">
        <f t="shared" si="381"/>
        <v>32731.62</v>
      </c>
      <c r="Q268" s="26">
        <f t="shared" si="382"/>
        <v>22107.887999999999</v>
      </c>
      <c r="R268" s="26">
        <f t="shared" si="372"/>
        <v>261435.05000000002</v>
      </c>
    </row>
    <row r="269" spans="1:18" ht="38.25" customHeight="1" x14ac:dyDescent="0.35">
      <c r="A269" s="37">
        <f t="shared" si="369"/>
        <v>238</v>
      </c>
      <c r="B269" s="18" t="s">
        <v>276</v>
      </c>
      <c r="C269" s="18" t="s">
        <v>252</v>
      </c>
      <c r="D269" s="18" t="s">
        <v>27</v>
      </c>
      <c r="E269" s="18" t="s">
        <v>277</v>
      </c>
      <c r="F269" s="19" t="s">
        <v>297</v>
      </c>
      <c r="G269" s="29">
        <v>160000</v>
      </c>
      <c r="H269" s="29">
        <v>142500</v>
      </c>
      <c r="I269" s="21">
        <v>26218.87</v>
      </c>
      <c r="J269" s="22">
        <f>G269*2.87/100</f>
        <v>4592</v>
      </c>
      <c r="K269" s="32">
        <f t="shared" si="379"/>
        <v>11360</v>
      </c>
      <c r="L269" s="85">
        <f t="shared" si="366"/>
        <v>822.88800000000003</v>
      </c>
      <c r="M269" s="96">
        <f>+G269*3.04%</f>
        <v>4864</v>
      </c>
      <c r="N269" s="32">
        <f>+G269*7.09%</f>
        <v>11344</v>
      </c>
      <c r="O269" s="25">
        <v>0</v>
      </c>
      <c r="P269" s="26">
        <f t="shared" si="381"/>
        <v>35674.869999999995</v>
      </c>
      <c r="Q269" s="26">
        <f t="shared" si="382"/>
        <v>23526.887999999999</v>
      </c>
      <c r="R269" s="26">
        <f t="shared" si="372"/>
        <v>266825.13</v>
      </c>
    </row>
    <row r="270" spans="1:18" ht="38.25" customHeight="1" x14ac:dyDescent="0.35">
      <c r="A270" s="37">
        <f t="shared" si="369"/>
        <v>239</v>
      </c>
      <c r="B270" s="18" t="s">
        <v>116</v>
      </c>
      <c r="C270" s="18" t="s">
        <v>252</v>
      </c>
      <c r="D270" s="18" t="s">
        <v>27</v>
      </c>
      <c r="E270" s="18" t="s">
        <v>117</v>
      </c>
      <c r="F270" s="19" t="s">
        <v>29</v>
      </c>
      <c r="G270" s="29">
        <v>66000</v>
      </c>
      <c r="H270" s="29">
        <v>65416.67</v>
      </c>
      <c r="I270" s="21">
        <v>4615.76</v>
      </c>
      <c r="J270" s="22">
        <f t="shared" si="378"/>
        <v>1894.2</v>
      </c>
      <c r="K270" s="32">
        <f t="shared" si="379"/>
        <v>4686</v>
      </c>
      <c r="L270" s="85">
        <f>+G270*1.1%</f>
        <v>726.00000000000011</v>
      </c>
      <c r="M270" s="96">
        <f>G270*3.04/100</f>
        <v>2006.4</v>
      </c>
      <c r="N270" s="32">
        <f t="shared" si="377"/>
        <v>4679.4000000000005</v>
      </c>
      <c r="O270" s="25">
        <v>0</v>
      </c>
      <c r="P270" s="26">
        <f t="shared" si="381"/>
        <v>8516.36</v>
      </c>
      <c r="Q270" s="26">
        <f t="shared" si="382"/>
        <v>10091.400000000001</v>
      </c>
      <c r="R270" s="26">
        <f t="shared" si="372"/>
        <v>122900.31</v>
      </c>
    </row>
    <row r="271" spans="1:18" ht="38.25" customHeight="1" x14ac:dyDescent="0.35">
      <c r="A271" s="37">
        <f t="shared" si="369"/>
        <v>240</v>
      </c>
      <c r="B271" s="18" t="s">
        <v>204</v>
      </c>
      <c r="C271" s="18" t="s">
        <v>252</v>
      </c>
      <c r="D271" s="18" t="s">
        <v>27</v>
      </c>
      <c r="E271" s="18" t="s">
        <v>431</v>
      </c>
      <c r="F271" s="19" t="s">
        <v>32</v>
      </c>
      <c r="G271" s="29">
        <v>100000</v>
      </c>
      <c r="H271" s="29">
        <v>77916.67</v>
      </c>
      <c r="I271" s="21">
        <f>9545.69+2559.68</f>
        <v>12105.37</v>
      </c>
      <c r="J271" s="22">
        <f t="shared" si="373"/>
        <v>2870</v>
      </c>
      <c r="K271" s="32">
        <f t="shared" si="374"/>
        <v>7100</v>
      </c>
      <c r="L271" s="85">
        <f t="shared" si="366"/>
        <v>822.88800000000003</v>
      </c>
      <c r="M271" s="96">
        <f t="shared" si="376"/>
        <v>3040</v>
      </c>
      <c r="N271" s="32">
        <f t="shared" si="377"/>
        <v>7090.0000000000009</v>
      </c>
      <c r="O271" s="25">
        <v>0</v>
      </c>
      <c r="P271" s="26">
        <f t="shared" si="367"/>
        <v>18015.370000000003</v>
      </c>
      <c r="Q271" s="26">
        <f>K271+L271+N271</f>
        <v>15012.888000000001</v>
      </c>
      <c r="R271" s="26">
        <f t="shared" si="372"/>
        <v>159901.29999999999</v>
      </c>
    </row>
    <row r="272" spans="1:18" ht="38.25" customHeight="1" x14ac:dyDescent="0.35">
      <c r="A272" s="37">
        <f t="shared" si="369"/>
        <v>241</v>
      </c>
      <c r="B272" s="18" t="s">
        <v>298</v>
      </c>
      <c r="C272" s="18" t="s">
        <v>252</v>
      </c>
      <c r="D272" s="18" t="s">
        <v>27</v>
      </c>
      <c r="E272" s="18" t="s">
        <v>135</v>
      </c>
      <c r="F272" s="19" t="s">
        <v>32</v>
      </c>
      <c r="G272" s="29">
        <v>100000</v>
      </c>
      <c r="H272" s="29">
        <v>84583.33</v>
      </c>
      <c r="I272" s="29">
        <v>12105.37</v>
      </c>
      <c r="J272" s="29">
        <f t="shared" si="373"/>
        <v>2870</v>
      </c>
      <c r="K272" s="29">
        <f t="shared" si="374"/>
        <v>7100</v>
      </c>
      <c r="L272" s="85">
        <f>74808*1.1%</f>
        <v>822.88800000000003</v>
      </c>
      <c r="M272" s="96">
        <f t="shared" si="376"/>
        <v>3040</v>
      </c>
      <c r="N272" s="29">
        <f t="shared" si="377"/>
        <v>7090.0000000000009</v>
      </c>
      <c r="O272" s="25">
        <v>0</v>
      </c>
      <c r="P272" s="26">
        <f t="shared" si="367"/>
        <v>18015.370000000003</v>
      </c>
      <c r="Q272" s="26">
        <f>K272+L272+N272</f>
        <v>15012.888000000001</v>
      </c>
      <c r="R272" s="26">
        <f t="shared" si="372"/>
        <v>166567.96000000002</v>
      </c>
    </row>
    <row r="273" spans="1:18" ht="38.25" customHeight="1" x14ac:dyDescent="0.35">
      <c r="A273" s="37">
        <f t="shared" si="369"/>
        <v>242</v>
      </c>
      <c r="B273" s="18" t="s">
        <v>374</v>
      </c>
      <c r="C273" s="18" t="s">
        <v>252</v>
      </c>
      <c r="D273" s="18" t="s">
        <v>27</v>
      </c>
      <c r="E273" s="18" t="s">
        <v>375</v>
      </c>
      <c r="F273" s="19" t="s">
        <v>32</v>
      </c>
      <c r="G273" s="29">
        <v>66000</v>
      </c>
      <c r="H273" s="29">
        <v>58666.67</v>
      </c>
      <c r="I273" s="29">
        <v>4615.76</v>
      </c>
      <c r="J273" s="29">
        <f t="shared" si="373"/>
        <v>1894.2</v>
      </c>
      <c r="K273" s="29">
        <f t="shared" si="374"/>
        <v>4686</v>
      </c>
      <c r="L273" s="85">
        <f>+G273*1.1%</f>
        <v>726.00000000000011</v>
      </c>
      <c r="M273" s="96">
        <f t="shared" si="376"/>
        <v>2006.4</v>
      </c>
      <c r="N273" s="29">
        <f t="shared" si="377"/>
        <v>4679.4000000000005</v>
      </c>
      <c r="O273" s="25">
        <v>0</v>
      </c>
      <c r="P273" s="26">
        <f t="shared" si="367"/>
        <v>8516.36</v>
      </c>
      <c r="Q273" s="26">
        <f>K273+L273+N273</f>
        <v>10091.400000000001</v>
      </c>
      <c r="R273" s="26">
        <f t="shared" si="372"/>
        <v>116150.31</v>
      </c>
    </row>
    <row r="274" spans="1:18" ht="38.25" customHeight="1" x14ac:dyDescent="0.35">
      <c r="A274" s="37">
        <f t="shared" si="369"/>
        <v>243</v>
      </c>
      <c r="B274" s="18" t="s">
        <v>376</v>
      </c>
      <c r="C274" s="18" t="s">
        <v>252</v>
      </c>
      <c r="D274" s="18" t="s">
        <v>27</v>
      </c>
      <c r="E274" s="18" t="s">
        <v>375</v>
      </c>
      <c r="F274" s="19" t="s">
        <v>32</v>
      </c>
      <c r="G274" s="29">
        <v>66000</v>
      </c>
      <c r="H274" s="29">
        <v>57416.67</v>
      </c>
      <c r="I274" s="29">
        <v>4615.76</v>
      </c>
      <c r="J274" s="29">
        <f t="shared" ref="J274:J275" si="389">G274*2.87/100</f>
        <v>1894.2</v>
      </c>
      <c r="K274" s="29">
        <f t="shared" ref="K274:K275" si="390">G274*7.1/100</f>
        <v>4686</v>
      </c>
      <c r="L274" s="85">
        <f t="shared" ref="L274" si="391">+G274*1.1%</f>
        <v>726.00000000000011</v>
      </c>
      <c r="M274" s="96">
        <f t="shared" ref="M274:M275" si="392">G274*3.04/100</f>
        <v>2006.4</v>
      </c>
      <c r="N274" s="29">
        <f t="shared" ref="N274:N275" si="393">+G274*7.09%</f>
        <v>4679.4000000000005</v>
      </c>
      <c r="O274" s="25">
        <v>0</v>
      </c>
      <c r="P274" s="26">
        <f t="shared" ref="P274:P275" si="394">I274+J274+M274+O274</f>
        <v>8516.36</v>
      </c>
      <c r="Q274" s="26">
        <f t="shared" ref="Q274:Q275" si="395">K274+L274+N274</f>
        <v>10091.400000000001</v>
      </c>
      <c r="R274" s="26">
        <f t="shared" si="372"/>
        <v>114900.31</v>
      </c>
    </row>
    <row r="275" spans="1:18" ht="38.25" customHeight="1" x14ac:dyDescent="0.35">
      <c r="A275" s="37">
        <f t="shared" si="369"/>
        <v>244</v>
      </c>
      <c r="B275" s="18" t="s">
        <v>377</v>
      </c>
      <c r="C275" s="18" t="s">
        <v>252</v>
      </c>
      <c r="D275" s="18" t="s">
        <v>27</v>
      </c>
      <c r="E275" s="18" t="s">
        <v>432</v>
      </c>
      <c r="F275" s="19" t="s">
        <v>32</v>
      </c>
      <c r="G275" s="29">
        <v>100000</v>
      </c>
      <c r="H275" s="29">
        <v>65916.67</v>
      </c>
      <c r="I275" s="29">
        <f>4615.76+7489.61</f>
        <v>12105.369999999999</v>
      </c>
      <c r="J275" s="29">
        <f t="shared" si="389"/>
        <v>2870</v>
      </c>
      <c r="K275" s="29">
        <f t="shared" si="390"/>
        <v>7100</v>
      </c>
      <c r="L275" s="85">
        <f t="shared" ref="L275" si="396">74808*1.1%</f>
        <v>822.88800000000003</v>
      </c>
      <c r="M275" s="96">
        <f t="shared" si="392"/>
        <v>3040</v>
      </c>
      <c r="N275" s="29">
        <f t="shared" si="393"/>
        <v>7090.0000000000009</v>
      </c>
      <c r="O275" s="25">
        <v>0</v>
      </c>
      <c r="P275" s="26">
        <f t="shared" si="394"/>
        <v>18015.37</v>
      </c>
      <c r="Q275" s="26">
        <f t="shared" si="395"/>
        <v>15012.888000000001</v>
      </c>
      <c r="R275" s="26">
        <f t="shared" si="372"/>
        <v>147901.29999999999</v>
      </c>
    </row>
    <row r="276" spans="1:18" ht="38.25" customHeight="1" x14ac:dyDescent="0.35">
      <c r="A276" s="37">
        <f t="shared" si="369"/>
        <v>245</v>
      </c>
      <c r="B276" s="18" t="s">
        <v>362</v>
      </c>
      <c r="C276" s="18" t="s">
        <v>253</v>
      </c>
      <c r="D276" s="18" t="s">
        <v>27</v>
      </c>
      <c r="E276" s="18" t="s">
        <v>117</v>
      </c>
      <c r="F276" s="19" t="s">
        <v>32</v>
      </c>
      <c r="G276" s="29">
        <v>66000</v>
      </c>
      <c r="H276" s="29">
        <v>62500</v>
      </c>
      <c r="I276" s="29">
        <v>4615.76</v>
      </c>
      <c r="J276" s="29">
        <f t="shared" si="373"/>
        <v>1894.2</v>
      </c>
      <c r="K276" s="29">
        <f t="shared" si="374"/>
        <v>4686</v>
      </c>
      <c r="L276" s="24">
        <f t="shared" ref="L276:L279" si="397">+G276*1.1%</f>
        <v>726.00000000000011</v>
      </c>
      <c r="M276" s="96">
        <f t="shared" si="376"/>
        <v>2006.4</v>
      </c>
      <c r="N276" s="29">
        <f t="shared" si="377"/>
        <v>4679.4000000000005</v>
      </c>
      <c r="O276" s="25">
        <v>0</v>
      </c>
      <c r="P276" s="26">
        <f t="shared" si="367"/>
        <v>8516.36</v>
      </c>
      <c r="Q276" s="26">
        <f>K276+L276+N276</f>
        <v>10091.400000000001</v>
      </c>
      <c r="R276" s="26">
        <f t="shared" si="372"/>
        <v>119983.64</v>
      </c>
    </row>
    <row r="277" spans="1:18" ht="38.25" customHeight="1" x14ac:dyDescent="0.35">
      <c r="A277" s="37">
        <f t="shared" si="369"/>
        <v>246</v>
      </c>
      <c r="B277" s="18" t="s">
        <v>392</v>
      </c>
      <c r="C277" s="18" t="s">
        <v>252</v>
      </c>
      <c r="D277" s="18" t="s">
        <v>27</v>
      </c>
      <c r="E277" s="18" t="s">
        <v>375</v>
      </c>
      <c r="F277" s="19" t="s">
        <v>32</v>
      </c>
      <c r="G277" s="29">
        <v>66000</v>
      </c>
      <c r="H277" s="29">
        <v>33916.67</v>
      </c>
      <c r="I277" s="29">
        <v>4615.76</v>
      </c>
      <c r="J277" s="29">
        <f>G277*2.87/100</f>
        <v>1894.2</v>
      </c>
      <c r="K277" s="29">
        <f>G277*7.1/100</f>
        <v>4686</v>
      </c>
      <c r="L277" s="24">
        <f>+G277*1.1%</f>
        <v>726.00000000000011</v>
      </c>
      <c r="M277" s="96">
        <f>+G277*3.04%</f>
        <v>2006.4</v>
      </c>
      <c r="N277" s="29">
        <f>+G277*7.09%</f>
        <v>4679.4000000000005</v>
      </c>
      <c r="O277" s="25">
        <v>0</v>
      </c>
      <c r="P277" s="26">
        <f t="shared" ref="P277:P278" si="398">I277+J277+M277+O277</f>
        <v>8516.36</v>
      </c>
      <c r="Q277" s="26">
        <f t="shared" ref="Q277:Q278" si="399">K277+L277+N277</f>
        <v>10091.400000000001</v>
      </c>
      <c r="R277" s="26">
        <f t="shared" si="372"/>
        <v>91400.31</v>
      </c>
    </row>
    <row r="278" spans="1:18" ht="38.25" customHeight="1" x14ac:dyDescent="0.35">
      <c r="A278" s="37">
        <f>+A277+1</f>
        <v>247</v>
      </c>
      <c r="B278" s="18" t="s">
        <v>402</v>
      </c>
      <c r="C278" s="18" t="s">
        <v>252</v>
      </c>
      <c r="D278" s="18" t="s">
        <v>27</v>
      </c>
      <c r="E278" s="18" t="s">
        <v>375</v>
      </c>
      <c r="F278" s="19" t="s">
        <v>32</v>
      </c>
      <c r="G278" s="29">
        <v>55000</v>
      </c>
      <c r="H278" s="29">
        <v>41250</v>
      </c>
      <c r="I278" s="29">
        <v>2559.6799999999998</v>
      </c>
      <c r="J278" s="29">
        <f>G278*2.87/100</f>
        <v>1578.5</v>
      </c>
      <c r="K278" s="29">
        <f>G278*7.1/100</f>
        <v>3905</v>
      </c>
      <c r="L278" s="24">
        <f>+G278*1.1%</f>
        <v>605.00000000000011</v>
      </c>
      <c r="M278" s="96">
        <f>+G278*3.04%</f>
        <v>1672</v>
      </c>
      <c r="N278" s="29">
        <f>+G278*7.09%</f>
        <v>3899.5000000000005</v>
      </c>
      <c r="O278" s="25">
        <v>0</v>
      </c>
      <c r="P278" s="26">
        <f t="shared" si="398"/>
        <v>5810.18</v>
      </c>
      <c r="Q278" s="26">
        <f t="shared" si="399"/>
        <v>8409.5</v>
      </c>
      <c r="R278" s="26">
        <f t="shared" si="372"/>
        <v>90439.82</v>
      </c>
    </row>
    <row r="279" spans="1:18" ht="38.25" customHeight="1" x14ac:dyDescent="0.35">
      <c r="A279" s="37">
        <f>+A278+1</f>
        <v>248</v>
      </c>
      <c r="B279" s="18" t="s">
        <v>373</v>
      </c>
      <c r="C279" s="18" t="s">
        <v>253</v>
      </c>
      <c r="D279" s="18" t="s">
        <v>27</v>
      </c>
      <c r="E279" s="18" t="s">
        <v>222</v>
      </c>
      <c r="F279" s="19" t="s">
        <v>295</v>
      </c>
      <c r="G279" s="29">
        <v>38000</v>
      </c>
      <c r="H279" s="29">
        <v>15833.33</v>
      </c>
      <c r="I279" s="29">
        <v>160.38</v>
      </c>
      <c r="J279" s="29">
        <f>G279*2.87/100</f>
        <v>1090.5999999999999</v>
      </c>
      <c r="K279" s="29">
        <f>G279*7.1/100</f>
        <v>2698</v>
      </c>
      <c r="L279" s="24">
        <f t="shared" si="397"/>
        <v>418.00000000000006</v>
      </c>
      <c r="M279" s="96">
        <f>G279*3.04/100</f>
        <v>1155.2</v>
      </c>
      <c r="N279" s="29">
        <f t="shared" si="377"/>
        <v>2694.2000000000003</v>
      </c>
      <c r="O279" s="25">
        <v>0</v>
      </c>
      <c r="P279" s="26">
        <f>I279+J279+M279+O279</f>
        <v>2406.1800000000003</v>
      </c>
      <c r="Q279" s="26">
        <f>K279+L279+N279</f>
        <v>5810.2000000000007</v>
      </c>
      <c r="R279" s="26">
        <f t="shared" si="372"/>
        <v>51427.15</v>
      </c>
    </row>
    <row r="280" spans="1:18" ht="16.5" customHeight="1" x14ac:dyDescent="0.35">
      <c r="A280" s="104"/>
      <c r="B280" s="53"/>
      <c r="C280" s="53"/>
      <c r="D280" s="54"/>
      <c r="E280" s="53"/>
      <c r="F280" s="31"/>
      <c r="G280" s="55"/>
      <c r="H280" s="55"/>
      <c r="I280" s="56"/>
      <c r="J280" s="57"/>
      <c r="K280" s="58"/>
      <c r="L280" s="36"/>
      <c r="M280" s="59"/>
      <c r="N280" s="58"/>
      <c r="O280" s="82"/>
      <c r="P280" s="26"/>
      <c r="Q280" s="49"/>
      <c r="R280" s="49"/>
    </row>
    <row r="281" spans="1:18" ht="36" customHeight="1" thickBot="1" x14ac:dyDescent="0.25">
      <c r="A281" s="104"/>
      <c r="B281" s="165" t="s">
        <v>133</v>
      </c>
      <c r="C281" s="165"/>
      <c r="D281" s="165"/>
      <c r="E281" s="165"/>
      <c r="F281" s="166"/>
      <c r="G281" s="34">
        <f t="shared" ref="G281:R281" si="400">SUM(G243:G279)</f>
        <v>4693000</v>
      </c>
      <c r="H281" s="34">
        <f t="shared" si="400"/>
        <v>4382583.34</v>
      </c>
      <c r="I281" s="34">
        <f t="shared" si="400"/>
        <v>684476.94000000006</v>
      </c>
      <c r="J281" s="34">
        <f t="shared" si="400"/>
        <v>134689.1</v>
      </c>
      <c r="K281" s="34">
        <f t="shared" si="400"/>
        <v>333203</v>
      </c>
      <c r="L281" s="34">
        <f t="shared" si="400"/>
        <v>29339.64</v>
      </c>
      <c r="M281" s="34">
        <f t="shared" si="400"/>
        <v>138081.05599999998</v>
      </c>
      <c r="N281" s="34">
        <f t="shared" si="400"/>
        <v>322037.72600000008</v>
      </c>
      <c r="O281" s="34">
        <f t="shared" si="400"/>
        <v>17461.18</v>
      </c>
      <c r="P281" s="34">
        <f t="shared" si="400"/>
        <v>974708.27600000007</v>
      </c>
      <c r="Q281" s="34">
        <f t="shared" si="400"/>
        <v>684580.36600000004</v>
      </c>
      <c r="R281" s="34">
        <f t="shared" si="400"/>
        <v>8100875.0639999965</v>
      </c>
    </row>
    <row r="282" spans="1:18" s="10" customFormat="1" ht="34.5" customHeight="1" thickBot="1" x14ac:dyDescent="0.25">
      <c r="A282" s="164" t="s">
        <v>20</v>
      </c>
      <c r="B282" s="165"/>
      <c r="C282" s="165"/>
      <c r="D282" s="165"/>
      <c r="E282" s="165"/>
      <c r="F282" s="166"/>
      <c r="G282" s="60">
        <f t="shared" ref="G282:R282" si="401">G281+G241+G197+G130+G81+G63+G45+G39+G32+G20+G88</f>
        <v>21466000</v>
      </c>
      <c r="H282" s="60">
        <f t="shared" si="401"/>
        <v>18824583.419999998</v>
      </c>
      <c r="I282" s="60">
        <f t="shared" si="401"/>
        <v>2432771.34</v>
      </c>
      <c r="J282" s="60">
        <f t="shared" si="401"/>
        <v>615329.14799999981</v>
      </c>
      <c r="K282" s="60">
        <f t="shared" si="401"/>
        <v>1522242.84</v>
      </c>
      <c r="L282" s="60">
        <f t="shared" si="401"/>
        <v>167150.10400000002</v>
      </c>
      <c r="M282" s="60">
        <f t="shared" si="401"/>
        <v>637314.1120000002</v>
      </c>
      <c r="N282" s="60">
        <f t="shared" si="401"/>
        <v>1486367.452</v>
      </c>
      <c r="O282" s="60">
        <f t="shared" si="401"/>
        <v>147626.34000000003</v>
      </c>
      <c r="P282" s="60">
        <f t="shared" si="401"/>
        <v>3833040.9400000009</v>
      </c>
      <c r="Q282" s="60">
        <f t="shared" si="401"/>
        <v>3175760.3960000002</v>
      </c>
      <c r="R282" s="60">
        <f t="shared" si="401"/>
        <v>36457542.479999989</v>
      </c>
    </row>
    <row r="283" spans="1:18" ht="24" hidden="1" customHeight="1" thickBot="1" x14ac:dyDescent="0.25">
      <c r="A283" s="105"/>
      <c r="B283" s="42"/>
      <c r="C283" s="42"/>
      <c r="D283" s="42">
        <f>SUM(D161)</f>
        <v>0</v>
      </c>
      <c r="E283" s="42"/>
      <c r="F283" s="106"/>
      <c r="G283" s="68"/>
      <c r="H283" s="68"/>
      <c r="I283" s="107"/>
      <c r="J283" s="108"/>
      <c r="K283" s="68"/>
      <c r="L283" s="17"/>
      <c r="M283" s="68"/>
      <c r="N283" s="68"/>
      <c r="O283" s="68"/>
      <c r="P283" s="76"/>
      <c r="Q283" s="83"/>
      <c r="R283" s="79"/>
    </row>
    <row r="284" spans="1:18" ht="24" hidden="1" customHeight="1" x14ac:dyDescent="0.2">
      <c r="A284" s="109">
        <f>SUM(A12:A283)</f>
        <v>30455</v>
      </c>
      <c r="B284" s="110"/>
      <c r="C284" s="110"/>
      <c r="D284" s="110"/>
      <c r="E284" s="69"/>
      <c r="F284" s="69"/>
      <c r="G284" s="69"/>
      <c r="H284" s="69"/>
      <c r="I284" s="61"/>
      <c r="J284" s="68"/>
      <c r="K284" s="69" t="s">
        <v>198</v>
      </c>
      <c r="L284" s="68"/>
      <c r="M284" s="68"/>
      <c r="N284" s="17"/>
      <c r="O284" s="69"/>
      <c r="P284" s="28"/>
      <c r="Q284" s="80"/>
      <c r="R284" s="80"/>
    </row>
    <row r="285" spans="1:18" ht="24" hidden="1" customHeight="1" x14ac:dyDescent="0.2">
      <c r="A285" s="111"/>
      <c r="B285" s="110"/>
      <c r="C285" s="110"/>
      <c r="D285" s="110"/>
      <c r="E285" s="69"/>
      <c r="F285" s="69"/>
      <c r="G285" s="69"/>
      <c r="H285" s="69"/>
      <c r="I285" s="61"/>
      <c r="J285" s="68"/>
      <c r="K285" s="69"/>
      <c r="L285" s="68"/>
      <c r="M285" s="68"/>
      <c r="N285" s="17"/>
      <c r="O285" s="69"/>
      <c r="P285" s="48"/>
      <c r="Q285" s="103"/>
      <c r="R285" s="103"/>
    </row>
    <row r="286" spans="1:18" s="10" customFormat="1" ht="24" customHeight="1" x14ac:dyDescent="0.2">
      <c r="A286" s="109" t="s">
        <v>2</v>
      </c>
      <c r="B286" s="110"/>
      <c r="C286" s="110"/>
      <c r="D286" s="110"/>
      <c r="E286" s="69"/>
      <c r="F286" s="69"/>
      <c r="G286" s="17"/>
      <c r="H286" s="17"/>
      <c r="I286" s="68" t="s">
        <v>144</v>
      </c>
      <c r="J286" s="68"/>
      <c r="K286" s="68"/>
      <c r="L286" s="68"/>
      <c r="M286" s="68"/>
      <c r="N286" s="17"/>
      <c r="O286" s="68"/>
      <c r="P286" s="68"/>
      <c r="Q286" s="68"/>
      <c r="R286" s="112"/>
    </row>
    <row r="287" spans="1:18" s="10" customFormat="1" ht="24" customHeight="1" x14ac:dyDescent="0.2">
      <c r="A287" s="111" t="s">
        <v>207</v>
      </c>
      <c r="B287" s="110"/>
      <c r="C287" s="110"/>
      <c r="D287" s="110"/>
      <c r="E287" s="69"/>
      <c r="F287" s="69"/>
      <c r="G287" s="69"/>
      <c r="H287" s="69"/>
      <c r="I287" s="113" t="s">
        <v>144</v>
      </c>
      <c r="J287" s="101"/>
      <c r="K287" s="98"/>
      <c r="L287" s="99"/>
      <c r="M287" s="100"/>
      <c r="N287" s="100"/>
      <c r="O287" s="17"/>
      <c r="P287" s="17" t="s">
        <v>156</v>
      </c>
      <c r="Q287" s="68"/>
      <c r="R287" s="114"/>
    </row>
    <row r="288" spans="1:18" s="10" customFormat="1" ht="24" customHeight="1" x14ac:dyDescent="0.2">
      <c r="A288" s="111" t="s">
        <v>263</v>
      </c>
      <c r="B288" s="110"/>
      <c r="C288" s="110"/>
      <c r="D288" s="110"/>
      <c r="E288" s="69"/>
      <c r="F288" s="69"/>
      <c r="G288" s="69"/>
      <c r="H288" s="69"/>
      <c r="I288" s="113"/>
      <c r="J288" s="101"/>
      <c r="K288" s="69" t="s">
        <v>169</v>
      </c>
      <c r="L288" s="101"/>
      <c r="M288" s="17"/>
      <c r="N288" s="17"/>
      <c r="O288" s="17"/>
      <c r="P288" s="17"/>
      <c r="Q288" s="17"/>
      <c r="R288" s="112"/>
    </row>
    <row r="289" spans="1:18" s="10" customFormat="1" ht="24" customHeight="1" x14ac:dyDescent="0.2">
      <c r="A289" s="111" t="s">
        <v>264</v>
      </c>
      <c r="B289" s="110"/>
      <c r="C289" s="110"/>
      <c r="D289" s="110"/>
      <c r="E289" s="69"/>
      <c r="F289" s="110"/>
      <c r="G289" s="110"/>
      <c r="H289" s="110"/>
      <c r="I289" s="102" t="s">
        <v>144</v>
      </c>
      <c r="J289" s="101"/>
      <c r="K289" s="102" t="s">
        <v>157</v>
      </c>
      <c r="L289" s="101"/>
      <c r="M289" s="17"/>
      <c r="N289" s="69"/>
      <c r="O289" s="17"/>
      <c r="P289" s="17"/>
      <c r="Q289" s="17"/>
      <c r="R289" s="114"/>
    </row>
    <row r="290" spans="1:18" ht="38.25" customHeight="1" x14ac:dyDescent="0.2">
      <c r="A290" s="115" t="s">
        <v>331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7"/>
      <c r="N290" s="117"/>
      <c r="O290" s="117"/>
      <c r="P290" s="117"/>
      <c r="Q290" s="117"/>
      <c r="R290" s="97"/>
    </row>
    <row r="291" spans="1:18" s="132" customFormat="1" x14ac:dyDescent="0.2">
      <c r="F291" s="133"/>
      <c r="G291" s="133"/>
      <c r="H291" s="133"/>
      <c r="I291" s="134"/>
      <c r="J291" s="135"/>
      <c r="P291" s="136"/>
      <c r="Q291" s="137"/>
      <c r="R291" s="137"/>
    </row>
    <row r="292" spans="1:18" s="132" customFormat="1" x14ac:dyDescent="0.2">
      <c r="F292" s="133"/>
      <c r="G292" s="133"/>
      <c r="H292" s="133"/>
      <c r="I292" s="134"/>
      <c r="J292" s="135"/>
      <c r="P292" s="136"/>
      <c r="Q292" s="137"/>
      <c r="R292" s="137"/>
    </row>
    <row r="293" spans="1:18" s="132" customFormat="1" x14ac:dyDescent="0.2">
      <c r="F293" s="133"/>
      <c r="G293" s="133"/>
      <c r="H293" s="133"/>
      <c r="I293" s="134"/>
      <c r="J293" s="135"/>
      <c r="P293" s="136"/>
      <c r="Q293" s="137"/>
      <c r="R293" s="137"/>
    </row>
    <row r="294" spans="1:18" s="132" customFormat="1" x14ac:dyDescent="0.2">
      <c r="F294" s="133"/>
      <c r="G294" s="133">
        <v>334500</v>
      </c>
      <c r="H294" s="133"/>
      <c r="I294" s="134">
        <v>6014.3099999999995</v>
      </c>
      <c r="J294" s="135">
        <v>9600.15</v>
      </c>
      <c r="K294" s="132">
        <v>23749.5</v>
      </c>
      <c r="L294" s="132">
        <v>3444.1800000000003</v>
      </c>
      <c r="M294" s="132">
        <v>10168.800000000001</v>
      </c>
      <c r="N294" s="132">
        <v>23716.05</v>
      </c>
      <c r="O294" s="132">
        <v>4126.4799999999996</v>
      </c>
      <c r="P294" s="136">
        <v>29909.74</v>
      </c>
      <c r="Q294" s="137">
        <v>50909.73</v>
      </c>
      <c r="R294" s="137">
        <v>304590.26</v>
      </c>
    </row>
    <row r="295" spans="1:18" s="132" customFormat="1" x14ac:dyDescent="0.2">
      <c r="F295" s="133"/>
      <c r="G295" s="133">
        <v>154000</v>
      </c>
      <c r="H295" s="133"/>
      <c r="I295" s="134">
        <v>3186.26</v>
      </c>
      <c r="J295" s="135">
        <v>4419.8</v>
      </c>
      <c r="K295" s="132">
        <v>10934</v>
      </c>
      <c r="L295" s="132">
        <v>1558.7600000000002</v>
      </c>
      <c r="M295" s="132">
        <v>4681.6000000000004</v>
      </c>
      <c r="N295" s="132">
        <v>10918.6</v>
      </c>
      <c r="O295" s="132">
        <v>5158.0999999999995</v>
      </c>
      <c r="P295" s="136">
        <v>17445.759999999998</v>
      </c>
      <c r="Q295" s="137">
        <v>23411.360000000001</v>
      </c>
      <c r="R295" s="137">
        <v>136554.23999999999</v>
      </c>
    </row>
    <row r="296" spans="1:18" s="132" customFormat="1" x14ac:dyDescent="0.2">
      <c r="F296" s="133"/>
      <c r="G296" s="133">
        <v>158000</v>
      </c>
      <c r="H296" s="133"/>
      <c r="I296" s="134">
        <v>2979.94</v>
      </c>
      <c r="J296" s="135">
        <v>4534.6000000000004</v>
      </c>
      <c r="K296" s="132">
        <v>11218</v>
      </c>
      <c r="L296" s="132">
        <v>1602.7600000000002</v>
      </c>
      <c r="M296" s="132">
        <v>4803.2</v>
      </c>
      <c r="N296" s="132">
        <v>11202.200000000003</v>
      </c>
      <c r="O296" s="132">
        <v>3094.8599999999997</v>
      </c>
      <c r="P296" s="136">
        <v>15412.6</v>
      </c>
      <c r="Q296" s="137">
        <v>24022.959999999999</v>
      </c>
      <c r="R296" s="137">
        <v>142587.40000000002</v>
      </c>
    </row>
    <row r="297" spans="1:18" s="132" customFormat="1" x14ac:dyDescent="0.2">
      <c r="F297" s="133" t="s">
        <v>145</v>
      </c>
      <c r="G297" s="133">
        <f>SUM(G294:G296)</f>
        <v>646500</v>
      </c>
      <c r="H297" s="133"/>
      <c r="I297" s="134">
        <f>SUM(I294:I296)</f>
        <v>12180.51</v>
      </c>
      <c r="J297" s="135">
        <f t="shared" ref="J297:R297" si="402">SUM(J294:J296)</f>
        <v>18554.550000000003</v>
      </c>
      <c r="K297" s="132">
        <f t="shared" si="402"/>
        <v>45901.5</v>
      </c>
      <c r="L297" s="132">
        <f t="shared" si="402"/>
        <v>6605.7000000000007</v>
      </c>
      <c r="M297" s="132">
        <f t="shared" si="402"/>
        <v>19653.600000000002</v>
      </c>
      <c r="N297" s="132">
        <f t="shared" si="402"/>
        <v>45836.850000000006</v>
      </c>
      <c r="O297" s="132">
        <f t="shared" si="402"/>
        <v>12379.439999999999</v>
      </c>
      <c r="P297" s="136">
        <f t="shared" si="402"/>
        <v>62768.1</v>
      </c>
      <c r="Q297" s="137">
        <f t="shared" si="402"/>
        <v>98344.049999999988</v>
      </c>
      <c r="R297" s="137">
        <f t="shared" si="402"/>
        <v>583731.9</v>
      </c>
    </row>
    <row r="298" spans="1:18" s="132" customFormat="1" x14ac:dyDescent="0.2">
      <c r="F298" s="133" t="s">
        <v>146</v>
      </c>
      <c r="G298" s="133">
        <v>8634300</v>
      </c>
      <c r="H298" s="133"/>
      <c r="I298" s="134">
        <v>667698.94000000006</v>
      </c>
      <c r="J298" s="135">
        <v>242510.40000000005</v>
      </c>
      <c r="K298" s="132">
        <v>599938.64</v>
      </c>
      <c r="L298" s="132">
        <v>64256.12000000001</v>
      </c>
      <c r="M298" s="132">
        <v>242468.52000000002</v>
      </c>
      <c r="N298" s="132">
        <v>565494.09000000008</v>
      </c>
      <c r="O298" s="132">
        <v>69118.539999999994</v>
      </c>
      <c r="P298" s="136">
        <v>1221796.4000000004</v>
      </c>
      <c r="Q298" s="137">
        <v>1229688.8500000001</v>
      </c>
      <c r="R298" s="137">
        <v>7412503.5999999978</v>
      </c>
    </row>
    <row r="299" spans="1:18" s="132" customFormat="1" x14ac:dyDescent="0.2">
      <c r="F299" s="133" t="s">
        <v>147</v>
      </c>
      <c r="G299" s="133">
        <f>SUM(G297:G298)</f>
        <v>9280800</v>
      </c>
      <c r="H299" s="133"/>
      <c r="I299" s="134">
        <f t="shared" ref="I299:R299" si="403">SUM(I297:I298)</f>
        <v>679879.45000000007</v>
      </c>
      <c r="J299" s="135">
        <f t="shared" si="403"/>
        <v>261064.95000000007</v>
      </c>
      <c r="K299" s="132">
        <f t="shared" si="403"/>
        <v>645840.14</v>
      </c>
      <c r="L299" s="132">
        <f t="shared" si="403"/>
        <v>70861.820000000007</v>
      </c>
      <c r="M299" s="132">
        <f t="shared" si="403"/>
        <v>262122.12000000002</v>
      </c>
      <c r="N299" s="132">
        <f t="shared" si="403"/>
        <v>611330.94000000006</v>
      </c>
      <c r="O299" s="132">
        <f t="shared" si="403"/>
        <v>81497.98</v>
      </c>
      <c r="P299" s="136">
        <f t="shared" si="403"/>
        <v>1284564.5000000005</v>
      </c>
      <c r="Q299" s="137">
        <f t="shared" si="403"/>
        <v>1328032.9000000001</v>
      </c>
      <c r="R299" s="137">
        <f t="shared" si="403"/>
        <v>7996235.4999999981</v>
      </c>
    </row>
    <row r="300" spans="1:18" s="132" customFormat="1" x14ac:dyDescent="0.2">
      <c r="F300" s="133"/>
      <c r="G300" s="133"/>
      <c r="H300" s="133"/>
      <c r="I300" s="134">
        <v>686171.43</v>
      </c>
      <c r="J300" s="135"/>
      <c r="P300" s="136" t="s">
        <v>144</v>
      </c>
      <c r="Q300" s="137"/>
      <c r="R300" s="137"/>
    </row>
    <row r="301" spans="1:18" s="132" customFormat="1" x14ac:dyDescent="0.2">
      <c r="F301" s="133"/>
      <c r="G301" s="133"/>
      <c r="H301" s="133"/>
      <c r="I301" s="134">
        <f>I300-I299</f>
        <v>6291.9799999999814</v>
      </c>
      <c r="J301" s="135"/>
      <c r="P301" s="136"/>
      <c r="Q301" s="137"/>
      <c r="R301" s="137">
        <f>R299-R298</f>
        <v>583731.90000000037</v>
      </c>
    </row>
    <row r="302" spans="1:18" s="132" customFormat="1" x14ac:dyDescent="0.2">
      <c r="F302" s="133"/>
      <c r="G302" s="133">
        <f>G297+G282</f>
        <v>22112500</v>
      </c>
      <c r="H302" s="133"/>
      <c r="I302" s="134"/>
      <c r="J302" s="135"/>
      <c r="P302" s="136"/>
      <c r="Q302" s="137"/>
      <c r="R302" s="137"/>
    </row>
    <row r="303" spans="1:18" s="132" customFormat="1" x14ac:dyDescent="0.2">
      <c r="F303" s="133"/>
      <c r="G303" s="133"/>
      <c r="H303" s="133"/>
      <c r="I303" s="134"/>
      <c r="J303" s="135"/>
      <c r="P303" s="136"/>
      <c r="Q303" s="137"/>
      <c r="R303" s="137"/>
    </row>
    <row r="304" spans="1:18" s="132" customFormat="1" x14ac:dyDescent="0.2">
      <c r="F304" s="133"/>
      <c r="G304" s="133"/>
      <c r="H304" s="133"/>
      <c r="I304" s="134"/>
      <c r="J304" s="135"/>
      <c r="P304" s="136"/>
      <c r="Q304" s="137"/>
      <c r="R304" s="137"/>
    </row>
    <row r="305" spans="6:18" s="132" customFormat="1" x14ac:dyDescent="0.2">
      <c r="F305" s="133"/>
      <c r="G305" s="133"/>
      <c r="H305" s="133"/>
      <c r="I305" s="134"/>
      <c r="J305" s="135"/>
      <c r="P305" s="136"/>
      <c r="Q305" s="137"/>
      <c r="R305" s="137"/>
    </row>
    <row r="306" spans="6:18" s="132" customFormat="1" x14ac:dyDescent="0.2">
      <c r="F306" s="133"/>
      <c r="G306" s="133"/>
      <c r="H306" s="133"/>
      <c r="I306" s="134"/>
      <c r="J306" s="135"/>
      <c r="P306" s="136"/>
      <c r="Q306" s="137"/>
      <c r="R306" s="137"/>
    </row>
    <row r="307" spans="6:18" s="132" customFormat="1" x14ac:dyDescent="0.2">
      <c r="F307" s="133"/>
      <c r="G307" s="133"/>
      <c r="H307" s="133"/>
      <c r="I307" s="134"/>
      <c r="J307" s="135"/>
      <c r="P307" s="136"/>
      <c r="Q307" s="137"/>
      <c r="R307" s="137"/>
    </row>
    <row r="308" spans="6:18" s="132" customFormat="1" x14ac:dyDescent="0.2">
      <c r="F308" s="133"/>
      <c r="G308" s="133"/>
      <c r="H308" s="133"/>
      <c r="I308" s="134"/>
      <c r="J308" s="135"/>
      <c r="P308" s="136"/>
      <c r="Q308" s="137"/>
      <c r="R308" s="137"/>
    </row>
    <row r="309" spans="6:18" s="132" customFormat="1" x14ac:dyDescent="0.2">
      <c r="F309" s="133"/>
      <c r="G309" s="133"/>
      <c r="H309" s="133"/>
      <c r="I309" s="134"/>
      <c r="J309" s="135"/>
      <c r="P309" s="136"/>
      <c r="Q309" s="137"/>
      <c r="R309" s="137"/>
    </row>
    <row r="310" spans="6:18" s="132" customFormat="1" x14ac:dyDescent="0.2">
      <c r="F310" s="133"/>
      <c r="G310" s="133"/>
      <c r="H310" s="133"/>
      <c r="I310" s="134"/>
      <c r="J310" s="135"/>
      <c r="P310" s="136"/>
      <c r="Q310" s="137"/>
      <c r="R310" s="137"/>
    </row>
    <row r="311" spans="6:18" s="132" customFormat="1" x14ac:dyDescent="0.2">
      <c r="F311" s="133"/>
      <c r="G311" s="133"/>
      <c r="H311" s="133"/>
      <c r="I311" s="134"/>
      <c r="J311" s="135"/>
      <c r="P311" s="136"/>
      <c r="Q311" s="137"/>
      <c r="R311" s="137"/>
    </row>
    <row r="312" spans="6:18" s="132" customFormat="1" x14ac:dyDescent="0.2">
      <c r="F312" s="133"/>
      <c r="G312" s="133"/>
      <c r="H312" s="133"/>
      <c r="I312" s="134"/>
      <c r="J312" s="135"/>
      <c r="P312" s="136"/>
      <c r="Q312" s="137"/>
      <c r="R312" s="137"/>
    </row>
    <row r="313" spans="6:18" s="132" customFormat="1" x14ac:dyDescent="0.2">
      <c r="F313" s="133"/>
      <c r="G313" s="133"/>
      <c r="H313" s="133"/>
      <c r="I313" s="134"/>
      <c r="J313" s="135"/>
      <c r="P313" s="136"/>
      <c r="Q313" s="137"/>
      <c r="R313" s="137"/>
    </row>
    <row r="314" spans="6:18" s="132" customFormat="1" x14ac:dyDescent="0.2">
      <c r="F314" s="133"/>
      <c r="G314" s="133"/>
      <c r="H314" s="133"/>
      <c r="I314" s="134"/>
      <c r="J314" s="135"/>
      <c r="P314" s="136"/>
      <c r="Q314" s="137"/>
      <c r="R314" s="137"/>
    </row>
    <row r="315" spans="6:18" s="132" customFormat="1" x14ac:dyDescent="0.2">
      <c r="F315" s="133"/>
      <c r="G315" s="133"/>
      <c r="H315" s="133"/>
      <c r="I315" s="134"/>
      <c r="J315" s="135"/>
      <c r="P315" s="136"/>
      <c r="Q315" s="137"/>
      <c r="R315" s="137"/>
    </row>
    <row r="316" spans="6:18" s="132" customFormat="1" x14ac:dyDescent="0.2">
      <c r="F316" s="133"/>
      <c r="G316" s="133"/>
      <c r="H316" s="133"/>
      <c r="I316" s="134"/>
      <c r="J316" s="135"/>
      <c r="P316" s="136"/>
      <c r="Q316" s="137"/>
      <c r="R316" s="137"/>
    </row>
    <row r="317" spans="6:18" s="132" customFormat="1" x14ac:dyDescent="0.2">
      <c r="F317" s="133"/>
      <c r="G317" s="133"/>
      <c r="H317" s="133"/>
      <c r="I317" s="134"/>
      <c r="J317" s="135"/>
      <c r="P317" s="136"/>
      <c r="Q317" s="137"/>
      <c r="R317" s="137"/>
    </row>
    <row r="318" spans="6:18" s="132" customFormat="1" x14ac:dyDescent="0.2">
      <c r="F318" s="133"/>
      <c r="G318" s="133"/>
      <c r="H318" s="133"/>
      <c r="I318" s="134"/>
      <c r="J318" s="135"/>
      <c r="P318" s="136"/>
      <c r="Q318" s="137"/>
      <c r="R318" s="137"/>
    </row>
    <row r="319" spans="6:18" s="132" customFormat="1" x14ac:dyDescent="0.2">
      <c r="F319" s="133"/>
      <c r="G319" s="133"/>
      <c r="H319" s="133"/>
      <c r="I319" s="134"/>
      <c r="J319" s="135"/>
      <c r="P319" s="136"/>
      <c r="Q319" s="137"/>
      <c r="R319" s="137"/>
    </row>
    <row r="320" spans="6:18" s="132" customFormat="1" x14ac:dyDescent="0.2">
      <c r="F320" s="133"/>
      <c r="G320" s="133"/>
      <c r="H320" s="133"/>
      <c r="I320" s="134"/>
      <c r="J320" s="135"/>
      <c r="P320" s="136"/>
      <c r="Q320" s="137"/>
      <c r="R320" s="137"/>
    </row>
    <row r="321" spans="6:18" s="132" customFormat="1" x14ac:dyDescent="0.2">
      <c r="F321" s="133"/>
      <c r="G321" s="133"/>
      <c r="H321" s="133"/>
      <c r="I321" s="134"/>
      <c r="J321" s="135"/>
      <c r="P321" s="136"/>
      <c r="Q321" s="137"/>
      <c r="R321" s="137"/>
    </row>
    <row r="322" spans="6:18" s="132" customFormat="1" x14ac:dyDescent="0.2">
      <c r="F322" s="133"/>
      <c r="G322" s="133"/>
      <c r="H322" s="133"/>
      <c r="I322" s="134"/>
      <c r="J322" s="135"/>
      <c r="P322" s="136"/>
      <c r="Q322" s="137"/>
      <c r="R322" s="137"/>
    </row>
    <row r="323" spans="6:18" s="132" customFormat="1" x14ac:dyDescent="0.2">
      <c r="F323" s="133"/>
      <c r="G323" s="133"/>
      <c r="H323" s="133"/>
      <c r="I323" s="134"/>
      <c r="J323" s="135"/>
      <c r="P323" s="136"/>
      <c r="Q323" s="137"/>
      <c r="R323" s="137"/>
    </row>
    <row r="324" spans="6:18" s="132" customFormat="1" x14ac:dyDescent="0.2">
      <c r="F324" s="133"/>
      <c r="G324" s="133"/>
      <c r="H324" s="133"/>
      <c r="I324" s="134"/>
      <c r="J324" s="135"/>
      <c r="P324" s="136"/>
      <c r="Q324" s="137"/>
      <c r="R324" s="137"/>
    </row>
    <row r="325" spans="6:18" s="132" customFormat="1" x14ac:dyDescent="0.2">
      <c r="F325" s="133"/>
      <c r="G325" s="133"/>
      <c r="H325" s="133"/>
      <c r="I325" s="134"/>
      <c r="J325" s="135"/>
      <c r="P325" s="136"/>
      <c r="Q325" s="137"/>
      <c r="R325" s="137"/>
    </row>
    <row r="326" spans="6:18" s="132" customFormat="1" x14ac:dyDescent="0.2">
      <c r="F326" s="133"/>
      <c r="G326" s="133"/>
      <c r="H326" s="133"/>
      <c r="I326" s="134"/>
      <c r="J326" s="135"/>
      <c r="P326" s="136"/>
      <c r="Q326" s="137"/>
      <c r="R326" s="137"/>
    </row>
    <row r="327" spans="6:18" s="132" customFormat="1" x14ac:dyDescent="0.2">
      <c r="F327" s="133"/>
      <c r="G327" s="133"/>
      <c r="H327" s="133"/>
      <c r="I327" s="134"/>
      <c r="J327" s="135"/>
      <c r="P327" s="136"/>
      <c r="Q327" s="137"/>
      <c r="R327" s="137"/>
    </row>
    <row r="328" spans="6:18" s="132" customFormat="1" x14ac:dyDescent="0.2">
      <c r="F328" s="133"/>
      <c r="G328" s="133"/>
      <c r="H328" s="133"/>
      <c r="I328" s="134"/>
      <c r="J328" s="135"/>
      <c r="P328" s="136"/>
      <c r="Q328" s="137"/>
      <c r="R328" s="137"/>
    </row>
    <row r="329" spans="6:18" s="132" customFormat="1" x14ac:dyDescent="0.2">
      <c r="F329" s="133"/>
      <c r="G329" s="133"/>
      <c r="H329" s="133"/>
      <c r="I329" s="134"/>
      <c r="J329" s="135"/>
      <c r="P329" s="136"/>
      <c r="Q329" s="137"/>
      <c r="R329" s="137"/>
    </row>
    <row r="330" spans="6:18" s="132" customFormat="1" x14ac:dyDescent="0.2">
      <c r="F330" s="133"/>
      <c r="G330" s="133"/>
      <c r="H330" s="133"/>
      <c r="I330" s="134"/>
      <c r="J330" s="135"/>
      <c r="P330" s="136"/>
      <c r="Q330" s="137"/>
      <c r="R330" s="137"/>
    </row>
    <row r="331" spans="6:18" s="132" customFormat="1" x14ac:dyDescent="0.2">
      <c r="F331" s="133"/>
      <c r="G331" s="133"/>
      <c r="H331" s="133"/>
      <c r="I331" s="134"/>
      <c r="J331" s="135"/>
      <c r="P331" s="136"/>
      <c r="Q331" s="137"/>
      <c r="R331" s="137"/>
    </row>
    <row r="332" spans="6:18" s="132" customFormat="1" x14ac:dyDescent="0.2">
      <c r="F332" s="133"/>
      <c r="G332" s="133"/>
      <c r="H332" s="133"/>
      <c r="I332" s="134"/>
      <c r="J332" s="135"/>
      <c r="P332" s="136"/>
      <c r="Q332" s="137"/>
      <c r="R332" s="137"/>
    </row>
    <row r="333" spans="6:18" s="132" customFormat="1" x14ac:dyDescent="0.2">
      <c r="F333" s="133"/>
      <c r="G333" s="133"/>
      <c r="H333" s="133"/>
      <c r="I333" s="134"/>
      <c r="J333" s="135"/>
      <c r="P333" s="136"/>
      <c r="Q333" s="137"/>
      <c r="R333" s="137"/>
    </row>
    <row r="334" spans="6:18" s="132" customFormat="1" x14ac:dyDescent="0.2">
      <c r="F334" s="133"/>
      <c r="G334" s="133"/>
      <c r="H334" s="133"/>
      <c r="I334" s="134"/>
      <c r="J334" s="135"/>
      <c r="P334" s="136"/>
      <c r="Q334" s="137"/>
      <c r="R334" s="137"/>
    </row>
    <row r="335" spans="6:18" s="132" customFormat="1" x14ac:dyDescent="0.2">
      <c r="F335" s="133"/>
      <c r="G335" s="133"/>
      <c r="H335" s="133"/>
      <c r="I335" s="134"/>
      <c r="J335" s="135"/>
      <c r="P335" s="136"/>
      <c r="Q335" s="137"/>
      <c r="R335" s="137"/>
    </row>
    <row r="336" spans="6:18" s="132" customFormat="1" x14ac:dyDescent="0.2">
      <c r="F336" s="133"/>
      <c r="G336" s="133"/>
      <c r="H336" s="133"/>
      <c r="I336" s="134"/>
      <c r="J336" s="135"/>
      <c r="P336" s="136"/>
      <c r="Q336" s="137"/>
      <c r="R336" s="137"/>
    </row>
    <row r="337" spans="6:18" s="132" customFormat="1" x14ac:dyDescent="0.2">
      <c r="F337" s="133"/>
      <c r="G337" s="133"/>
      <c r="H337" s="133"/>
      <c r="I337" s="134"/>
      <c r="J337" s="135"/>
      <c r="P337" s="136"/>
      <c r="Q337" s="137"/>
      <c r="R337" s="137"/>
    </row>
    <row r="338" spans="6:18" s="132" customFormat="1" x14ac:dyDescent="0.2">
      <c r="F338" s="133"/>
      <c r="G338" s="133"/>
      <c r="H338" s="133"/>
      <c r="I338" s="134"/>
      <c r="J338" s="135"/>
      <c r="P338" s="136"/>
      <c r="Q338" s="137"/>
      <c r="R338" s="137"/>
    </row>
    <row r="339" spans="6:18" s="132" customFormat="1" x14ac:dyDescent="0.2">
      <c r="F339" s="133"/>
      <c r="G339" s="133"/>
      <c r="H339" s="133"/>
      <c r="I339" s="134"/>
      <c r="J339" s="135"/>
      <c r="P339" s="136"/>
      <c r="Q339" s="137"/>
      <c r="R339" s="137"/>
    </row>
    <row r="340" spans="6:18" s="132" customFormat="1" x14ac:dyDescent="0.2">
      <c r="F340" s="133"/>
      <c r="G340" s="133"/>
      <c r="H340" s="133"/>
      <c r="I340" s="134"/>
      <c r="J340" s="135"/>
      <c r="P340" s="136"/>
      <c r="Q340" s="137"/>
      <c r="R340" s="137"/>
    </row>
    <row r="341" spans="6:18" s="132" customFormat="1" x14ac:dyDescent="0.2">
      <c r="F341" s="133"/>
      <c r="G341" s="133"/>
      <c r="H341" s="133"/>
      <c r="I341" s="134"/>
      <c r="J341" s="135"/>
      <c r="P341" s="136"/>
      <c r="Q341" s="137"/>
      <c r="R341" s="137"/>
    </row>
    <row r="342" spans="6:18" s="132" customFormat="1" x14ac:dyDescent="0.2">
      <c r="F342" s="133"/>
      <c r="G342" s="133"/>
      <c r="H342" s="133"/>
      <c r="I342" s="134"/>
      <c r="J342" s="135"/>
      <c r="P342" s="136"/>
      <c r="Q342" s="137"/>
      <c r="R342" s="137"/>
    </row>
    <row r="343" spans="6:18" s="132" customFormat="1" x14ac:dyDescent="0.2">
      <c r="F343" s="133"/>
      <c r="G343" s="133"/>
      <c r="H343" s="133"/>
      <c r="I343" s="134"/>
      <c r="J343" s="135"/>
      <c r="P343" s="136"/>
      <c r="Q343" s="137"/>
      <c r="R343" s="137"/>
    </row>
    <row r="344" spans="6:18" s="132" customFormat="1" x14ac:dyDescent="0.2">
      <c r="F344" s="133"/>
      <c r="G344" s="133"/>
      <c r="H344" s="133"/>
      <c r="I344" s="134"/>
      <c r="J344" s="135"/>
      <c r="P344" s="136"/>
      <c r="Q344" s="137"/>
      <c r="R344" s="137"/>
    </row>
    <row r="345" spans="6:18" s="132" customFormat="1" x14ac:dyDescent="0.2">
      <c r="F345" s="133"/>
      <c r="G345" s="133"/>
      <c r="H345" s="133"/>
      <c r="I345" s="134"/>
      <c r="J345" s="135"/>
      <c r="P345" s="136"/>
      <c r="Q345" s="137"/>
      <c r="R345" s="137"/>
    </row>
    <row r="346" spans="6:18" s="132" customFormat="1" x14ac:dyDescent="0.2">
      <c r="F346" s="133"/>
      <c r="G346" s="133"/>
      <c r="H346" s="133"/>
      <c r="I346" s="134"/>
      <c r="J346" s="135"/>
      <c r="P346" s="136"/>
      <c r="Q346" s="137"/>
      <c r="R346" s="137"/>
    </row>
    <row r="347" spans="6:18" s="132" customFormat="1" x14ac:dyDescent="0.2">
      <c r="F347" s="133"/>
      <c r="G347" s="133"/>
      <c r="H347" s="133"/>
      <c r="I347" s="134"/>
      <c r="J347" s="135"/>
      <c r="P347" s="136"/>
      <c r="Q347" s="137"/>
      <c r="R347" s="137"/>
    </row>
    <row r="348" spans="6:18" s="132" customFormat="1" x14ac:dyDescent="0.2">
      <c r="F348" s="133"/>
      <c r="G348" s="133"/>
      <c r="H348" s="133"/>
      <c r="I348" s="134"/>
      <c r="J348" s="135"/>
      <c r="P348" s="136"/>
      <c r="Q348" s="137"/>
      <c r="R348" s="137"/>
    </row>
    <row r="349" spans="6:18" s="132" customFormat="1" x14ac:dyDescent="0.2">
      <c r="F349" s="133"/>
      <c r="G349" s="133"/>
      <c r="H349" s="133"/>
      <c r="I349" s="134"/>
      <c r="J349" s="135"/>
      <c r="P349" s="136"/>
      <c r="Q349" s="137"/>
      <c r="R349" s="137"/>
    </row>
    <row r="350" spans="6:18" s="132" customFormat="1" x14ac:dyDescent="0.2">
      <c r="F350" s="133"/>
      <c r="G350" s="133"/>
      <c r="H350" s="133"/>
      <c r="I350" s="134"/>
      <c r="J350" s="135"/>
      <c r="P350" s="136"/>
      <c r="Q350" s="137"/>
      <c r="R350" s="137"/>
    </row>
    <row r="351" spans="6:18" s="132" customFormat="1" x14ac:dyDescent="0.2">
      <c r="F351" s="133"/>
      <c r="G351" s="133"/>
      <c r="H351" s="133"/>
      <c r="I351" s="134"/>
      <c r="J351" s="135"/>
      <c r="P351" s="136"/>
      <c r="Q351" s="137"/>
      <c r="R351" s="137"/>
    </row>
    <row r="352" spans="6:18" s="132" customFormat="1" x14ac:dyDescent="0.2">
      <c r="F352" s="133"/>
      <c r="G352" s="133"/>
      <c r="H352" s="133"/>
      <c r="I352" s="134"/>
      <c r="J352" s="135"/>
      <c r="P352" s="136"/>
      <c r="Q352" s="137"/>
      <c r="R352" s="137"/>
    </row>
    <row r="353" spans="6:18" s="132" customFormat="1" x14ac:dyDescent="0.2">
      <c r="F353" s="133"/>
      <c r="G353" s="133"/>
      <c r="H353" s="133"/>
      <c r="I353" s="134"/>
      <c r="J353" s="135"/>
      <c r="P353" s="136"/>
      <c r="Q353" s="137"/>
      <c r="R353" s="137"/>
    </row>
    <row r="354" spans="6:18" s="132" customFormat="1" x14ac:dyDescent="0.2">
      <c r="F354" s="133"/>
      <c r="G354" s="133"/>
      <c r="H354" s="133"/>
      <c r="I354" s="134"/>
      <c r="J354" s="135"/>
      <c r="P354" s="136"/>
      <c r="Q354" s="137"/>
      <c r="R354" s="137"/>
    </row>
    <row r="355" spans="6:18" s="132" customFormat="1" x14ac:dyDescent="0.2">
      <c r="F355" s="133"/>
      <c r="G355" s="133"/>
      <c r="H355" s="133"/>
      <c r="I355" s="134"/>
      <c r="J355" s="135"/>
      <c r="P355" s="136"/>
      <c r="Q355" s="137"/>
      <c r="R355" s="137"/>
    </row>
    <row r="356" spans="6:18" s="132" customFormat="1" x14ac:dyDescent="0.2">
      <c r="F356" s="133"/>
      <c r="G356" s="133"/>
      <c r="H356" s="133"/>
      <c r="I356" s="134"/>
      <c r="J356" s="135"/>
      <c r="P356" s="136"/>
      <c r="Q356" s="137"/>
      <c r="R356" s="137"/>
    </row>
    <row r="357" spans="6:18" s="132" customFormat="1" x14ac:dyDescent="0.2">
      <c r="F357" s="133"/>
      <c r="G357" s="133"/>
      <c r="H357" s="133"/>
      <c r="I357" s="134"/>
      <c r="J357" s="135"/>
      <c r="P357" s="136"/>
      <c r="Q357" s="137"/>
      <c r="R357" s="137"/>
    </row>
    <row r="358" spans="6:18" s="132" customFormat="1" x14ac:dyDescent="0.2">
      <c r="F358" s="133"/>
      <c r="G358" s="133"/>
      <c r="H358" s="133"/>
      <c r="I358" s="134"/>
      <c r="J358" s="135"/>
      <c r="P358" s="136"/>
      <c r="Q358" s="137"/>
      <c r="R358" s="137"/>
    </row>
    <row r="359" spans="6:18" s="132" customFormat="1" x14ac:dyDescent="0.2">
      <c r="F359" s="133"/>
      <c r="G359" s="133"/>
      <c r="H359" s="133"/>
      <c r="I359" s="134"/>
      <c r="J359" s="135"/>
      <c r="P359" s="136"/>
      <c r="Q359" s="137"/>
      <c r="R359" s="137"/>
    </row>
    <row r="360" spans="6:18" s="132" customFormat="1" x14ac:dyDescent="0.2">
      <c r="F360" s="133"/>
      <c r="G360" s="133"/>
      <c r="H360" s="133"/>
      <c r="I360" s="134"/>
      <c r="J360" s="135"/>
      <c r="P360" s="136"/>
      <c r="Q360" s="137"/>
      <c r="R360" s="137"/>
    </row>
    <row r="361" spans="6:18" s="132" customFormat="1" x14ac:dyDescent="0.2">
      <c r="F361" s="133"/>
      <c r="G361" s="133"/>
      <c r="H361" s="133"/>
      <c r="I361" s="134"/>
      <c r="J361" s="135"/>
      <c r="P361" s="136"/>
      <c r="Q361" s="137"/>
      <c r="R361" s="137"/>
    </row>
    <row r="362" spans="6:18" s="132" customFormat="1" x14ac:dyDescent="0.2">
      <c r="F362" s="133"/>
      <c r="G362" s="133"/>
      <c r="H362" s="133"/>
      <c r="I362" s="134"/>
      <c r="J362" s="135"/>
      <c r="P362" s="136"/>
      <c r="Q362" s="137"/>
      <c r="R362" s="137"/>
    </row>
    <row r="363" spans="6:18" s="132" customFormat="1" x14ac:dyDescent="0.2">
      <c r="F363" s="133"/>
      <c r="G363" s="133"/>
      <c r="H363" s="133"/>
      <c r="I363" s="134"/>
      <c r="J363" s="135"/>
      <c r="P363" s="136"/>
      <c r="Q363" s="137"/>
      <c r="R363" s="137"/>
    </row>
    <row r="364" spans="6:18" s="132" customFormat="1" x14ac:dyDescent="0.2">
      <c r="F364" s="133"/>
      <c r="G364" s="133"/>
      <c r="H364" s="133"/>
      <c r="I364" s="134"/>
      <c r="J364" s="135"/>
      <c r="P364" s="136"/>
      <c r="Q364" s="137"/>
      <c r="R364" s="137"/>
    </row>
    <row r="365" spans="6:18" s="132" customFormat="1" x14ac:dyDescent="0.2">
      <c r="F365" s="133"/>
      <c r="G365" s="133"/>
      <c r="H365" s="133"/>
      <c r="I365" s="134"/>
      <c r="J365" s="135"/>
      <c r="P365" s="136"/>
      <c r="Q365" s="137"/>
      <c r="R365" s="137"/>
    </row>
    <row r="366" spans="6:18" s="132" customFormat="1" x14ac:dyDescent="0.2">
      <c r="F366" s="133"/>
      <c r="G366" s="133"/>
      <c r="H366" s="133"/>
      <c r="I366" s="134"/>
      <c r="J366" s="135"/>
      <c r="P366" s="136"/>
      <c r="Q366" s="137"/>
      <c r="R366" s="137"/>
    </row>
    <row r="367" spans="6:18" s="132" customFormat="1" x14ac:dyDescent="0.2">
      <c r="F367" s="133"/>
      <c r="G367" s="133"/>
      <c r="H367" s="133"/>
      <c r="I367" s="134"/>
      <c r="J367" s="135"/>
      <c r="P367" s="136"/>
      <c r="Q367" s="137"/>
      <c r="R367" s="137"/>
    </row>
    <row r="368" spans="6:18" s="132" customFormat="1" x14ac:dyDescent="0.2">
      <c r="F368" s="133"/>
      <c r="G368" s="133"/>
      <c r="H368" s="133"/>
      <c r="I368" s="134"/>
      <c r="J368" s="135"/>
      <c r="P368" s="136"/>
      <c r="Q368" s="137"/>
      <c r="R368" s="137"/>
    </row>
    <row r="369" spans="6:18" s="132" customFormat="1" x14ac:dyDescent="0.2">
      <c r="F369" s="133"/>
      <c r="G369" s="133"/>
      <c r="H369" s="133"/>
      <c r="I369" s="134"/>
      <c r="J369" s="135"/>
      <c r="P369" s="136"/>
      <c r="Q369" s="137"/>
      <c r="R369" s="137"/>
    </row>
    <row r="370" spans="6:18" s="132" customFormat="1" x14ac:dyDescent="0.2">
      <c r="F370" s="133"/>
      <c r="G370" s="133"/>
      <c r="H370" s="133"/>
      <c r="I370" s="134"/>
      <c r="J370" s="135"/>
      <c r="P370" s="136"/>
      <c r="Q370" s="137"/>
      <c r="R370" s="137"/>
    </row>
    <row r="371" spans="6:18" s="132" customFormat="1" x14ac:dyDescent="0.2">
      <c r="F371" s="133"/>
      <c r="G371" s="133"/>
      <c r="H371" s="133"/>
      <c r="I371" s="134"/>
      <c r="J371" s="135"/>
      <c r="P371" s="136"/>
      <c r="Q371" s="137"/>
      <c r="R371" s="137"/>
    </row>
    <row r="372" spans="6:18" s="132" customFormat="1" x14ac:dyDescent="0.2">
      <c r="F372" s="133"/>
      <c r="G372" s="133"/>
      <c r="H372" s="133"/>
      <c r="I372" s="134"/>
      <c r="J372" s="135"/>
      <c r="P372" s="136"/>
      <c r="Q372" s="137"/>
      <c r="R372" s="137"/>
    </row>
    <row r="373" spans="6:18" s="132" customFormat="1" x14ac:dyDescent="0.2">
      <c r="F373" s="133"/>
      <c r="G373" s="133"/>
      <c r="H373" s="133"/>
      <c r="I373" s="134"/>
      <c r="J373" s="135"/>
      <c r="P373" s="136"/>
      <c r="Q373" s="137"/>
      <c r="R373" s="137"/>
    </row>
    <row r="374" spans="6:18" s="132" customFormat="1" x14ac:dyDescent="0.2">
      <c r="F374" s="133"/>
      <c r="G374" s="133"/>
      <c r="H374" s="133"/>
      <c r="I374" s="134"/>
      <c r="J374" s="135"/>
      <c r="P374" s="136"/>
      <c r="Q374" s="137"/>
      <c r="R374" s="137"/>
    </row>
    <row r="375" spans="6:18" s="132" customFormat="1" x14ac:dyDescent="0.2">
      <c r="F375" s="133"/>
      <c r="G375" s="133"/>
      <c r="H375" s="133"/>
      <c r="I375" s="134"/>
      <c r="J375" s="135"/>
      <c r="P375" s="136"/>
      <c r="Q375" s="137"/>
      <c r="R375" s="137"/>
    </row>
    <row r="376" spans="6:18" s="132" customFormat="1" x14ac:dyDescent="0.2">
      <c r="F376" s="133"/>
      <c r="G376" s="133"/>
      <c r="H376" s="133"/>
      <c r="I376" s="134"/>
      <c r="J376" s="135"/>
      <c r="P376" s="136"/>
      <c r="Q376" s="137"/>
      <c r="R376" s="137"/>
    </row>
    <row r="377" spans="6:18" s="132" customFormat="1" x14ac:dyDescent="0.2">
      <c r="F377" s="133"/>
      <c r="G377" s="133"/>
      <c r="H377" s="133"/>
      <c r="I377" s="134"/>
      <c r="J377" s="135"/>
      <c r="P377" s="136"/>
      <c r="Q377" s="137"/>
      <c r="R377" s="137"/>
    </row>
    <row r="378" spans="6:18" s="132" customFormat="1" x14ac:dyDescent="0.2">
      <c r="F378" s="133"/>
      <c r="G378" s="133"/>
      <c r="H378" s="133"/>
      <c r="I378" s="134"/>
      <c r="J378" s="135"/>
      <c r="P378" s="136"/>
      <c r="Q378" s="137"/>
      <c r="R378" s="137"/>
    </row>
    <row r="379" spans="6:18" s="132" customFormat="1" x14ac:dyDescent="0.2">
      <c r="F379" s="133"/>
      <c r="G379" s="133"/>
      <c r="H379" s="133"/>
      <c r="I379" s="134"/>
      <c r="J379" s="135"/>
      <c r="P379" s="136"/>
      <c r="Q379" s="137"/>
      <c r="R379" s="137"/>
    </row>
    <row r="380" spans="6:18" s="132" customFormat="1" x14ac:dyDescent="0.2">
      <c r="F380" s="133"/>
      <c r="G380" s="133"/>
      <c r="H380" s="133"/>
      <c r="I380" s="134"/>
      <c r="J380" s="135"/>
      <c r="P380" s="136"/>
      <c r="Q380" s="137"/>
      <c r="R380" s="137"/>
    </row>
    <row r="381" spans="6:18" s="132" customFormat="1" x14ac:dyDescent="0.2">
      <c r="F381" s="133"/>
      <c r="G381" s="133"/>
      <c r="H381" s="133"/>
      <c r="I381" s="134"/>
      <c r="J381" s="135"/>
      <c r="P381" s="136"/>
      <c r="Q381" s="137"/>
      <c r="R381" s="137"/>
    </row>
    <row r="382" spans="6:18" s="132" customFormat="1" x14ac:dyDescent="0.2">
      <c r="F382" s="133"/>
      <c r="G382" s="133"/>
      <c r="H382" s="133"/>
      <c r="I382" s="134"/>
      <c r="J382" s="135"/>
      <c r="P382" s="136"/>
      <c r="Q382" s="137"/>
      <c r="R382" s="137"/>
    </row>
    <row r="383" spans="6:18" s="132" customFormat="1" x14ac:dyDescent="0.2">
      <c r="F383" s="133"/>
      <c r="G383" s="133"/>
      <c r="H383" s="133"/>
      <c r="I383" s="134"/>
      <c r="J383" s="135"/>
      <c r="P383" s="136"/>
      <c r="Q383" s="137"/>
      <c r="R383" s="137"/>
    </row>
    <row r="384" spans="6:18" s="132" customFormat="1" x14ac:dyDescent="0.2">
      <c r="F384" s="133"/>
      <c r="G384" s="133"/>
      <c r="H384" s="133"/>
      <c r="I384" s="134"/>
      <c r="J384" s="135"/>
      <c r="P384" s="136"/>
      <c r="Q384" s="137"/>
      <c r="R384" s="137"/>
    </row>
    <row r="385" spans="6:18" s="132" customFormat="1" x14ac:dyDescent="0.2">
      <c r="F385" s="133"/>
      <c r="G385" s="133"/>
      <c r="H385" s="133"/>
      <c r="I385" s="134"/>
      <c r="J385" s="135"/>
      <c r="P385" s="136"/>
      <c r="Q385" s="137"/>
      <c r="R385" s="137"/>
    </row>
    <row r="386" spans="6:18" s="132" customFormat="1" x14ac:dyDescent="0.2">
      <c r="F386" s="133"/>
      <c r="G386" s="133"/>
      <c r="H386" s="133"/>
      <c r="I386" s="134"/>
      <c r="J386" s="135"/>
      <c r="P386" s="136"/>
      <c r="Q386" s="137"/>
      <c r="R386" s="137"/>
    </row>
    <row r="387" spans="6:18" s="132" customFormat="1" x14ac:dyDescent="0.2">
      <c r="F387" s="133"/>
      <c r="G387" s="133"/>
      <c r="H387" s="133"/>
      <c r="I387" s="134"/>
      <c r="J387" s="135"/>
      <c r="P387" s="136"/>
      <c r="Q387" s="137"/>
      <c r="R387" s="137"/>
    </row>
    <row r="388" spans="6:18" s="132" customFormat="1" x14ac:dyDescent="0.2">
      <c r="F388" s="133"/>
      <c r="G388" s="133"/>
      <c r="H388" s="133"/>
      <c r="I388" s="134"/>
      <c r="J388" s="135"/>
      <c r="P388" s="136"/>
      <c r="Q388" s="137"/>
      <c r="R388" s="137"/>
    </row>
    <row r="389" spans="6:18" s="132" customFormat="1" x14ac:dyDescent="0.2">
      <c r="F389" s="133"/>
      <c r="G389" s="133"/>
      <c r="H389" s="133"/>
      <c r="I389" s="134"/>
      <c r="J389" s="135"/>
      <c r="P389" s="136"/>
      <c r="Q389" s="137"/>
      <c r="R389" s="137"/>
    </row>
    <row r="390" spans="6:18" s="132" customFormat="1" x14ac:dyDescent="0.2">
      <c r="F390" s="133"/>
      <c r="G390" s="133"/>
      <c r="H390" s="133"/>
      <c r="I390" s="134"/>
      <c r="J390" s="135"/>
      <c r="P390" s="136"/>
      <c r="Q390" s="137"/>
      <c r="R390" s="137"/>
    </row>
    <row r="391" spans="6:18" s="132" customFormat="1" x14ac:dyDescent="0.2">
      <c r="F391" s="133"/>
      <c r="G391" s="133"/>
      <c r="H391" s="133"/>
      <c r="I391" s="134"/>
      <c r="J391" s="135"/>
      <c r="P391" s="136"/>
      <c r="Q391" s="137"/>
      <c r="R391" s="137"/>
    </row>
    <row r="392" spans="6:18" s="132" customFormat="1" x14ac:dyDescent="0.2">
      <c r="F392" s="133"/>
      <c r="G392" s="133"/>
      <c r="H392" s="133"/>
      <c r="I392" s="134"/>
      <c r="J392" s="135"/>
      <c r="P392" s="136"/>
      <c r="Q392" s="137"/>
      <c r="R392" s="137"/>
    </row>
    <row r="393" spans="6:18" s="132" customFormat="1" x14ac:dyDescent="0.2">
      <c r="F393" s="133"/>
      <c r="G393" s="133"/>
      <c r="H393" s="133"/>
      <c r="I393" s="134"/>
      <c r="J393" s="135"/>
      <c r="P393" s="136"/>
      <c r="Q393" s="137"/>
      <c r="R393" s="137"/>
    </row>
    <row r="394" spans="6:18" s="132" customFormat="1" x14ac:dyDescent="0.2">
      <c r="F394" s="133"/>
      <c r="G394" s="133"/>
      <c r="H394" s="133"/>
      <c r="I394" s="134"/>
      <c r="J394" s="135"/>
      <c r="P394" s="136"/>
      <c r="Q394" s="137"/>
      <c r="R394" s="137"/>
    </row>
    <row r="395" spans="6:18" s="132" customFormat="1" x14ac:dyDescent="0.2">
      <c r="F395" s="133"/>
      <c r="G395" s="133"/>
      <c r="H395" s="133"/>
      <c r="I395" s="134"/>
      <c r="J395" s="135"/>
      <c r="P395" s="136"/>
      <c r="Q395" s="137"/>
      <c r="R395" s="137"/>
    </row>
    <row r="396" spans="6:18" s="132" customFormat="1" x14ac:dyDescent="0.2">
      <c r="F396" s="133"/>
      <c r="G396" s="133"/>
      <c r="H396" s="133"/>
      <c r="I396" s="134"/>
      <c r="J396" s="135"/>
      <c r="P396" s="136"/>
      <c r="Q396" s="137"/>
      <c r="R396" s="137"/>
    </row>
    <row r="397" spans="6:18" s="132" customFormat="1" x14ac:dyDescent="0.2">
      <c r="F397" s="133"/>
      <c r="G397" s="133"/>
      <c r="H397" s="133"/>
      <c r="I397" s="134"/>
      <c r="J397" s="135"/>
      <c r="P397" s="136"/>
      <c r="Q397" s="137"/>
      <c r="R397" s="137"/>
    </row>
    <row r="398" spans="6:18" s="132" customFormat="1" x14ac:dyDescent="0.2">
      <c r="F398" s="133"/>
      <c r="G398" s="133"/>
      <c r="H398" s="133"/>
      <c r="I398" s="134"/>
      <c r="J398" s="135"/>
      <c r="P398" s="136"/>
      <c r="Q398" s="137"/>
      <c r="R398" s="137"/>
    </row>
    <row r="399" spans="6:18" s="132" customFormat="1" x14ac:dyDescent="0.2">
      <c r="F399" s="133"/>
      <c r="G399" s="133"/>
      <c r="H399" s="133"/>
      <c r="I399" s="134"/>
      <c r="J399" s="135"/>
      <c r="P399" s="136"/>
      <c r="Q399" s="137"/>
      <c r="R399" s="137"/>
    </row>
    <row r="400" spans="6:18" s="132" customFormat="1" x14ac:dyDescent="0.2">
      <c r="F400" s="133"/>
      <c r="G400" s="133"/>
      <c r="H400" s="133"/>
      <c r="I400" s="134"/>
      <c r="J400" s="135"/>
      <c r="P400" s="136"/>
      <c r="Q400" s="137"/>
      <c r="R400" s="137"/>
    </row>
    <row r="401" spans="6:18" s="132" customFormat="1" x14ac:dyDescent="0.2">
      <c r="F401" s="133"/>
      <c r="G401" s="133"/>
      <c r="H401" s="133"/>
      <c r="I401" s="134"/>
      <c r="J401" s="135"/>
      <c r="P401" s="136"/>
      <c r="Q401" s="137"/>
      <c r="R401" s="137"/>
    </row>
    <row r="402" spans="6:18" s="132" customFormat="1" x14ac:dyDescent="0.2">
      <c r="F402" s="133"/>
      <c r="G402" s="133"/>
      <c r="H402" s="133"/>
      <c r="I402" s="134"/>
      <c r="J402" s="135"/>
      <c r="P402" s="136"/>
      <c r="Q402" s="137"/>
      <c r="R402" s="137"/>
    </row>
    <row r="403" spans="6:18" s="132" customFormat="1" x14ac:dyDescent="0.2">
      <c r="F403" s="133"/>
      <c r="G403" s="133"/>
      <c r="H403" s="133"/>
      <c r="I403" s="134"/>
      <c r="J403" s="135"/>
      <c r="P403" s="136"/>
      <c r="Q403" s="137"/>
      <c r="R403" s="137"/>
    </row>
    <row r="404" spans="6:18" s="132" customFormat="1" x14ac:dyDescent="0.2">
      <c r="F404" s="133"/>
      <c r="G404" s="133"/>
      <c r="H404" s="133"/>
      <c r="I404" s="134"/>
      <c r="J404" s="135"/>
      <c r="P404" s="136"/>
      <c r="Q404" s="137"/>
      <c r="R404" s="137"/>
    </row>
    <row r="405" spans="6:18" s="132" customFormat="1" x14ac:dyDescent="0.2">
      <c r="F405" s="133"/>
      <c r="G405" s="133"/>
      <c r="H405" s="133"/>
      <c r="I405" s="134"/>
      <c r="J405" s="135"/>
      <c r="P405" s="136"/>
      <c r="Q405" s="137"/>
      <c r="R405" s="137"/>
    </row>
    <row r="406" spans="6:18" s="132" customFormat="1" x14ac:dyDescent="0.2">
      <c r="F406" s="133"/>
      <c r="G406" s="133"/>
      <c r="H406" s="133"/>
      <c r="I406" s="134"/>
      <c r="J406" s="135"/>
      <c r="P406" s="136"/>
      <c r="Q406" s="137"/>
      <c r="R406" s="137"/>
    </row>
    <row r="407" spans="6:18" s="132" customFormat="1" x14ac:dyDescent="0.2">
      <c r="F407" s="133"/>
      <c r="G407" s="133"/>
      <c r="H407" s="133"/>
      <c r="I407" s="134"/>
      <c r="J407" s="135"/>
      <c r="P407" s="136"/>
      <c r="Q407" s="137"/>
      <c r="R407" s="137"/>
    </row>
    <row r="408" spans="6:18" s="132" customFormat="1" x14ac:dyDescent="0.2">
      <c r="F408" s="133"/>
      <c r="G408" s="133"/>
      <c r="H408" s="133"/>
      <c r="I408" s="134"/>
      <c r="J408" s="135"/>
      <c r="P408" s="136"/>
      <c r="Q408" s="137"/>
      <c r="R408" s="137"/>
    </row>
    <row r="409" spans="6:18" s="132" customFormat="1" x14ac:dyDescent="0.2">
      <c r="F409" s="133"/>
      <c r="G409" s="133"/>
      <c r="H409" s="133"/>
      <c r="I409" s="134"/>
      <c r="J409" s="135"/>
      <c r="P409" s="136"/>
      <c r="Q409" s="137"/>
      <c r="R409" s="137"/>
    </row>
    <row r="410" spans="6:18" s="132" customFormat="1" x14ac:dyDescent="0.2">
      <c r="F410" s="133"/>
      <c r="G410" s="133"/>
      <c r="H410" s="133"/>
      <c r="I410" s="134"/>
      <c r="J410" s="135"/>
      <c r="P410" s="136"/>
      <c r="Q410" s="137"/>
      <c r="R410" s="137"/>
    </row>
    <row r="411" spans="6:18" s="132" customFormat="1" x14ac:dyDescent="0.2">
      <c r="F411" s="133"/>
      <c r="G411" s="133"/>
      <c r="H411" s="133"/>
      <c r="I411" s="134"/>
      <c r="J411" s="135"/>
      <c r="P411" s="136"/>
      <c r="Q411" s="137"/>
      <c r="R411" s="137"/>
    </row>
    <row r="412" spans="6:18" s="132" customFormat="1" x14ac:dyDescent="0.2">
      <c r="F412" s="133"/>
      <c r="G412" s="133"/>
      <c r="H412" s="133"/>
      <c r="I412" s="134"/>
      <c r="J412" s="135"/>
      <c r="P412" s="136"/>
      <c r="Q412" s="137"/>
      <c r="R412" s="137"/>
    </row>
    <row r="413" spans="6:18" s="132" customFormat="1" x14ac:dyDescent="0.2">
      <c r="F413" s="133"/>
      <c r="G413" s="133"/>
      <c r="H413" s="133"/>
      <c r="I413" s="134"/>
      <c r="J413" s="135"/>
      <c r="P413" s="136"/>
      <c r="Q413" s="137"/>
      <c r="R413" s="137"/>
    </row>
    <row r="414" spans="6:18" s="132" customFormat="1" x14ac:dyDescent="0.2">
      <c r="F414" s="133"/>
      <c r="G414" s="133"/>
      <c r="H414" s="133"/>
      <c r="I414" s="134"/>
      <c r="J414" s="135"/>
      <c r="P414" s="136"/>
      <c r="Q414" s="137"/>
      <c r="R414" s="137"/>
    </row>
    <row r="415" spans="6:18" s="132" customFormat="1" x14ac:dyDescent="0.2">
      <c r="F415" s="133"/>
      <c r="G415" s="133"/>
      <c r="H415" s="133"/>
      <c r="I415" s="134"/>
      <c r="J415" s="135"/>
      <c r="P415" s="136"/>
      <c r="Q415" s="137"/>
      <c r="R415" s="137"/>
    </row>
    <row r="416" spans="6:18" s="132" customFormat="1" x14ac:dyDescent="0.2">
      <c r="F416" s="133"/>
      <c r="G416" s="133"/>
      <c r="H416" s="133"/>
      <c r="I416" s="134"/>
      <c r="J416" s="135"/>
      <c r="P416" s="136"/>
      <c r="Q416" s="137"/>
      <c r="R416" s="137"/>
    </row>
    <row r="417" spans="6:18" s="132" customFormat="1" x14ac:dyDescent="0.2">
      <c r="F417" s="133"/>
      <c r="G417" s="133"/>
      <c r="H417" s="133"/>
      <c r="I417" s="134"/>
      <c r="J417" s="135"/>
      <c r="P417" s="136"/>
      <c r="Q417" s="137"/>
      <c r="R417" s="137"/>
    </row>
    <row r="418" spans="6:18" s="132" customFormat="1" x14ac:dyDescent="0.2">
      <c r="F418" s="133"/>
      <c r="G418" s="133"/>
      <c r="H418" s="133"/>
      <c r="I418" s="134"/>
      <c r="J418" s="135"/>
      <c r="P418" s="136"/>
      <c r="Q418" s="137"/>
      <c r="R418" s="137"/>
    </row>
    <row r="419" spans="6:18" s="132" customFormat="1" x14ac:dyDescent="0.2">
      <c r="F419" s="133"/>
      <c r="G419" s="133"/>
      <c r="H419" s="133"/>
      <c r="I419" s="134"/>
      <c r="J419" s="135"/>
      <c r="P419" s="136"/>
      <c r="Q419" s="137"/>
      <c r="R419" s="137"/>
    </row>
    <row r="420" spans="6:18" s="132" customFormat="1" x14ac:dyDescent="0.2">
      <c r="F420" s="133"/>
      <c r="G420" s="133"/>
      <c r="H420" s="133"/>
      <c r="I420" s="134"/>
      <c r="J420" s="135"/>
      <c r="P420" s="136"/>
      <c r="Q420" s="137"/>
      <c r="R420" s="137"/>
    </row>
    <row r="421" spans="6:18" s="132" customFormat="1" x14ac:dyDescent="0.2">
      <c r="F421" s="133"/>
      <c r="G421" s="133"/>
      <c r="H421" s="133"/>
      <c r="I421" s="134"/>
      <c r="J421" s="135"/>
      <c r="P421" s="136"/>
      <c r="Q421" s="137"/>
      <c r="R421" s="137"/>
    </row>
    <row r="422" spans="6:18" s="132" customFormat="1" x14ac:dyDescent="0.2">
      <c r="F422" s="133"/>
      <c r="G422" s="133"/>
      <c r="H422" s="133"/>
      <c r="I422" s="134"/>
      <c r="J422" s="135"/>
      <c r="P422" s="136"/>
      <c r="Q422" s="137"/>
      <c r="R422" s="137"/>
    </row>
    <row r="423" spans="6:18" s="132" customFormat="1" x14ac:dyDescent="0.2">
      <c r="F423" s="133"/>
      <c r="G423" s="133"/>
      <c r="H423" s="133"/>
      <c r="I423" s="134"/>
      <c r="J423" s="135"/>
      <c r="P423" s="136"/>
      <c r="Q423" s="137"/>
      <c r="R423" s="137"/>
    </row>
    <row r="424" spans="6:18" s="132" customFormat="1" x14ac:dyDescent="0.2">
      <c r="F424" s="133"/>
      <c r="G424" s="133"/>
      <c r="H424" s="133"/>
      <c r="I424" s="134"/>
      <c r="J424" s="135"/>
      <c r="P424" s="136"/>
      <c r="Q424" s="137"/>
      <c r="R424" s="137"/>
    </row>
    <row r="425" spans="6:18" s="132" customFormat="1" x14ac:dyDescent="0.2">
      <c r="F425" s="133"/>
      <c r="G425" s="133"/>
      <c r="H425" s="133"/>
      <c r="I425" s="134"/>
      <c r="J425" s="135"/>
      <c r="P425" s="136"/>
      <c r="Q425" s="137"/>
      <c r="R425" s="137"/>
    </row>
    <row r="426" spans="6:18" s="132" customFormat="1" x14ac:dyDescent="0.2">
      <c r="F426" s="133"/>
      <c r="G426" s="133"/>
      <c r="H426" s="133"/>
      <c r="I426" s="134"/>
      <c r="J426" s="135"/>
      <c r="P426" s="136"/>
      <c r="Q426" s="137"/>
      <c r="R426" s="137"/>
    </row>
    <row r="427" spans="6:18" s="132" customFormat="1" x14ac:dyDescent="0.2">
      <c r="F427" s="133"/>
      <c r="G427" s="133"/>
      <c r="H427" s="133"/>
      <c r="I427" s="134"/>
      <c r="J427" s="135"/>
      <c r="P427" s="136"/>
      <c r="Q427" s="137"/>
      <c r="R427" s="137"/>
    </row>
    <row r="428" spans="6:18" s="132" customFormat="1" x14ac:dyDescent="0.2">
      <c r="F428" s="133"/>
      <c r="G428" s="133"/>
      <c r="H428" s="133"/>
      <c r="I428" s="134"/>
      <c r="J428" s="135"/>
      <c r="P428" s="136"/>
      <c r="Q428" s="137"/>
      <c r="R428" s="137"/>
    </row>
    <row r="429" spans="6:18" s="132" customFormat="1" x14ac:dyDescent="0.2">
      <c r="F429" s="133"/>
      <c r="G429" s="133"/>
      <c r="H429" s="133"/>
      <c r="I429" s="134"/>
      <c r="J429" s="135"/>
      <c r="P429" s="136"/>
      <c r="Q429" s="137"/>
      <c r="R429" s="137"/>
    </row>
    <row r="430" spans="6:18" s="132" customFormat="1" x14ac:dyDescent="0.2">
      <c r="F430" s="133"/>
      <c r="G430" s="133"/>
      <c r="H430" s="133"/>
      <c r="I430" s="134"/>
      <c r="J430" s="135"/>
      <c r="P430" s="136"/>
      <c r="Q430" s="137"/>
      <c r="R430" s="137"/>
    </row>
    <row r="431" spans="6:18" s="132" customFormat="1" x14ac:dyDescent="0.2">
      <c r="F431" s="133"/>
      <c r="G431" s="133"/>
      <c r="H431" s="133"/>
      <c r="I431" s="134"/>
      <c r="J431" s="135"/>
      <c r="P431" s="136"/>
      <c r="Q431" s="137"/>
      <c r="R431" s="137"/>
    </row>
    <row r="432" spans="6:18" s="132" customFormat="1" x14ac:dyDescent="0.2">
      <c r="F432" s="133"/>
      <c r="G432" s="133"/>
      <c r="H432" s="133"/>
      <c r="I432" s="134"/>
      <c r="J432" s="135"/>
      <c r="P432" s="136"/>
      <c r="Q432" s="137"/>
      <c r="R432" s="137"/>
    </row>
    <row r="433" spans="6:18" s="132" customFormat="1" x14ac:dyDescent="0.2">
      <c r="F433" s="133"/>
      <c r="G433" s="133"/>
      <c r="H433" s="133"/>
      <c r="I433" s="134"/>
      <c r="J433" s="135"/>
      <c r="P433" s="136"/>
      <c r="Q433" s="137"/>
      <c r="R433" s="137"/>
    </row>
    <row r="434" spans="6:18" s="132" customFormat="1" x14ac:dyDescent="0.2">
      <c r="F434" s="133"/>
      <c r="G434" s="133"/>
      <c r="H434" s="133"/>
      <c r="I434" s="134"/>
      <c r="J434" s="135"/>
      <c r="P434" s="136"/>
      <c r="Q434" s="137"/>
      <c r="R434" s="137"/>
    </row>
    <row r="435" spans="6:18" s="132" customFormat="1" x14ac:dyDescent="0.2">
      <c r="F435" s="133"/>
      <c r="G435" s="133"/>
      <c r="H435" s="133"/>
      <c r="I435" s="134"/>
      <c r="J435" s="135"/>
      <c r="P435" s="136"/>
      <c r="Q435" s="137"/>
      <c r="R435" s="137"/>
    </row>
    <row r="436" spans="6:18" s="132" customFormat="1" x14ac:dyDescent="0.2">
      <c r="F436" s="133"/>
      <c r="G436" s="133"/>
      <c r="H436" s="133"/>
      <c r="I436" s="134"/>
      <c r="J436" s="135"/>
      <c r="P436" s="136"/>
      <c r="Q436" s="137"/>
      <c r="R436" s="137"/>
    </row>
    <row r="437" spans="6:18" s="132" customFormat="1" x14ac:dyDescent="0.2">
      <c r="F437" s="133"/>
      <c r="G437" s="133"/>
      <c r="H437" s="133"/>
      <c r="I437" s="134"/>
      <c r="J437" s="135"/>
      <c r="P437" s="136"/>
      <c r="Q437" s="137"/>
      <c r="R437" s="137"/>
    </row>
    <row r="438" spans="6:18" s="132" customFormat="1" x14ac:dyDescent="0.2">
      <c r="F438" s="133"/>
      <c r="G438" s="133"/>
      <c r="H438" s="133"/>
      <c r="I438" s="134"/>
      <c r="J438" s="135"/>
      <c r="P438" s="136"/>
      <c r="Q438" s="137"/>
      <c r="R438" s="137"/>
    </row>
    <row r="439" spans="6:18" s="132" customFormat="1" x14ac:dyDescent="0.2">
      <c r="F439" s="133"/>
      <c r="G439" s="133"/>
      <c r="H439" s="133"/>
      <c r="I439" s="134"/>
      <c r="J439" s="135"/>
      <c r="P439" s="136"/>
      <c r="Q439" s="137"/>
      <c r="R439" s="137"/>
    </row>
    <row r="440" spans="6:18" s="132" customFormat="1" x14ac:dyDescent="0.2">
      <c r="F440" s="133"/>
      <c r="G440" s="133"/>
      <c r="H440" s="133"/>
      <c r="I440" s="134"/>
      <c r="J440" s="135"/>
      <c r="P440" s="136"/>
      <c r="Q440" s="137"/>
      <c r="R440" s="137"/>
    </row>
    <row r="441" spans="6:18" s="132" customFormat="1" x14ac:dyDescent="0.2">
      <c r="F441" s="133"/>
      <c r="G441" s="133"/>
      <c r="H441" s="133"/>
      <c r="I441" s="134"/>
      <c r="J441" s="135"/>
      <c r="P441" s="136"/>
      <c r="Q441" s="137"/>
      <c r="R441" s="137"/>
    </row>
    <row r="442" spans="6:18" s="132" customFormat="1" x14ac:dyDescent="0.2">
      <c r="F442" s="133"/>
      <c r="G442" s="133"/>
      <c r="H442" s="133"/>
      <c r="I442" s="134"/>
      <c r="J442" s="135"/>
      <c r="P442" s="136"/>
      <c r="Q442" s="137"/>
      <c r="R442" s="137"/>
    </row>
    <row r="443" spans="6:18" s="132" customFormat="1" x14ac:dyDescent="0.2">
      <c r="F443" s="133"/>
      <c r="G443" s="133"/>
      <c r="H443" s="133"/>
      <c r="I443" s="134"/>
      <c r="J443" s="135"/>
      <c r="P443" s="136"/>
      <c r="Q443" s="137"/>
      <c r="R443" s="137"/>
    </row>
    <row r="444" spans="6:18" s="132" customFormat="1" x14ac:dyDescent="0.2">
      <c r="F444" s="133"/>
      <c r="G444" s="133"/>
      <c r="H444" s="133"/>
      <c r="I444" s="134"/>
      <c r="J444" s="135"/>
      <c r="P444" s="136"/>
      <c r="Q444" s="137"/>
      <c r="R444" s="137"/>
    </row>
    <row r="445" spans="6:18" s="132" customFormat="1" x14ac:dyDescent="0.2">
      <c r="F445" s="133"/>
      <c r="G445" s="133"/>
      <c r="H445" s="133"/>
      <c r="I445" s="134"/>
      <c r="J445" s="135"/>
      <c r="P445" s="136"/>
      <c r="Q445" s="137"/>
      <c r="R445" s="137"/>
    </row>
    <row r="446" spans="6:18" s="132" customFormat="1" x14ac:dyDescent="0.2">
      <c r="F446" s="133"/>
      <c r="G446" s="133"/>
      <c r="H446" s="133"/>
      <c r="I446" s="134"/>
      <c r="J446" s="135"/>
      <c r="P446" s="136"/>
      <c r="Q446" s="137"/>
      <c r="R446" s="137"/>
    </row>
    <row r="447" spans="6:18" s="132" customFormat="1" x14ac:dyDescent="0.2">
      <c r="F447" s="133"/>
      <c r="G447" s="133"/>
      <c r="H447" s="133"/>
      <c r="I447" s="134"/>
      <c r="J447" s="135"/>
      <c r="P447" s="136"/>
      <c r="Q447" s="137"/>
      <c r="R447" s="137"/>
    </row>
    <row r="448" spans="6:18" s="132" customFormat="1" x14ac:dyDescent="0.2">
      <c r="F448" s="133"/>
      <c r="G448" s="133"/>
      <c r="H448" s="133"/>
      <c r="I448" s="134"/>
      <c r="J448" s="135"/>
      <c r="P448" s="136"/>
      <c r="Q448" s="137"/>
      <c r="R448" s="137"/>
    </row>
    <row r="449" spans="6:18" s="132" customFormat="1" x14ac:dyDescent="0.2">
      <c r="F449" s="133"/>
      <c r="G449" s="133"/>
      <c r="H449" s="133"/>
      <c r="I449" s="134"/>
      <c r="J449" s="135"/>
      <c r="P449" s="136"/>
      <c r="Q449" s="137"/>
      <c r="R449" s="137"/>
    </row>
    <row r="450" spans="6:18" s="132" customFormat="1" x14ac:dyDescent="0.2">
      <c r="F450" s="133"/>
      <c r="G450" s="133"/>
      <c r="H450" s="133"/>
      <c r="I450" s="134"/>
      <c r="J450" s="135"/>
      <c r="P450" s="136"/>
      <c r="Q450" s="137"/>
      <c r="R450" s="137"/>
    </row>
    <row r="451" spans="6:18" s="132" customFormat="1" x14ac:dyDescent="0.2">
      <c r="F451" s="133"/>
      <c r="G451" s="133"/>
      <c r="H451" s="133"/>
      <c r="I451" s="134"/>
      <c r="J451" s="135"/>
      <c r="P451" s="136"/>
      <c r="Q451" s="137"/>
      <c r="R451" s="137"/>
    </row>
    <row r="452" spans="6:18" s="132" customFormat="1" x14ac:dyDescent="0.2">
      <c r="F452" s="133"/>
      <c r="G452" s="133"/>
      <c r="H452" s="133"/>
      <c r="I452" s="134"/>
      <c r="J452" s="135"/>
      <c r="P452" s="136"/>
      <c r="Q452" s="137"/>
      <c r="R452" s="137"/>
    </row>
    <row r="453" spans="6:18" s="132" customFormat="1" x14ac:dyDescent="0.2">
      <c r="F453" s="133"/>
      <c r="G453" s="133"/>
      <c r="H453" s="133"/>
      <c r="I453" s="134"/>
      <c r="J453" s="135"/>
      <c r="P453" s="136"/>
      <c r="Q453" s="137"/>
      <c r="R453" s="137"/>
    </row>
    <row r="454" spans="6:18" s="132" customFormat="1" x14ac:dyDescent="0.2">
      <c r="F454" s="133"/>
      <c r="G454" s="133"/>
      <c r="H454" s="133"/>
      <c r="I454" s="134"/>
      <c r="J454" s="135"/>
      <c r="P454" s="136"/>
      <c r="Q454" s="137"/>
      <c r="R454" s="137"/>
    </row>
    <row r="455" spans="6:18" s="132" customFormat="1" x14ac:dyDescent="0.2">
      <c r="F455" s="133"/>
      <c r="G455" s="133"/>
      <c r="H455" s="133"/>
      <c r="I455" s="134"/>
      <c r="J455" s="135"/>
      <c r="P455" s="136"/>
      <c r="Q455" s="137"/>
      <c r="R455" s="137"/>
    </row>
    <row r="456" spans="6:18" s="132" customFormat="1" x14ac:dyDescent="0.2">
      <c r="F456" s="133"/>
      <c r="G456" s="133"/>
      <c r="H456" s="133"/>
      <c r="I456" s="134"/>
      <c r="J456" s="135"/>
      <c r="P456" s="136"/>
      <c r="Q456" s="137"/>
      <c r="R456" s="137"/>
    </row>
    <row r="457" spans="6:18" s="132" customFormat="1" x14ac:dyDescent="0.2">
      <c r="F457" s="133"/>
      <c r="G457" s="133"/>
      <c r="H457" s="133"/>
      <c r="I457" s="134"/>
      <c r="J457" s="135"/>
      <c r="P457" s="136"/>
      <c r="Q457" s="137"/>
      <c r="R457" s="137"/>
    </row>
    <row r="458" spans="6:18" s="132" customFormat="1" x14ac:dyDescent="0.2">
      <c r="F458" s="133"/>
      <c r="G458" s="133"/>
      <c r="H458" s="133"/>
      <c r="I458" s="134"/>
      <c r="J458" s="135"/>
      <c r="P458" s="136"/>
      <c r="Q458" s="137"/>
      <c r="R458" s="137"/>
    </row>
    <row r="459" spans="6:18" s="132" customFormat="1" x14ac:dyDescent="0.2">
      <c r="F459" s="133"/>
      <c r="G459" s="133"/>
      <c r="H459" s="133"/>
      <c r="I459" s="134"/>
      <c r="J459" s="135"/>
      <c r="P459" s="136"/>
      <c r="Q459" s="137"/>
      <c r="R459" s="137"/>
    </row>
    <row r="460" spans="6:18" s="132" customFormat="1" x14ac:dyDescent="0.2">
      <c r="F460" s="133"/>
      <c r="G460" s="133"/>
      <c r="H460" s="133"/>
      <c r="I460" s="134"/>
      <c r="J460" s="135"/>
      <c r="P460" s="136"/>
      <c r="Q460" s="137"/>
      <c r="R460" s="137"/>
    </row>
    <row r="461" spans="6:18" s="132" customFormat="1" x14ac:dyDescent="0.2">
      <c r="F461" s="133"/>
      <c r="G461" s="133"/>
      <c r="H461" s="133"/>
      <c r="I461" s="134"/>
      <c r="J461" s="135"/>
      <c r="P461" s="136"/>
      <c r="Q461" s="137"/>
      <c r="R461" s="137"/>
    </row>
    <row r="462" spans="6:18" s="132" customFormat="1" x14ac:dyDescent="0.2">
      <c r="F462" s="133"/>
      <c r="G462" s="133"/>
      <c r="H462" s="133"/>
      <c r="I462" s="134"/>
      <c r="J462" s="135"/>
      <c r="P462" s="136"/>
      <c r="Q462" s="137"/>
      <c r="R462" s="137"/>
    </row>
    <row r="463" spans="6:18" s="132" customFormat="1" x14ac:dyDescent="0.2">
      <c r="F463" s="133"/>
      <c r="G463" s="133"/>
      <c r="H463" s="133"/>
      <c r="I463" s="134"/>
      <c r="J463" s="135"/>
      <c r="P463" s="136"/>
      <c r="Q463" s="137"/>
      <c r="R463" s="137"/>
    </row>
    <row r="464" spans="6:18" s="132" customFormat="1" x14ac:dyDescent="0.2">
      <c r="F464" s="133"/>
      <c r="G464" s="133"/>
      <c r="H464" s="133"/>
      <c r="I464" s="134"/>
      <c r="J464" s="135"/>
      <c r="P464" s="136"/>
      <c r="Q464" s="137"/>
      <c r="R464" s="137"/>
    </row>
    <row r="465" spans="6:18" s="132" customFormat="1" x14ac:dyDescent="0.2">
      <c r="F465" s="133"/>
      <c r="G465" s="133"/>
      <c r="H465" s="133"/>
      <c r="I465" s="134"/>
      <c r="J465" s="135"/>
      <c r="P465" s="136"/>
      <c r="Q465" s="137"/>
      <c r="R465" s="137"/>
    </row>
    <row r="466" spans="6:18" s="132" customFormat="1" x14ac:dyDescent="0.2">
      <c r="F466" s="133"/>
      <c r="G466" s="133"/>
      <c r="H466" s="133"/>
      <c r="I466" s="134"/>
      <c r="J466" s="135"/>
      <c r="P466" s="136"/>
      <c r="Q466" s="137"/>
      <c r="R466" s="137"/>
    </row>
    <row r="467" spans="6:18" s="132" customFormat="1" x14ac:dyDescent="0.2">
      <c r="F467" s="133"/>
      <c r="G467" s="133"/>
      <c r="H467" s="133"/>
      <c r="I467" s="134"/>
      <c r="J467" s="135"/>
      <c r="P467" s="136"/>
      <c r="Q467" s="137"/>
      <c r="R467" s="137"/>
    </row>
    <row r="468" spans="6:18" s="132" customFormat="1" x14ac:dyDescent="0.2">
      <c r="F468" s="133"/>
      <c r="G468" s="133"/>
      <c r="H468" s="133"/>
      <c r="I468" s="134"/>
      <c r="J468" s="135"/>
      <c r="P468" s="136"/>
      <c r="Q468" s="137"/>
      <c r="R468" s="137"/>
    </row>
    <row r="469" spans="6:18" s="132" customFormat="1" x14ac:dyDescent="0.2">
      <c r="F469" s="133"/>
      <c r="G469" s="133"/>
      <c r="H469" s="133"/>
      <c r="I469" s="134"/>
      <c r="J469" s="135"/>
      <c r="P469" s="136"/>
      <c r="Q469" s="137"/>
      <c r="R469" s="137"/>
    </row>
    <row r="470" spans="6:18" s="132" customFormat="1" x14ac:dyDescent="0.2">
      <c r="F470" s="133"/>
      <c r="G470" s="133"/>
      <c r="H470" s="133"/>
      <c r="I470" s="134"/>
      <c r="J470" s="135"/>
      <c r="P470" s="136"/>
      <c r="Q470" s="137"/>
      <c r="R470" s="137"/>
    </row>
    <row r="471" spans="6:18" s="132" customFormat="1" x14ac:dyDescent="0.2">
      <c r="F471" s="133"/>
      <c r="G471" s="133"/>
      <c r="H471" s="133"/>
      <c r="I471" s="134"/>
      <c r="J471" s="135"/>
      <c r="P471" s="136"/>
      <c r="Q471" s="137"/>
      <c r="R471" s="137"/>
    </row>
    <row r="472" spans="6:18" s="132" customFormat="1" x14ac:dyDescent="0.2">
      <c r="F472" s="133"/>
      <c r="G472" s="133"/>
      <c r="H472" s="133"/>
      <c r="I472" s="134"/>
      <c r="J472" s="135"/>
      <c r="P472" s="136"/>
      <c r="Q472" s="137"/>
      <c r="R472" s="137"/>
    </row>
    <row r="473" spans="6:18" s="132" customFormat="1" x14ac:dyDescent="0.2">
      <c r="F473" s="133"/>
      <c r="G473" s="133"/>
      <c r="H473" s="133"/>
      <c r="I473" s="134"/>
      <c r="J473" s="135"/>
      <c r="P473" s="136"/>
      <c r="Q473" s="137"/>
      <c r="R473" s="137"/>
    </row>
    <row r="474" spans="6:18" s="132" customFormat="1" x14ac:dyDescent="0.2">
      <c r="F474" s="133"/>
      <c r="G474" s="133"/>
      <c r="H474" s="133"/>
      <c r="I474" s="134"/>
      <c r="J474" s="135"/>
      <c r="P474" s="136"/>
      <c r="Q474" s="137"/>
      <c r="R474" s="137"/>
    </row>
    <row r="475" spans="6:18" s="132" customFormat="1" x14ac:dyDescent="0.2">
      <c r="F475" s="133"/>
      <c r="G475" s="133"/>
      <c r="H475" s="133"/>
      <c r="I475" s="134"/>
      <c r="J475" s="135"/>
      <c r="P475" s="136"/>
      <c r="Q475" s="137"/>
      <c r="R475" s="137"/>
    </row>
    <row r="476" spans="6:18" s="132" customFormat="1" x14ac:dyDescent="0.2">
      <c r="F476" s="133"/>
      <c r="G476" s="133"/>
      <c r="H476" s="133"/>
      <c r="I476" s="134"/>
      <c r="J476" s="135"/>
      <c r="P476" s="136"/>
      <c r="Q476" s="137"/>
      <c r="R476" s="137"/>
    </row>
    <row r="477" spans="6:18" s="132" customFormat="1" x14ac:dyDescent="0.2">
      <c r="F477" s="133"/>
      <c r="G477" s="133"/>
      <c r="H477" s="133"/>
      <c r="I477" s="134"/>
      <c r="J477" s="135"/>
      <c r="P477" s="136"/>
      <c r="Q477" s="137"/>
      <c r="R477" s="137"/>
    </row>
    <row r="478" spans="6:18" s="132" customFormat="1" x14ac:dyDescent="0.2">
      <c r="F478" s="133"/>
      <c r="G478" s="133"/>
      <c r="H478" s="133"/>
      <c r="I478" s="134"/>
      <c r="J478" s="135"/>
      <c r="P478" s="136"/>
      <c r="Q478" s="137"/>
      <c r="R478" s="137"/>
    </row>
    <row r="479" spans="6:18" s="132" customFormat="1" x14ac:dyDescent="0.2">
      <c r="F479" s="133"/>
      <c r="G479" s="133"/>
      <c r="H479" s="133"/>
      <c r="I479" s="134"/>
      <c r="J479" s="135"/>
      <c r="P479" s="136"/>
      <c r="Q479" s="137"/>
      <c r="R479" s="137"/>
    </row>
    <row r="480" spans="6:18" s="132" customFormat="1" x14ac:dyDescent="0.2">
      <c r="F480" s="133"/>
      <c r="G480" s="133"/>
      <c r="H480" s="133"/>
      <c r="I480" s="134"/>
      <c r="J480" s="135"/>
      <c r="P480" s="136"/>
      <c r="Q480" s="137"/>
      <c r="R480" s="137"/>
    </row>
    <row r="481" spans="6:18" s="132" customFormat="1" x14ac:dyDescent="0.2">
      <c r="F481" s="133"/>
      <c r="G481" s="133"/>
      <c r="H481" s="133"/>
      <c r="I481" s="134"/>
      <c r="J481" s="135"/>
      <c r="P481" s="136"/>
      <c r="Q481" s="137"/>
      <c r="R481" s="137"/>
    </row>
    <row r="482" spans="6:18" s="132" customFormat="1" x14ac:dyDescent="0.2">
      <c r="F482" s="133"/>
      <c r="G482" s="133"/>
      <c r="H482" s="133"/>
      <c r="I482" s="134"/>
      <c r="J482" s="135"/>
      <c r="P482" s="136"/>
      <c r="Q482" s="137"/>
      <c r="R482" s="137"/>
    </row>
    <row r="483" spans="6:18" s="132" customFormat="1" x14ac:dyDescent="0.2">
      <c r="F483" s="133"/>
      <c r="G483" s="133"/>
      <c r="H483" s="133"/>
      <c r="I483" s="134"/>
      <c r="J483" s="135"/>
      <c r="P483" s="136"/>
      <c r="Q483" s="137"/>
      <c r="R483" s="137"/>
    </row>
    <row r="484" spans="6:18" s="132" customFormat="1" x14ac:dyDescent="0.2">
      <c r="F484" s="133"/>
      <c r="G484" s="133"/>
      <c r="H484" s="133"/>
      <c r="I484" s="134"/>
      <c r="J484" s="135"/>
      <c r="P484" s="136"/>
      <c r="Q484" s="137"/>
      <c r="R484" s="137"/>
    </row>
    <row r="485" spans="6:18" s="132" customFormat="1" x14ac:dyDescent="0.2">
      <c r="F485" s="133"/>
      <c r="G485" s="133"/>
      <c r="H485" s="133"/>
      <c r="I485" s="134"/>
      <c r="J485" s="135"/>
      <c r="P485" s="136"/>
      <c r="Q485" s="137"/>
      <c r="R485" s="137"/>
    </row>
    <row r="486" spans="6:18" s="132" customFormat="1" x14ac:dyDescent="0.2">
      <c r="F486" s="133"/>
      <c r="G486" s="133"/>
      <c r="H486" s="133"/>
      <c r="I486" s="134"/>
      <c r="J486" s="135"/>
      <c r="P486" s="136"/>
      <c r="Q486" s="137"/>
      <c r="R486" s="137"/>
    </row>
    <row r="487" spans="6:18" s="132" customFormat="1" x14ac:dyDescent="0.2">
      <c r="F487" s="133"/>
      <c r="G487" s="133"/>
      <c r="H487" s="133"/>
      <c r="I487" s="134"/>
      <c r="J487" s="135"/>
      <c r="P487" s="136"/>
      <c r="Q487" s="137"/>
      <c r="R487" s="137"/>
    </row>
    <row r="488" spans="6:18" s="132" customFormat="1" x14ac:dyDescent="0.2">
      <c r="F488" s="133"/>
      <c r="G488" s="133"/>
      <c r="H488" s="133"/>
      <c r="I488" s="134"/>
      <c r="J488" s="135"/>
      <c r="P488" s="136"/>
      <c r="Q488" s="137"/>
      <c r="R488" s="137"/>
    </row>
    <row r="489" spans="6:18" s="132" customFormat="1" x14ac:dyDescent="0.2">
      <c r="F489" s="133"/>
      <c r="G489" s="133"/>
      <c r="H489" s="133"/>
      <c r="I489" s="134"/>
      <c r="J489" s="135"/>
      <c r="P489" s="136"/>
      <c r="Q489" s="137"/>
      <c r="R489" s="137"/>
    </row>
    <row r="490" spans="6:18" s="132" customFormat="1" x14ac:dyDescent="0.2">
      <c r="F490" s="133"/>
      <c r="G490" s="133"/>
      <c r="H490" s="133"/>
      <c r="I490" s="134"/>
      <c r="J490" s="135"/>
      <c r="P490" s="136"/>
      <c r="Q490" s="137"/>
      <c r="R490" s="137"/>
    </row>
    <row r="491" spans="6:18" s="132" customFormat="1" x14ac:dyDescent="0.2">
      <c r="F491" s="133"/>
      <c r="G491" s="133"/>
      <c r="H491" s="133"/>
      <c r="I491" s="134"/>
      <c r="J491" s="135"/>
      <c r="P491" s="136"/>
      <c r="Q491" s="137"/>
      <c r="R491" s="137"/>
    </row>
    <row r="492" spans="6:18" s="132" customFormat="1" x14ac:dyDescent="0.2">
      <c r="F492" s="133"/>
      <c r="G492" s="133"/>
      <c r="H492" s="133"/>
      <c r="I492" s="134"/>
      <c r="J492" s="135"/>
      <c r="P492" s="136"/>
      <c r="Q492" s="137"/>
      <c r="R492" s="137"/>
    </row>
    <row r="493" spans="6:18" s="132" customFormat="1" x14ac:dyDescent="0.2">
      <c r="F493" s="133"/>
      <c r="G493" s="133"/>
      <c r="H493" s="133"/>
      <c r="I493" s="134"/>
      <c r="J493" s="135"/>
      <c r="P493" s="136"/>
      <c r="Q493" s="137"/>
      <c r="R493" s="137"/>
    </row>
    <row r="494" spans="6:18" s="132" customFormat="1" x14ac:dyDescent="0.2">
      <c r="F494" s="133"/>
      <c r="G494" s="133"/>
      <c r="H494" s="133"/>
      <c r="I494" s="134"/>
      <c r="J494" s="135"/>
      <c r="P494" s="136"/>
      <c r="Q494" s="137"/>
      <c r="R494" s="137"/>
    </row>
    <row r="495" spans="6:18" s="132" customFormat="1" x14ac:dyDescent="0.2">
      <c r="F495" s="133"/>
      <c r="G495" s="133"/>
      <c r="H495" s="133"/>
      <c r="I495" s="134"/>
      <c r="J495" s="135"/>
      <c r="P495" s="136"/>
      <c r="Q495" s="137"/>
      <c r="R495" s="137"/>
    </row>
    <row r="496" spans="6:18" s="132" customFormat="1" x14ac:dyDescent="0.2">
      <c r="F496" s="133"/>
      <c r="G496" s="133"/>
      <c r="H496" s="133"/>
      <c r="I496" s="134"/>
      <c r="J496" s="135"/>
      <c r="P496" s="136"/>
      <c r="Q496" s="137"/>
      <c r="R496" s="137"/>
    </row>
    <row r="497" spans="6:18" s="132" customFormat="1" x14ac:dyDescent="0.2">
      <c r="F497" s="133"/>
      <c r="G497" s="133"/>
      <c r="H497" s="133"/>
      <c r="I497" s="134"/>
      <c r="J497" s="135"/>
      <c r="P497" s="136"/>
      <c r="Q497" s="137"/>
      <c r="R497" s="137"/>
    </row>
    <row r="498" spans="6:18" s="132" customFormat="1" x14ac:dyDescent="0.2">
      <c r="F498" s="133"/>
      <c r="G498" s="133"/>
      <c r="H498" s="133"/>
      <c r="I498" s="134"/>
      <c r="J498" s="135"/>
      <c r="P498" s="136"/>
      <c r="Q498" s="137"/>
      <c r="R498" s="137"/>
    </row>
    <row r="499" spans="6:18" s="132" customFormat="1" x14ac:dyDescent="0.2">
      <c r="F499" s="133"/>
      <c r="G499" s="133"/>
      <c r="H499" s="133"/>
      <c r="I499" s="134"/>
      <c r="J499" s="135"/>
      <c r="P499" s="136"/>
      <c r="Q499" s="137"/>
      <c r="R499" s="137"/>
    </row>
    <row r="500" spans="6:18" s="132" customFormat="1" x14ac:dyDescent="0.2">
      <c r="F500" s="133"/>
      <c r="G500" s="133"/>
      <c r="H500" s="133"/>
      <c r="I500" s="134"/>
      <c r="J500" s="135"/>
      <c r="P500" s="136"/>
      <c r="Q500" s="137"/>
      <c r="R500" s="137"/>
    </row>
    <row r="501" spans="6:18" s="132" customFormat="1" x14ac:dyDescent="0.2">
      <c r="F501" s="133"/>
      <c r="G501" s="133"/>
      <c r="H501" s="133"/>
      <c r="I501" s="134"/>
      <c r="J501" s="135"/>
      <c r="P501" s="136"/>
      <c r="Q501" s="137"/>
      <c r="R501" s="137"/>
    </row>
    <row r="502" spans="6:18" s="132" customFormat="1" x14ac:dyDescent="0.2">
      <c r="F502" s="133"/>
      <c r="G502" s="133"/>
      <c r="H502" s="133"/>
      <c r="I502" s="134"/>
      <c r="J502" s="135"/>
      <c r="P502" s="136"/>
      <c r="Q502" s="137"/>
      <c r="R502" s="137"/>
    </row>
    <row r="503" spans="6:18" s="132" customFormat="1" x14ac:dyDescent="0.2">
      <c r="F503" s="133"/>
      <c r="G503" s="133"/>
      <c r="H503" s="133"/>
      <c r="I503" s="134"/>
      <c r="J503" s="135"/>
      <c r="P503" s="136"/>
      <c r="Q503" s="137"/>
      <c r="R503" s="137"/>
    </row>
    <row r="504" spans="6:18" s="132" customFormat="1" x14ac:dyDescent="0.2">
      <c r="F504" s="133"/>
      <c r="G504" s="133"/>
      <c r="H504" s="133"/>
      <c r="I504" s="134"/>
      <c r="J504" s="135"/>
      <c r="P504" s="136"/>
      <c r="Q504" s="137"/>
      <c r="R504" s="137"/>
    </row>
    <row r="505" spans="6:18" s="132" customFormat="1" x14ac:dyDescent="0.2">
      <c r="F505" s="133"/>
      <c r="G505" s="133"/>
      <c r="H505" s="133"/>
      <c r="I505" s="134"/>
      <c r="J505" s="135"/>
      <c r="P505" s="136"/>
      <c r="Q505" s="137"/>
      <c r="R505" s="137"/>
    </row>
    <row r="506" spans="6:18" s="132" customFormat="1" x14ac:dyDescent="0.2">
      <c r="F506" s="133"/>
      <c r="G506" s="133"/>
      <c r="H506" s="133"/>
      <c r="I506" s="134"/>
      <c r="J506" s="135"/>
      <c r="P506" s="136"/>
      <c r="Q506" s="137"/>
      <c r="R506" s="137"/>
    </row>
    <row r="507" spans="6:18" s="132" customFormat="1" x14ac:dyDescent="0.2">
      <c r="F507" s="133"/>
      <c r="G507" s="133"/>
      <c r="H507" s="133"/>
      <c r="I507" s="134"/>
      <c r="J507" s="135"/>
      <c r="P507" s="136"/>
      <c r="Q507" s="137"/>
      <c r="R507" s="137"/>
    </row>
    <row r="508" spans="6:18" s="132" customFormat="1" x14ac:dyDescent="0.2">
      <c r="F508" s="133"/>
      <c r="G508" s="133"/>
      <c r="H508" s="133"/>
      <c r="I508" s="134"/>
      <c r="J508" s="135"/>
      <c r="P508" s="136"/>
      <c r="Q508" s="137"/>
      <c r="R508" s="137"/>
    </row>
    <row r="509" spans="6:18" s="132" customFormat="1" x14ac:dyDescent="0.2">
      <c r="F509" s="133"/>
      <c r="G509" s="133"/>
      <c r="H509" s="133"/>
      <c r="I509" s="134"/>
      <c r="J509" s="135"/>
      <c r="P509" s="136"/>
      <c r="Q509" s="137"/>
      <c r="R509" s="137"/>
    </row>
    <row r="510" spans="6:18" s="132" customFormat="1" x14ac:dyDescent="0.2">
      <c r="F510" s="133"/>
      <c r="G510" s="133"/>
      <c r="H510" s="133"/>
      <c r="I510" s="134"/>
      <c r="J510" s="135"/>
      <c r="P510" s="136"/>
      <c r="Q510" s="137"/>
      <c r="R510" s="137"/>
    </row>
    <row r="511" spans="6:18" s="132" customFormat="1" x14ac:dyDescent="0.2">
      <c r="F511" s="133"/>
      <c r="G511" s="133"/>
      <c r="H511" s="133"/>
      <c r="I511" s="134"/>
      <c r="J511" s="135"/>
      <c r="P511" s="136"/>
      <c r="Q511" s="137"/>
      <c r="R511" s="137"/>
    </row>
    <row r="512" spans="6:18" s="132" customFormat="1" x14ac:dyDescent="0.2">
      <c r="F512" s="133"/>
      <c r="G512" s="133"/>
      <c r="H512" s="133"/>
      <c r="I512" s="134"/>
      <c r="J512" s="135"/>
      <c r="P512" s="136"/>
      <c r="Q512" s="137"/>
      <c r="R512" s="137"/>
    </row>
    <row r="513" spans="6:18" s="132" customFormat="1" x14ac:dyDescent="0.2">
      <c r="F513" s="133"/>
      <c r="G513" s="133"/>
      <c r="H513" s="133"/>
      <c r="I513" s="134"/>
      <c r="J513" s="135"/>
      <c r="P513" s="136"/>
      <c r="Q513" s="137"/>
      <c r="R513" s="137"/>
    </row>
    <row r="514" spans="6:18" s="132" customFormat="1" x14ac:dyDescent="0.2">
      <c r="F514" s="133"/>
      <c r="G514" s="133"/>
      <c r="H514" s="133"/>
      <c r="I514" s="134"/>
      <c r="J514" s="135"/>
      <c r="P514" s="136"/>
      <c r="Q514" s="137"/>
      <c r="R514" s="137"/>
    </row>
    <row r="515" spans="6:18" s="132" customFormat="1" x14ac:dyDescent="0.2">
      <c r="F515" s="133"/>
      <c r="G515" s="133"/>
      <c r="H515" s="133"/>
      <c r="I515" s="134"/>
      <c r="J515" s="135"/>
      <c r="P515" s="136"/>
      <c r="Q515" s="137"/>
      <c r="R515" s="137"/>
    </row>
    <row r="516" spans="6:18" s="132" customFormat="1" x14ac:dyDescent="0.2">
      <c r="F516" s="133"/>
      <c r="G516" s="133"/>
      <c r="H516" s="133"/>
      <c r="I516" s="134"/>
      <c r="J516" s="135"/>
      <c r="P516" s="136"/>
      <c r="Q516" s="137"/>
      <c r="R516" s="137"/>
    </row>
    <row r="517" spans="6:18" s="132" customFormat="1" x14ac:dyDescent="0.2">
      <c r="F517" s="133"/>
      <c r="G517" s="133"/>
      <c r="H517" s="133"/>
      <c r="I517" s="134"/>
      <c r="J517" s="135"/>
      <c r="P517" s="136"/>
      <c r="Q517" s="137"/>
      <c r="R517" s="137"/>
    </row>
    <row r="518" spans="6:18" s="132" customFormat="1" x14ac:dyDescent="0.2">
      <c r="F518" s="133"/>
      <c r="G518" s="133"/>
      <c r="H518" s="133"/>
      <c r="I518" s="134"/>
      <c r="J518" s="135"/>
      <c r="P518" s="136"/>
      <c r="Q518" s="137"/>
      <c r="R518" s="137"/>
    </row>
    <row r="519" spans="6:18" s="132" customFormat="1" x14ac:dyDescent="0.2">
      <c r="F519" s="133"/>
      <c r="G519" s="133"/>
      <c r="H519" s="133"/>
      <c r="I519" s="134"/>
      <c r="J519" s="135"/>
      <c r="P519" s="136"/>
      <c r="Q519" s="137"/>
      <c r="R519" s="137"/>
    </row>
    <row r="520" spans="6:18" s="132" customFormat="1" x14ac:dyDescent="0.2">
      <c r="F520" s="133"/>
      <c r="G520" s="133"/>
      <c r="H520" s="133"/>
      <c r="I520" s="134"/>
      <c r="J520" s="135"/>
      <c r="P520" s="136"/>
      <c r="Q520" s="137"/>
      <c r="R520" s="137"/>
    </row>
    <row r="521" spans="6:18" s="132" customFormat="1" x14ac:dyDescent="0.2">
      <c r="F521" s="133"/>
      <c r="G521" s="133"/>
      <c r="H521" s="133"/>
      <c r="I521" s="134"/>
      <c r="J521" s="135"/>
      <c r="P521" s="136"/>
      <c r="Q521" s="137"/>
      <c r="R521" s="137"/>
    </row>
    <row r="522" spans="6:18" s="132" customFormat="1" x14ac:dyDescent="0.2">
      <c r="F522" s="133"/>
      <c r="G522" s="133"/>
      <c r="H522" s="133"/>
      <c r="I522" s="134"/>
      <c r="J522" s="135"/>
      <c r="P522" s="136"/>
      <c r="Q522" s="137"/>
      <c r="R522" s="137"/>
    </row>
    <row r="523" spans="6:18" s="132" customFormat="1" x14ac:dyDescent="0.2">
      <c r="F523" s="133"/>
      <c r="G523" s="133"/>
      <c r="H523" s="133"/>
      <c r="I523" s="134"/>
      <c r="J523" s="135"/>
      <c r="P523" s="136"/>
      <c r="Q523" s="137"/>
      <c r="R523" s="137"/>
    </row>
    <row r="524" spans="6:18" s="132" customFormat="1" x14ac:dyDescent="0.2">
      <c r="F524" s="133"/>
      <c r="G524" s="133"/>
      <c r="H524" s="133"/>
      <c r="I524" s="134"/>
      <c r="J524" s="135"/>
      <c r="P524" s="136"/>
      <c r="Q524" s="137"/>
      <c r="R524" s="137"/>
    </row>
    <row r="525" spans="6:18" s="132" customFormat="1" x14ac:dyDescent="0.2">
      <c r="F525" s="133"/>
      <c r="G525" s="133"/>
      <c r="H525" s="133"/>
      <c r="I525" s="134"/>
      <c r="J525" s="135"/>
      <c r="P525" s="136"/>
      <c r="Q525" s="137"/>
      <c r="R525" s="137"/>
    </row>
    <row r="526" spans="6:18" s="132" customFormat="1" x14ac:dyDescent="0.2">
      <c r="F526" s="133"/>
      <c r="G526" s="133"/>
      <c r="H526" s="133"/>
      <c r="I526" s="134"/>
      <c r="J526" s="135"/>
      <c r="P526" s="136"/>
      <c r="Q526" s="137"/>
      <c r="R526" s="137"/>
    </row>
    <row r="527" spans="6:18" s="132" customFormat="1" x14ac:dyDescent="0.2">
      <c r="F527" s="133"/>
      <c r="G527" s="133"/>
      <c r="H527" s="133"/>
      <c r="I527" s="134"/>
      <c r="J527" s="135"/>
      <c r="P527" s="136"/>
      <c r="Q527" s="137"/>
      <c r="R527" s="137"/>
    </row>
    <row r="528" spans="6:18" s="132" customFormat="1" x14ac:dyDescent="0.2">
      <c r="F528" s="133"/>
      <c r="G528" s="133"/>
      <c r="H528" s="133"/>
      <c r="I528" s="134"/>
      <c r="J528" s="135"/>
      <c r="P528" s="136"/>
      <c r="Q528" s="137"/>
      <c r="R528" s="137"/>
    </row>
    <row r="529" spans="6:18" s="132" customFormat="1" x14ac:dyDescent="0.2">
      <c r="F529" s="133"/>
      <c r="G529" s="133"/>
      <c r="H529" s="133"/>
      <c r="I529" s="134"/>
      <c r="J529" s="135"/>
      <c r="P529" s="136"/>
      <c r="Q529" s="137"/>
      <c r="R529" s="137"/>
    </row>
    <row r="530" spans="6:18" s="132" customFormat="1" x14ac:dyDescent="0.2">
      <c r="F530" s="133"/>
      <c r="G530" s="133"/>
      <c r="H530" s="133"/>
      <c r="I530" s="134"/>
      <c r="J530" s="135"/>
      <c r="P530" s="136"/>
      <c r="Q530" s="137"/>
      <c r="R530" s="137"/>
    </row>
    <row r="531" spans="6:18" s="132" customFormat="1" x14ac:dyDescent="0.2">
      <c r="F531" s="133"/>
      <c r="G531" s="133"/>
      <c r="H531" s="133"/>
      <c r="I531" s="134"/>
      <c r="J531" s="135"/>
      <c r="P531" s="136"/>
      <c r="Q531" s="137"/>
      <c r="R531" s="137"/>
    </row>
    <row r="532" spans="6:18" s="132" customFormat="1" x14ac:dyDescent="0.2">
      <c r="F532" s="133"/>
      <c r="G532" s="133"/>
      <c r="H532" s="133"/>
      <c r="I532" s="134"/>
      <c r="J532" s="135"/>
      <c r="P532" s="136"/>
      <c r="Q532" s="137"/>
      <c r="R532" s="137"/>
    </row>
    <row r="533" spans="6:18" s="132" customFormat="1" x14ac:dyDescent="0.2">
      <c r="F533" s="133"/>
      <c r="G533" s="133"/>
      <c r="H533" s="133"/>
      <c r="I533" s="134"/>
      <c r="J533" s="135"/>
      <c r="P533" s="136"/>
      <c r="Q533" s="137"/>
      <c r="R533" s="137"/>
    </row>
    <row r="534" spans="6:18" s="132" customFormat="1" x14ac:dyDescent="0.2">
      <c r="F534" s="133"/>
      <c r="G534" s="133"/>
      <c r="H534" s="133"/>
      <c r="I534" s="134"/>
      <c r="J534" s="135"/>
      <c r="P534" s="136"/>
      <c r="Q534" s="137"/>
      <c r="R534" s="137"/>
    </row>
    <row r="535" spans="6:18" s="132" customFormat="1" x14ac:dyDescent="0.2">
      <c r="F535" s="133"/>
      <c r="G535" s="133"/>
      <c r="H535" s="133"/>
      <c r="I535" s="134"/>
      <c r="J535" s="135"/>
      <c r="P535" s="136"/>
      <c r="Q535" s="137"/>
      <c r="R535" s="137"/>
    </row>
    <row r="536" spans="6:18" s="132" customFormat="1" x14ac:dyDescent="0.2">
      <c r="F536" s="133"/>
      <c r="G536" s="133"/>
      <c r="H536" s="133"/>
      <c r="I536" s="134"/>
      <c r="J536" s="135"/>
      <c r="P536" s="136"/>
      <c r="Q536" s="137"/>
      <c r="R536" s="137"/>
    </row>
    <row r="537" spans="6:18" s="132" customFormat="1" x14ac:dyDescent="0.2">
      <c r="F537" s="133"/>
      <c r="G537" s="133"/>
      <c r="H537" s="133"/>
      <c r="I537" s="134"/>
      <c r="J537" s="135"/>
      <c r="P537" s="136"/>
      <c r="Q537" s="137"/>
      <c r="R537" s="137"/>
    </row>
    <row r="538" spans="6:18" s="132" customFormat="1" x14ac:dyDescent="0.2">
      <c r="F538" s="133"/>
      <c r="G538" s="133"/>
      <c r="H538" s="133"/>
      <c r="I538" s="134"/>
      <c r="J538" s="135"/>
      <c r="P538" s="136"/>
      <c r="Q538" s="137"/>
      <c r="R538" s="137"/>
    </row>
    <row r="539" spans="6:18" s="132" customFormat="1" x14ac:dyDescent="0.2">
      <c r="F539" s="133"/>
      <c r="G539" s="133"/>
      <c r="H539" s="133"/>
      <c r="I539" s="134"/>
      <c r="J539" s="135"/>
      <c r="P539" s="136"/>
      <c r="Q539" s="137"/>
      <c r="R539" s="137"/>
    </row>
    <row r="540" spans="6:18" s="132" customFormat="1" x14ac:dyDescent="0.2">
      <c r="F540" s="133"/>
      <c r="G540" s="133"/>
      <c r="H540" s="133"/>
      <c r="I540" s="134"/>
      <c r="J540" s="135"/>
      <c r="P540" s="136"/>
      <c r="Q540" s="137"/>
      <c r="R540" s="137"/>
    </row>
    <row r="541" spans="6:18" s="132" customFormat="1" x14ac:dyDescent="0.2">
      <c r="F541" s="133"/>
      <c r="G541" s="133"/>
      <c r="H541" s="133"/>
      <c r="I541" s="134"/>
      <c r="J541" s="135"/>
      <c r="P541" s="136"/>
      <c r="Q541" s="137"/>
      <c r="R541" s="137"/>
    </row>
    <row r="542" spans="6:18" s="132" customFormat="1" x14ac:dyDescent="0.2">
      <c r="F542" s="133"/>
      <c r="G542" s="133"/>
      <c r="H542" s="133"/>
      <c r="I542" s="134"/>
      <c r="J542" s="135"/>
      <c r="P542" s="136"/>
      <c r="Q542" s="137"/>
      <c r="R542" s="137"/>
    </row>
    <row r="543" spans="6:18" s="132" customFormat="1" x14ac:dyDescent="0.2">
      <c r="F543" s="133"/>
      <c r="G543" s="133"/>
      <c r="H543" s="133"/>
      <c r="I543" s="134"/>
      <c r="J543" s="135"/>
      <c r="P543" s="136"/>
      <c r="Q543" s="137"/>
      <c r="R543" s="137"/>
    </row>
    <row r="544" spans="6:18" s="132" customFormat="1" x14ac:dyDescent="0.2">
      <c r="F544" s="133"/>
      <c r="G544" s="133"/>
      <c r="H544" s="133"/>
      <c r="I544" s="134"/>
      <c r="J544" s="135"/>
      <c r="P544" s="136"/>
      <c r="Q544" s="137"/>
      <c r="R544" s="137"/>
    </row>
    <row r="545" spans="6:18" s="132" customFormat="1" x14ac:dyDescent="0.2">
      <c r="F545" s="133"/>
      <c r="G545" s="133"/>
      <c r="H545" s="133"/>
      <c r="I545" s="134"/>
      <c r="J545" s="135"/>
      <c r="P545" s="136"/>
      <c r="Q545" s="137"/>
      <c r="R545" s="137"/>
    </row>
    <row r="546" spans="6:18" s="132" customFormat="1" x14ac:dyDescent="0.2">
      <c r="F546" s="133"/>
      <c r="G546" s="133"/>
      <c r="H546" s="133"/>
      <c r="I546" s="134"/>
      <c r="J546" s="135"/>
      <c r="P546" s="136"/>
      <c r="Q546" s="137"/>
      <c r="R546" s="137"/>
    </row>
    <row r="547" spans="6:18" s="132" customFormat="1" x14ac:dyDescent="0.2">
      <c r="F547" s="133"/>
      <c r="G547" s="133"/>
      <c r="H547" s="133"/>
      <c r="I547" s="134"/>
      <c r="J547" s="135"/>
      <c r="P547" s="136"/>
      <c r="Q547" s="137"/>
      <c r="R547" s="137"/>
    </row>
    <row r="548" spans="6:18" s="132" customFormat="1" x14ac:dyDescent="0.2">
      <c r="F548" s="133"/>
      <c r="G548" s="133"/>
      <c r="H548" s="133"/>
      <c r="I548" s="134"/>
      <c r="J548" s="135"/>
      <c r="P548" s="136"/>
      <c r="Q548" s="137"/>
      <c r="R548" s="137"/>
    </row>
    <row r="549" spans="6:18" s="132" customFormat="1" x14ac:dyDescent="0.2">
      <c r="F549" s="133"/>
      <c r="G549" s="133"/>
      <c r="H549" s="133"/>
      <c r="I549" s="134"/>
      <c r="J549" s="135"/>
      <c r="P549" s="136"/>
      <c r="Q549" s="137"/>
      <c r="R549" s="137"/>
    </row>
    <row r="550" spans="6:18" s="132" customFormat="1" x14ac:dyDescent="0.2">
      <c r="F550" s="133"/>
      <c r="G550" s="133"/>
      <c r="H550" s="133"/>
      <c r="I550" s="134"/>
      <c r="J550" s="135"/>
      <c r="P550" s="136"/>
      <c r="Q550" s="137"/>
      <c r="R550" s="137"/>
    </row>
    <row r="551" spans="6:18" s="132" customFormat="1" x14ac:dyDescent="0.2">
      <c r="F551" s="133"/>
      <c r="G551" s="133"/>
      <c r="H551" s="133"/>
      <c r="I551" s="134"/>
      <c r="J551" s="135"/>
      <c r="P551" s="136"/>
      <c r="Q551" s="137"/>
      <c r="R551" s="137"/>
    </row>
    <row r="552" spans="6:18" s="132" customFormat="1" x14ac:dyDescent="0.2">
      <c r="F552" s="133"/>
      <c r="G552" s="133"/>
      <c r="H552" s="133"/>
      <c r="I552" s="134"/>
      <c r="J552" s="135"/>
      <c r="P552" s="136"/>
      <c r="Q552" s="137"/>
      <c r="R552" s="137"/>
    </row>
    <row r="553" spans="6:18" s="132" customFormat="1" x14ac:dyDescent="0.2">
      <c r="F553" s="133"/>
      <c r="G553" s="133"/>
      <c r="H553" s="133"/>
      <c r="I553" s="134"/>
      <c r="J553" s="135"/>
      <c r="P553" s="136"/>
      <c r="Q553" s="137"/>
      <c r="R553" s="137"/>
    </row>
    <row r="554" spans="6:18" s="132" customFormat="1" x14ac:dyDescent="0.2">
      <c r="F554" s="133"/>
      <c r="G554" s="133"/>
      <c r="H554" s="133"/>
      <c r="I554" s="134"/>
      <c r="J554" s="135"/>
      <c r="P554" s="136"/>
      <c r="Q554" s="137"/>
      <c r="R554" s="137"/>
    </row>
    <row r="555" spans="6:18" s="132" customFormat="1" x14ac:dyDescent="0.2">
      <c r="F555" s="133"/>
      <c r="G555" s="133"/>
      <c r="H555" s="133"/>
      <c r="I555" s="134"/>
      <c r="J555" s="135"/>
      <c r="P555" s="136"/>
      <c r="Q555" s="137"/>
      <c r="R555" s="137"/>
    </row>
    <row r="556" spans="6:18" s="132" customFormat="1" x14ac:dyDescent="0.2">
      <c r="F556" s="133"/>
      <c r="G556" s="133"/>
      <c r="H556" s="133"/>
      <c r="I556" s="134"/>
      <c r="J556" s="135"/>
      <c r="P556" s="136"/>
      <c r="Q556" s="137"/>
      <c r="R556" s="137"/>
    </row>
    <row r="557" spans="6:18" s="132" customFormat="1" x14ac:dyDescent="0.2">
      <c r="F557" s="133"/>
      <c r="G557" s="133"/>
      <c r="H557" s="133"/>
      <c r="I557" s="134"/>
      <c r="J557" s="135"/>
      <c r="P557" s="136"/>
      <c r="Q557" s="137"/>
      <c r="R557" s="137"/>
    </row>
    <row r="558" spans="6:18" s="132" customFormat="1" x14ac:dyDescent="0.2">
      <c r="F558" s="133"/>
      <c r="G558" s="133"/>
      <c r="H558" s="133"/>
      <c r="I558" s="134"/>
      <c r="J558" s="135"/>
      <c r="P558" s="136"/>
      <c r="Q558" s="137"/>
      <c r="R558" s="137"/>
    </row>
    <row r="559" spans="6:18" s="132" customFormat="1" x14ac:dyDescent="0.2">
      <c r="F559" s="133"/>
      <c r="G559" s="133"/>
      <c r="H559" s="133"/>
      <c r="I559" s="134"/>
      <c r="J559" s="135"/>
      <c r="P559" s="136"/>
      <c r="Q559" s="137"/>
      <c r="R559" s="137"/>
    </row>
    <row r="560" spans="6:18" s="132" customFormat="1" x14ac:dyDescent="0.2">
      <c r="F560" s="133"/>
      <c r="G560" s="133"/>
      <c r="H560" s="133"/>
      <c r="I560" s="134"/>
      <c r="J560" s="135"/>
      <c r="P560" s="136"/>
      <c r="Q560" s="137"/>
      <c r="R560" s="137"/>
    </row>
    <row r="561" spans="6:18" s="132" customFormat="1" x14ac:dyDescent="0.2">
      <c r="F561" s="133"/>
      <c r="G561" s="133"/>
      <c r="H561" s="133"/>
      <c r="I561" s="134"/>
      <c r="J561" s="135"/>
      <c r="P561" s="136"/>
      <c r="Q561" s="137"/>
      <c r="R561" s="137"/>
    </row>
    <row r="562" spans="6:18" s="132" customFormat="1" x14ac:dyDescent="0.2">
      <c r="F562" s="133"/>
      <c r="G562" s="133"/>
      <c r="H562" s="133"/>
      <c r="I562" s="134"/>
      <c r="J562" s="135"/>
      <c r="P562" s="136"/>
      <c r="Q562" s="137"/>
      <c r="R562" s="137"/>
    </row>
    <row r="563" spans="6:18" s="132" customFormat="1" x14ac:dyDescent="0.2">
      <c r="F563" s="133"/>
      <c r="G563" s="133"/>
      <c r="H563" s="133"/>
      <c r="I563" s="134"/>
      <c r="J563" s="135"/>
      <c r="P563" s="136"/>
      <c r="Q563" s="137"/>
      <c r="R563" s="137"/>
    </row>
    <row r="564" spans="6:18" s="132" customFormat="1" x14ac:dyDescent="0.2">
      <c r="F564" s="133"/>
      <c r="G564" s="133"/>
      <c r="H564" s="133"/>
      <c r="I564" s="134"/>
      <c r="J564" s="135"/>
      <c r="P564" s="136"/>
      <c r="Q564" s="137"/>
      <c r="R564" s="137"/>
    </row>
    <row r="565" spans="6:18" s="132" customFormat="1" x14ac:dyDescent="0.2">
      <c r="F565" s="133"/>
      <c r="G565" s="133"/>
      <c r="H565" s="133"/>
      <c r="I565" s="134"/>
      <c r="J565" s="135"/>
      <c r="P565" s="136"/>
      <c r="Q565" s="137"/>
      <c r="R565" s="137"/>
    </row>
    <row r="566" spans="6:18" s="132" customFormat="1" x14ac:dyDescent="0.2">
      <c r="F566" s="133"/>
      <c r="G566" s="133"/>
      <c r="H566" s="133"/>
      <c r="I566" s="134"/>
      <c r="J566" s="135"/>
      <c r="P566" s="136"/>
      <c r="Q566" s="137"/>
      <c r="R566" s="137"/>
    </row>
    <row r="567" spans="6:18" s="132" customFormat="1" x14ac:dyDescent="0.2">
      <c r="F567" s="133"/>
      <c r="G567" s="133"/>
      <c r="H567" s="133"/>
      <c r="I567" s="134"/>
      <c r="J567" s="135"/>
      <c r="P567" s="136"/>
      <c r="Q567" s="137"/>
      <c r="R567" s="137"/>
    </row>
    <row r="568" spans="6:18" s="132" customFormat="1" x14ac:dyDescent="0.2">
      <c r="F568" s="133"/>
      <c r="G568" s="133"/>
      <c r="H568" s="133"/>
      <c r="I568" s="134"/>
      <c r="J568" s="135"/>
      <c r="P568" s="136"/>
      <c r="Q568" s="137"/>
      <c r="R568" s="137"/>
    </row>
    <row r="569" spans="6:18" s="132" customFormat="1" x14ac:dyDescent="0.2">
      <c r="F569" s="133"/>
      <c r="G569" s="133"/>
      <c r="H569" s="133"/>
      <c r="I569" s="134"/>
      <c r="J569" s="135"/>
      <c r="P569" s="136"/>
      <c r="Q569" s="137"/>
      <c r="R569" s="137"/>
    </row>
    <row r="570" spans="6:18" s="132" customFormat="1" x14ac:dyDescent="0.2">
      <c r="F570" s="133"/>
      <c r="G570" s="133"/>
      <c r="H570" s="133"/>
      <c r="I570" s="134"/>
      <c r="J570" s="135"/>
      <c r="P570" s="136"/>
      <c r="Q570" s="137"/>
      <c r="R570" s="137"/>
    </row>
    <row r="571" spans="6:18" s="132" customFormat="1" x14ac:dyDescent="0.2">
      <c r="F571" s="133"/>
      <c r="G571" s="133"/>
      <c r="H571" s="133"/>
      <c r="I571" s="134"/>
      <c r="J571" s="135"/>
      <c r="P571" s="136"/>
      <c r="Q571" s="137"/>
      <c r="R571" s="137"/>
    </row>
    <row r="572" spans="6:18" s="132" customFormat="1" x14ac:dyDescent="0.2">
      <c r="F572" s="133"/>
      <c r="G572" s="133"/>
      <c r="H572" s="133"/>
      <c r="I572" s="134"/>
      <c r="J572" s="135"/>
      <c r="P572" s="136"/>
      <c r="Q572" s="137"/>
      <c r="R572" s="137"/>
    </row>
    <row r="573" spans="6:18" s="132" customFormat="1" x14ac:dyDescent="0.2">
      <c r="F573" s="133"/>
      <c r="G573" s="133"/>
      <c r="H573" s="133"/>
      <c r="I573" s="134"/>
      <c r="J573" s="135"/>
      <c r="P573" s="136"/>
      <c r="Q573" s="137"/>
      <c r="R573" s="137"/>
    </row>
    <row r="574" spans="6:18" s="132" customFormat="1" x14ac:dyDescent="0.2">
      <c r="F574" s="133"/>
      <c r="G574" s="133"/>
      <c r="H574" s="133"/>
      <c r="I574" s="134"/>
      <c r="J574" s="135"/>
      <c r="P574" s="136"/>
      <c r="Q574" s="137"/>
      <c r="R574" s="137"/>
    </row>
    <row r="575" spans="6:18" s="132" customFormat="1" x14ac:dyDescent="0.2">
      <c r="F575" s="133"/>
      <c r="G575" s="133"/>
      <c r="H575" s="133"/>
      <c r="I575" s="134"/>
      <c r="J575" s="135"/>
      <c r="P575" s="136"/>
      <c r="Q575" s="137"/>
      <c r="R575" s="137"/>
    </row>
    <row r="576" spans="6:18" s="132" customFormat="1" x14ac:dyDescent="0.2">
      <c r="F576" s="133"/>
      <c r="G576" s="133"/>
      <c r="H576" s="133"/>
      <c r="I576" s="134"/>
      <c r="J576" s="135"/>
      <c r="P576" s="136"/>
      <c r="Q576" s="137"/>
      <c r="R576" s="137"/>
    </row>
    <row r="577" spans="6:18" s="132" customFormat="1" x14ac:dyDescent="0.2">
      <c r="F577" s="133"/>
      <c r="G577" s="133"/>
      <c r="H577" s="133"/>
      <c r="I577" s="134"/>
      <c r="J577" s="135"/>
      <c r="P577" s="136"/>
      <c r="Q577" s="137"/>
      <c r="R577" s="137"/>
    </row>
    <row r="578" spans="6:18" s="132" customFormat="1" x14ac:dyDescent="0.2">
      <c r="F578" s="133"/>
      <c r="G578" s="133"/>
      <c r="H578" s="133"/>
      <c r="I578" s="134"/>
      <c r="J578" s="135"/>
      <c r="P578" s="136"/>
      <c r="Q578" s="137"/>
      <c r="R578" s="137"/>
    </row>
    <row r="579" spans="6:18" s="132" customFormat="1" x14ac:dyDescent="0.2">
      <c r="F579" s="133"/>
      <c r="G579" s="133"/>
      <c r="H579" s="133"/>
      <c r="I579" s="134"/>
      <c r="J579" s="135"/>
      <c r="P579" s="136"/>
      <c r="Q579" s="137"/>
      <c r="R579" s="137"/>
    </row>
    <row r="580" spans="6:18" s="132" customFormat="1" x14ac:dyDescent="0.2">
      <c r="F580" s="133"/>
      <c r="G580" s="133"/>
      <c r="H580" s="133"/>
      <c r="I580" s="134"/>
      <c r="J580" s="135"/>
      <c r="P580" s="136"/>
      <c r="Q580" s="137"/>
      <c r="R580" s="137"/>
    </row>
    <row r="581" spans="6:18" s="132" customFormat="1" x14ac:dyDescent="0.2">
      <c r="F581" s="133"/>
      <c r="G581" s="133"/>
      <c r="H581" s="133"/>
      <c r="I581" s="134"/>
      <c r="J581" s="135"/>
      <c r="P581" s="136"/>
      <c r="Q581" s="137"/>
      <c r="R581" s="137"/>
    </row>
    <row r="582" spans="6:18" s="132" customFormat="1" x14ac:dyDescent="0.2">
      <c r="F582" s="133"/>
      <c r="G582" s="133"/>
      <c r="H582" s="133"/>
      <c r="I582" s="134"/>
      <c r="J582" s="135"/>
      <c r="P582" s="136"/>
      <c r="Q582" s="137"/>
      <c r="R582" s="137"/>
    </row>
    <row r="583" spans="6:18" s="132" customFormat="1" x14ac:dyDescent="0.2">
      <c r="F583" s="133"/>
      <c r="G583" s="133"/>
      <c r="H583" s="133"/>
      <c r="I583" s="134"/>
      <c r="J583" s="135"/>
      <c r="P583" s="136"/>
      <c r="Q583" s="137"/>
      <c r="R583" s="137"/>
    </row>
    <row r="584" spans="6:18" s="132" customFormat="1" x14ac:dyDescent="0.2">
      <c r="F584" s="133"/>
      <c r="G584" s="133"/>
      <c r="H584" s="133"/>
      <c r="I584" s="134"/>
      <c r="J584" s="135"/>
      <c r="P584" s="136"/>
      <c r="Q584" s="137"/>
      <c r="R584" s="137"/>
    </row>
    <row r="585" spans="6:18" s="132" customFormat="1" x14ac:dyDescent="0.2">
      <c r="F585" s="133"/>
      <c r="G585" s="133"/>
      <c r="H585" s="133"/>
      <c r="I585" s="134"/>
      <c r="J585" s="135"/>
      <c r="P585" s="136"/>
      <c r="Q585" s="137"/>
      <c r="R585" s="137"/>
    </row>
    <row r="586" spans="6:18" s="132" customFormat="1" x14ac:dyDescent="0.2">
      <c r="F586" s="133"/>
      <c r="G586" s="133"/>
      <c r="H586" s="133"/>
      <c r="I586" s="134"/>
      <c r="J586" s="135"/>
      <c r="P586" s="136"/>
      <c r="Q586" s="137"/>
      <c r="R586" s="137"/>
    </row>
    <row r="587" spans="6:18" s="132" customFormat="1" x14ac:dyDescent="0.2">
      <c r="F587" s="133"/>
      <c r="G587" s="133"/>
      <c r="H587" s="133"/>
      <c r="I587" s="134"/>
      <c r="J587" s="135"/>
      <c r="P587" s="136"/>
      <c r="Q587" s="137"/>
      <c r="R587" s="137"/>
    </row>
    <row r="588" spans="6:18" s="132" customFormat="1" x14ac:dyDescent="0.2">
      <c r="F588" s="133"/>
      <c r="G588" s="133"/>
      <c r="H588" s="133"/>
      <c r="I588" s="134"/>
      <c r="J588" s="135"/>
      <c r="P588" s="136"/>
      <c r="Q588" s="137"/>
      <c r="R588" s="137"/>
    </row>
    <row r="589" spans="6:18" s="132" customFormat="1" x14ac:dyDescent="0.2">
      <c r="F589" s="133"/>
      <c r="G589" s="133"/>
      <c r="H589" s="133"/>
      <c r="I589" s="134"/>
      <c r="J589" s="135"/>
      <c r="P589" s="136"/>
      <c r="Q589" s="137"/>
      <c r="R589" s="137"/>
    </row>
    <row r="590" spans="6:18" s="132" customFormat="1" x14ac:dyDescent="0.2">
      <c r="F590" s="133"/>
      <c r="G590" s="133"/>
      <c r="H590" s="133"/>
      <c r="I590" s="134"/>
      <c r="J590" s="135"/>
      <c r="P590" s="136"/>
      <c r="Q590" s="137"/>
      <c r="R590" s="137"/>
    </row>
    <row r="591" spans="6:18" s="132" customFormat="1" x14ac:dyDescent="0.2">
      <c r="F591" s="133"/>
      <c r="G591" s="133"/>
      <c r="H591" s="133"/>
      <c r="I591" s="134"/>
      <c r="J591" s="135"/>
      <c r="P591" s="136"/>
      <c r="Q591" s="137"/>
      <c r="R591" s="137"/>
    </row>
    <row r="592" spans="6:18" s="132" customFormat="1" x14ac:dyDescent="0.2">
      <c r="F592" s="133"/>
      <c r="G592" s="133"/>
      <c r="H592" s="133"/>
      <c r="I592" s="134"/>
      <c r="J592" s="135"/>
      <c r="P592" s="136"/>
      <c r="Q592" s="137"/>
      <c r="R592" s="137"/>
    </row>
    <row r="593" spans="6:18" s="132" customFormat="1" x14ac:dyDescent="0.2">
      <c r="F593" s="133"/>
      <c r="G593" s="133"/>
      <c r="H593" s="133"/>
      <c r="I593" s="134"/>
      <c r="J593" s="135"/>
      <c r="P593" s="136"/>
      <c r="Q593" s="137"/>
      <c r="R593" s="137"/>
    </row>
    <row r="594" spans="6:18" s="132" customFormat="1" x14ac:dyDescent="0.2">
      <c r="F594" s="133"/>
      <c r="G594" s="133"/>
      <c r="H594" s="133"/>
      <c r="I594" s="134"/>
      <c r="J594" s="135"/>
      <c r="P594" s="136"/>
      <c r="Q594" s="137"/>
      <c r="R594" s="137"/>
    </row>
    <row r="595" spans="6:18" s="132" customFormat="1" x14ac:dyDescent="0.2">
      <c r="F595" s="133"/>
      <c r="G595" s="133"/>
      <c r="H595" s="133"/>
      <c r="I595" s="134"/>
      <c r="J595" s="135"/>
      <c r="P595" s="136"/>
      <c r="Q595" s="137"/>
      <c r="R595" s="137"/>
    </row>
    <row r="596" spans="6:18" s="132" customFormat="1" x14ac:dyDescent="0.2">
      <c r="F596" s="133"/>
      <c r="G596" s="133"/>
      <c r="H596" s="133"/>
      <c r="I596" s="134"/>
      <c r="J596" s="135"/>
      <c r="P596" s="136"/>
      <c r="Q596" s="137"/>
      <c r="R596" s="137"/>
    </row>
    <row r="597" spans="6:18" s="132" customFormat="1" x14ac:dyDescent="0.2">
      <c r="F597" s="133"/>
      <c r="G597" s="133"/>
      <c r="H597" s="133"/>
      <c r="I597" s="134"/>
      <c r="J597" s="135"/>
      <c r="P597" s="136"/>
      <c r="Q597" s="137"/>
      <c r="R597" s="137"/>
    </row>
    <row r="598" spans="6:18" s="132" customFormat="1" x14ac:dyDescent="0.2">
      <c r="F598" s="133"/>
      <c r="G598" s="133"/>
      <c r="H598" s="133"/>
      <c r="I598" s="134"/>
      <c r="J598" s="135"/>
      <c r="P598" s="136"/>
      <c r="Q598" s="137"/>
      <c r="R598" s="137"/>
    </row>
    <row r="599" spans="6:18" s="132" customFormat="1" x14ac:dyDescent="0.2">
      <c r="F599" s="133"/>
      <c r="G599" s="133"/>
      <c r="H599" s="133"/>
      <c r="I599" s="134"/>
      <c r="J599" s="135"/>
      <c r="P599" s="136"/>
      <c r="Q599" s="137"/>
      <c r="R599" s="137"/>
    </row>
    <row r="600" spans="6:18" s="132" customFormat="1" x14ac:dyDescent="0.2">
      <c r="F600" s="133"/>
      <c r="G600" s="133"/>
      <c r="H600" s="133"/>
      <c r="I600" s="134"/>
      <c r="J600" s="135"/>
      <c r="P600" s="136"/>
      <c r="Q600" s="137"/>
      <c r="R600" s="137"/>
    </row>
    <row r="601" spans="6:18" s="132" customFormat="1" x14ac:dyDescent="0.2">
      <c r="F601" s="133"/>
      <c r="G601" s="133"/>
      <c r="H601" s="133"/>
      <c r="I601" s="134"/>
      <c r="J601" s="135"/>
      <c r="P601" s="136"/>
      <c r="Q601" s="137"/>
      <c r="R601" s="137"/>
    </row>
    <row r="602" spans="6:18" s="132" customFormat="1" x14ac:dyDescent="0.2">
      <c r="F602" s="133"/>
      <c r="G602" s="133"/>
      <c r="H602" s="133"/>
      <c r="I602" s="134"/>
      <c r="J602" s="135"/>
      <c r="P602" s="136"/>
      <c r="Q602" s="137"/>
      <c r="R602" s="137"/>
    </row>
    <row r="603" spans="6:18" s="132" customFormat="1" x14ac:dyDescent="0.2">
      <c r="F603" s="133"/>
      <c r="G603" s="133"/>
      <c r="H603" s="133"/>
      <c r="I603" s="134"/>
      <c r="J603" s="135"/>
      <c r="P603" s="136"/>
      <c r="Q603" s="137"/>
      <c r="R603" s="137"/>
    </row>
    <row r="604" spans="6:18" s="132" customFormat="1" x14ac:dyDescent="0.2">
      <c r="F604" s="133"/>
      <c r="G604" s="133"/>
      <c r="H604" s="133"/>
      <c r="I604" s="134"/>
      <c r="J604" s="135"/>
      <c r="P604" s="136"/>
      <c r="Q604" s="137"/>
      <c r="R604" s="137"/>
    </row>
    <row r="605" spans="6:18" s="132" customFormat="1" x14ac:dyDescent="0.2">
      <c r="F605" s="133"/>
      <c r="G605" s="133"/>
      <c r="H605" s="133"/>
      <c r="I605" s="134"/>
      <c r="J605" s="135"/>
      <c r="P605" s="136"/>
      <c r="Q605" s="137"/>
      <c r="R605" s="137"/>
    </row>
    <row r="606" spans="6:18" s="132" customFormat="1" x14ac:dyDescent="0.2">
      <c r="F606" s="133"/>
      <c r="G606" s="133"/>
      <c r="H606" s="133"/>
      <c r="I606" s="134"/>
      <c r="J606" s="135"/>
      <c r="P606" s="136"/>
      <c r="Q606" s="137"/>
      <c r="R606" s="137"/>
    </row>
    <row r="607" spans="6:18" s="132" customFormat="1" x14ac:dyDescent="0.2">
      <c r="F607" s="133"/>
      <c r="G607" s="133"/>
      <c r="H607" s="133"/>
      <c r="I607" s="134"/>
      <c r="J607" s="135"/>
      <c r="P607" s="136"/>
      <c r="Q607" s="137"/>
      <c r="R607" s="137"/>
    </row>
    <row r="608" spans="6:18" s="132" customFormat="1" x14ac:dyDescent="0.2">
      <c r="F608" s="133"/>
      <c r="G608" s="133"/>
      <c r="H608" s="133"/>
      <c r="I608" s="134"/>
      <c r="J608" s="135"/>
      <c r="P608" s="136"/>
      <c r="Q608" s="137"/>
      <c r="R608" s="137"/>
    </row>
    <row r="609" spans="6:18" s="132" customFormat="1" x14ac:dyDescent="0.2">
      <c r="F609" s="133"/>
      <c r="G609" s="133"/>
      <c r="H609" s="133"/>
      <c r="I609" s="134"/>
      <c r="J609" s="135"/>
      <c r="P609" s="136"/>
      <c r="Q609" s="137"/>
      <c r="R609" s="137"/>
    </row>
    <row r="610" spans="6:18" s="132" customFormat="1" x14ac:dyDescent="0.2">
      <c r="F610" s="133"/>
      <c r="G610" s="133"/>
      <c r="H610" s="133"/>
      <c r="I610" s="134"/>
      <c r="J610" s="135"/>
      <c r="P610" s="136"/>
      <c r="Q610" s="137"/>
      <c r="R610" s="137"/>
    </row>
    <row r="611" spans="6:18" s="132" customFormat="1" x14ac:dyDescent="0.2">
      <c r="F611" s="133"/>
      <c r="G611" s="133"/>
      <c r="H611" s="133"/>
      <c r="I611" s="134"/>
      <c r="J611" s="135"/>
      <c r="P611" s="136"/>
      <c r="Q611" s="137"/>
      <c r="R611" s="137"/>
    </row>
    <row r="612" spans="6:18" s="132" customFormat="1" x14ac:dyDescent="0.2">
      <c r="F612" s="133"/>
      <c r="G612" s="133"/>
      <c r="H612" s="133"/>
      <c r="I612" s="134"/>
      <c r="J612" s="135"/>
      <c r="P612" s="136"/>
      <c r="Q612" s="137"/>
      <c r="R612" s="137"/>
    </row>
    <row r="613" spans="6:18" s="132" customFormat="1" x14ac:dyDescent="0.2">
      <c r="F613" s="133"/>
      <c r="G613" s="133"/>
      <c r="H613" s="133"/>
      <c r="I613" s="134"/>
      <c r="J613" s="135"/>
      <c r="P613" s="136"/>
      <c r="Q613" s="137"/>
      <c r="R613" s="137"/>
    </row>
    <row r="614" spans="6:18" s="132" customFormat="1" x14ac:dyDescent="0.2">
      <c r="F614" s="133"/>
      <c r="G614" s="133"/>
      <c r="H614" s="133"/>
      <c r="I614" s="134"/>
      <c r="J614" s="135"/>
      <c r="P614" s="136"/>
      <c r="Q614" s="137"/>
      <c r="R614" s="137"/>
    </row>
    <row r="615" spans="6:18" s="132" customFormat="1" x14ac:dyDescent="0.2">
      <c r="F615" s="133"/>
      <c r="G615" s="133"/>
      <c r="H615" s="133"/>
      <c r="I615" s="134"/>
      <c r="J615" s="135"/>
      <c r="P615" s="136"/>
      <c r="Q615" s="137"/>
      <c r="R615" s="137"/>
    </row>
    <row r="616" spans="6:18" s="132" customFormat="1" x14ac:dyDescent="0.2">
      <c r="F616" s="133"/>
      <c r="G616" s="133"/>
      <c r="H616" s="133"/>
      <c r="I616" s="134"/>
      <c r="J616" s="135"/>
      <c r="P616" s="136"/>
      <c r="Q616" s="137"/>
      <c r="R616" s="137"/>
    </row>
    <row r="617" spans="6:18" s="132" customFormat="1" x14ac:dyDescent="0.2">
      <c r="F617" s="133"/>
      <c r="G617" s="133"/>
      <c r="H617" s="133"/>
      <c r="I617" s="134"/>
      <c r="J617" s="135"/>
      <c r="P617" s="136"/>
      <c r="Q617" s="137"/>
      <c r="R617" s="137"/>
    </row>
    <row r="618" spans="6:18" s="132" customFormat="1" x14ac:dyDescent="0.2">
      <c r="F618" s="133"/>
      <c r="G618" s="133"/>
      <c r="H618" s="133"/>
      <c r="I618" s="134"/>
      <c r="J618" s="135"/>
      <c r="P618" s="136"/>
      <c r="Q618" s="137"/>
      <c r="R618" s="137"/>
    </row>
    <row r="619" spans="6:18" s="132" customFormat="1" x14ac:dyDescent="0.2">
      <c r="F619" s="133"/>
      <c r="G619" s="133"/>
      <c r="H619" s="133"/>
      <c r="I619" s="134"/>
      <c r="J619" s="135"/>
      <c r="P619" s="136"/>
      <c r="Q619" s="137"/>
      <c r="R619" s="137"/>
    </row>
    <row r="620" spans="6:18" s="132" customFormat="1" x14ac:dyDescent="0.2">
      <c r="F620" s="133"/>
      <c r="G620" s="133"/>
      <c r="H620" s="133"/>
      <c r="I620" s="134"/>
      <c r="J620" s="135"/>
      <c r="P620" s="136"/>
      <c r="Q620" s="137"/>
      <c r="R620" s="137"/>
    </row>
    <row r="621" spans="6:18" s="132" customFormat="1" x14ac:dyDescent="0.2">
      <c r="F621" s="133"/>
      <c r="G621" s="133"/>
      <c r="H621" s="133"/>
      <c r="I621" s="134"/>
      <c r="J621" s="135"/>
      <c r="P621" s="136"/>
      <c r="Q621" s="137"/>
      <c r="R621" s="137"/>
    </row>
    <row r="622" spans="6:18" s="132" customFormat="1" x14ac:dyDescent="0.2">
      <c r="F622" s="133"/>
      <c r="G622" s="133"/>
      <c r="H622" s="133"/>
      <c r="I622" s="134"/>
      <c r="J622" s="135"/>
      <c r="P622" s="136"/>
      <c r="Q622" s="137"/>
      <c r="R622" s="137"/>
    </row>
    <row r="623" spans="6:18" s="132" customFormat="1" x14ac:dyDescent="0.2">
      <c r="F623" s="133"/>
      <c r="G623" s="133"/>
      <c r="H623" s="133"/>
      <c r="I623" s="134"/>
      <c r="J623" s="135"/>
      <c r="P623" s="136"/>
      <c r="Q623" s="137"/>
      <c r="R623" s="137"/>
    </row>
    <row r="624" spans="6:18" s="132" customFormat="1" x14ac:dyDescent="0.2">
      <c r="F624" s="133"/>
      <c r="G624" s="133"/>
      <c r="H624" s="133"/>
      <c r="I624" s="134"/>
      <c r="J624" s="135"/>
      <c r="P624" s="136"/>
      <c r="Q624" s="137"/>
      <c r="R624" s="137"/>
    </row>
    <row r="625" spans="6:18" s="132" customFormat="1" x14ac:dyDescent="0.2">
      <c r="F625" s="133"/>
      <c r="G625" s="133"/>
      <c r="H625" s="133"/>
      <c r="I625" s="134"/>
      <c r="J625" s="135"/>
      <c r="P625" s="136"/>
      <c r="Q625" s="137"/>
      <c r="R625" s="137"/>
    </row>
    <row r="626" spans="6:18" s="132" customFormat="1" x14ac:dyDescent="0.2">
      <c r="F626" s="133"/>
      <c r="G626" s="133"/>
      <c r="H626" s="133"/>
      <c r="I626" s="134"/>
      <c r="J626" s="135"/>
      <c r="P626" s="136"/>
      <c r="Q626" s="137"/>
      <c r="R626" s="137"/>
    </row>
    <row r="627" spans="6:18" s="132" customFormat="1" x14ac:dyDescent="0.2">
      <c r="F627" s="133"/>
      <c r="G627" s="133"/>
      <c r="H627" s="133"/>
      <c r="I627" s="134"/>
      <c r="J627" s="135"/>
      <c r="P627" s="136"/>
      <c r="Q627" s="137"/>
      <c r="R627" s="137"/>
    </row>
    <row r="628" spans="6:18" s="132" customFormat="1" x14ac:dyDescent="0.2">
      <c r="F628" s="133"/>
      <c r="G628" s="133"/>
      <c r="H628" s="133"/>
      <c r="I628" s="134"/>
      <c r="J628" s="135"/>
      <c r="P628" s="136"/>
      <c r="Q628" s="137"/>
      <c r="R628" s="137"/>
    </row>
    <row r="629" spans="6:18" s="132" customFormat="1" x14ac:dyDescent="0.2">
      <c r="F629" s="133"/>
      <c r="G629" s="133"/>
      <c r="H629" s="133"/>
      <c r="I629" s="134"/>
      <c r="J629" s="135"/>
      <c r="P629" s="136"/>
      <c r="Q629" s="137"/>
      <c r="R629" s="137"/>
    </row>
    <row r="630" spans="6:18" s="132" customFormat="1" x14ac:dyDescent="0.2">
      <c r="F630" s="133"/>
      <c r="G630" s="133"/>
      <c r="H630" s="133"/>
      <c r="I630" s="134"/>
      <c r="J630" s="135"/>
      <c r="P630" s="136"/>
      <c r="Q630" s="137"/>
      <c r="R630" s="137"/>
    </row>
    <row r="631" spans="6:18" s="132" customFormat="1" x14ac:dyDescent="0.2">
      <c r="F631" s="133"/>
      <c r="G631" s="133"/>
      <c r="H631" s="133"/>
      <c r="I631" s="134"/>
      <c r="J631" s="135"/>
      <c r="P631" s="136"/>
      <c r="Q631" s="137"/>
      <c r="R631" s="137"/>
    </row>
    <row r="632" spans="6:18" s="132" customFormat="1" x14ac:dyDescent="0.2">
      <c r="F632" s="133"/>
      <c r="G632" s="133"/>
      <c r="H632" s="133"/>
      <c r="I632" s="134"/>
      <c r="J632" s="135"/>
      <c r="P632" s="136"/>
      <c r="Q632" s="137"/>
      <c r="R632" s="137"/>
    </row>
    <row r="633" spans="6:18" s="132" customFormat="1" x14ac:dyDescent="0.2">
      <c r="F633" s="133"/>
      <c r="G633" s="133"/>
      <c r="H633" s="133"/>
      <c r="I633" s="134"/>
      <c r="J633" s="135"/>
      <c r="P633" s="136"/>
      <c r="Q633" s="137"/>
      <c r="R633" s="137"/>
    </row>
    <row r="634" spans="6:18" s="132" customFormat="1" x14ac:dyDescent="0.2">
      <c r="F634" s="133"/>
      <c r="G634" s="133"/>
      <c r="H634" s="133"/>
      <c r="I634" s="134"/>
      <c r="J634" s="135"/>
      <c r="P634" s="136"/>
      <c r="Q634" s="137"/>
      <c r="R634" s="137"/>
    </row>
    <row r="635" spans="6:18" s="132" customFormat="1" x14ac:dyDescent="0.2">
      <c r="F635" s="133"/>
      <c r="G635" s="133"/>
      <c r="H635" s="133"/>
      <c r="I635" s="134"/>
      <c r="J635" s="135"/>
      <c r="P635" s="136"/>
      <c r="Q635" s="137"/>
      <c r="R635" s="137"/>
    </row>
    <row r="636" spans="6:18" s="132" customFormat="1" x14ac:dyDescent="0.2">
      <c r="F636" s="133"/>
      <c r="G636" s="133"/>
      <c r="H636" s="133"/>
      <c r="I636" s="134"/>
      <c r="J636" s="135"/>
      <c r="P636" s="136"/>
      <c r="Q636" s="137"/>
      <c r="R636" s="137"/>
    </row>
    <row r="637" spans="6:18" s="132" customFormat="1" x14ac:dyDescent="0.2">
      <c r="F637" s="133"/>
      <c r="G637" s="133"/>
      <c r="H637" s="133"/>
      <c r="I637" s="134"/>
      <c r="J637" s="135"/>
      <c r="P637" s="136"/>
      <c r="Q637" s="137"/>
      <c r="R637" s="137"/>
    </row>
    <row r="638" spans="6:18" s="132" customFormat="1" x14ac:dyDescent="0.2">
      <c r="F638" s="133"/>
      <c r="G638" s="133"/>
      <c r="H638" s="133"/>
      <c r="I638" s="134"/>
      <c r="J638" s="135"/>
      <c r="P638" s="136"/>
      <c r="Q638" s="137"/>
      <c r="R638" s="137"/>
    </row>
    <row r="639" spans="6:18" s="132" customFormat="1" x14ac:dyDescent="0.2">
      <c r="F639" s="133"/>
      <c r="G639" s="133"/>
      <c r="H639" s="133"/>
      <c r="I639" s="134"/>
      <c r="J639" s="135"/>
      <c r="P639" s="136"/>
      <c r="Q639" s="137"/>
      <c r="R639" s="137"/>
    </row>
    <row r="640" spans="6:18" s="132" customFormat="1" x14ac:dyDescent="0.2">
      <c r="F640" s="133"/>
      <c r="G640" s="133"/>
      <c r="H640" s="133"/>
      <c r="I640" s="134"/>
      <c r="J640" s="135"/>
      <c r="P640" s="136"/>
      <c r="Q640" s="137"/>
      <c r="R640" s="137"/>
    </row>
    <row r="641" spans="6:18" s="132" customFormat="1" x14ac:dyDescent="0.2">
      <c r="F641" s="133"/>
      <c r="G641" s="133"/>
      <c r="H641" s="133"/>
      <c r="I641" s="134"/>
      <c r="J641" s="135"/>
      <c r="P641" s="136"/>
      <c r="Q641" s="137"/>
      <c r="R641" s="137"/>
    </row>
    <row r="642" spans="6:18" s="132" customFormat="1" x14ac:dyDescent="0.2">
      <c r="F642" s="133"/>
      <c r="G642" s="133"/>
      <c r="H642" s="133"/>
      <c r="I642" s="134"/>
      <c r="J642" s="135"/>
      <c r="P642" s="136"/>
      <c r="Q642" s="137"/>
      <c r="R642" s="137"/>
    </row>
    <row r="643" spans="6:18" s="132" customFormat="1" x14ac:dyDescent="0.2">
      <c r="F643" s="133"/>
      <c r="G643" s="133"/>
      <c r="H643" s="133"/>
      <c r="I643" s="134"/>
      <c r="J643" s="135"/>
      <c r="P643" s="136"/>
      <c r="Q643" s="137"/>
      <c r="R643" s="137"/>
    </row>
    <row r="644" spans="6:18" s="132" customFormat="1" x14ac:dyDescent="0.2">
      <c r="F644" s="133"/>
      <c r="G644" s="133"/>
      <c r="H644" s="133"/>
      <c r="I644" s="134"/>
      <c r="J644" s="135"/>
      <c r="P644" s="136"/>
      <c r="Q644" s="137"/>
      <c r="R644" s="137"/>
    </row>
    <row r="645" spans="6:18" s="132" customFormat="1" x14ac:dyDescent="0.2">
      <c r="F645" s="133"/>
      <c r="G645" s="133"/>
      <c r="H645" s="133"/>
      <c r="I645" s="134"/>
      <c r="J645" s="135"/>
      <c r="P645" s="136"/>
      <c r="Q645" s="137"/>
      <c r="R645" s="137"/>
    </row>
    <row r="646" spans="6:18" s="132" customFormat="1" x14ac:dyDescent="0.2">
      <c r="F646" s="133"/>
      <c r="G646" s="133"/>
      <c r="H646" s="133"/>
      <c r="I646" s="134"/>
      <c r="J646" s="135"/>
      <c r="P646" s="136"/>
      <c r="Q646" s="137"/>
      <c r="R646" s="137"/>
    </row>
    <row r="647" spans="6:18" s="132" customFormat="1" x14ac:dyDescent="0.2">
      <c r="F647" s="133"/>
      <c r="G647" s="133"/>
      <c r="H647" s="133"/>
      <c r="I647" s="134"/>
      <c r="J647" s="135"/>
      <c r="P647" s="136"/>
      <c r="Q647" s="137"/>
      <c r="R647" s="137"/>
    </row>
    <row r="648" spans="6:18" s="132" customFormat="1" x14ac:dyDescent="0.2">
      <c r="F648" s="133"/>
      <c r="G648" s="133"/>
      <c r="H648" s="133"/>
      <c r="I648" s="134"/>
      <c r="J648" s="135"/>
      <c r="P648" s="136"/>
      <c r="Q648" s="137"/>
      <c r="R648" s="137"/>
    </row>
    <row r="649" spans="6:18" s="132" customFormat="1" x14ac:dyDescent="0.2">
      <c r="F649" s="133"/>
      <c r="G649" s="133"/>
      <c r="H649" s="133"/>
      <c r="I649" s="134"/>
      <c r="J649" s="135"/>
      <c r="P649" s="136"/>
      <c r="Q649" s="137"/>
      <c r="R649" s="137"/>
    </row>
    <row r="650" spans="6:18" s="132" customFormat="1" x14ac:dyDescent="0.2">
      <c r="F650" s="133"/>
      <c r="G650" s="133"/>
      <c r="H650" s="133"/>
      <c r="I650" s="134"/>
      <c r="J650" s="135"/>
      <c r="P650" s="136"/>
      <c r="Q650" s="137"/>
      <c r="R650" s="137"/>
    </row>
    <row r="651" spans="6:18" s="132" customFormat="1" x14ac:dyDescent="0.2">
      <c r="F651" s="133"/>
      <c r="G651" s="133"/>
      <c r="H651" s="133"/>
      <c r="I651" s="134"/>
      <c r="J651" s="135"/>
      <c r="P651" s="136"/>
      <c r="Q651" s="137"/>
      <c r="R651" s="137"/>
    </row>
    <row r="652" spans="6:18" s="132" customFormat="1" x14ac:dyDescent="0.2">
      <c r="F652" s="133"/>
      <c r="G652" s="133"/>
      <c r="H652" s="133"/>
      <c r="I652" s="134"/>
      <c r="J652" s="135"/>
      <c r="P652" s="136"/>
      <c r="Q652" s="137"/>
      <c r="R652" s="137"/>
    </row>
    <row r="653" spans="6:18" s="132" customFormat="1" x14ac:dyDescent="0.2">
      <c r="F653" s="133"/>
      <c r="G653" s="133"/>
      <c r="H653" s="133"/>
      <c r="I653" s="134"/>
      <c r="J653" s="135"/>
      <c r="P653" s="136"/>
      <c r="Q653" s="137"/>
      <c r="R653" s="137"/>
    </row>
    <row r="654" spans="6:18" s="132" customFormat="1" x14ac:dyDescent="0.2">
      <c r="F654" s="133"/>
      <c r="G654" s="133"/>
      <c r="H654" s="133"/>
      <c r="I654" s="134"/>
      <c r="J654" s="135"/>
      <c r="P654" s="136"/>
      <c r="Q654" s="137"/>
      <c r="R654" s="137"/>
    </row>
    <row r="655" spans="6:18" s="132" customFormat="1" x14ac:dyDescent="0.2">
      <c r="F655" s="133"/>
      <c r="G655" s="133"/>
      <c r="H655" s="133"/>
      <c r="I655" s="134"/>
      <c r="J655" s="135"/>
      <c r="P655" s="136"/>
      <c r="Q655" s="137"/>
      <c r="R655" s="137"/>
    </row>
    <row r="656" spans="6:18" s="132" customFormat="1" x14ac:dyDescent="0.2">
      <c r="F656" s="133"/>
      <c r="G656" s="133"/>
      <c r="H656" s="133"/>
      <c r="I656" s="134"/>
      <c r="J656" s="135"/>
      <c r="P656" s="136"/>
      <c r="Q656" s="137"/>
      <c r="R656" s="137"/>
    </row>
    <row r="657" spans="6:18" s="132" customFormat="1" x14ac:dyDescent="0.2">
      <c r="F657" s="133"/>
      <c r="G657" s="133"/>
      <c r="H657" s="133"/>
      <c r="I657" s="134"/>
      <c r="J657" s="135"/>
      <c r="P657" s="136"/>
      <c r="Q657" s="137"/>
      <c r="R657" s="137"/>
    </row>
    <row r="658" spans="6:18" s="132" customFormat="1" x14ac:dyDescent="0.2">
      <c r="F658" s="133"/>
      <c r="G658" s="133"/>
      <c r="H658" s="133"/>
      <c r="I658" s="134"/>
      <c r="J658" s="135"/>
      <c r="P658" s="136"/>
      <c r="Q658" s="137"/>
      <c r="R658" s="137"/>
    </row>
    <row r="659" spans="6:18" s="132" customFormat="1" x14ac:dyDescent="0.2">
      <c r="F659" s="133"/>
      <c r="G659" s="133"/>
      <c r="H659" s="133"/>
      <c r="I659" s="134"/>
      <c r="J659" s="135"/>
      <c r="P659" s="136"/>
      <c r="Q659" s="137"/>
      <c r="R659" s="137"/>
    </row>
    <row r="660" spans="6:18" s="132" customFormat="1" x14ac:dyDescent="0.2">
      <c r="F660" s="133"/>
      <c r="G660" s="133"/>
      <c r="H660" s="133"/>
      <c r="I660" s="134"/>
      <c r="J660" s="135"/>
      <c r="P660" s="136"/>
      <c r="Q660" s="137"/>
      <c r="R660" s="137"/>
    </row>
    <row r="661" spans="6:18" s="132" customFormat="1" x14ac:dyDescent="0.2">
      <c r="F661" s="133"/>
      <c r="G661" s="133"/>
      <c r="H661" s="133"/>
      <c r="I661" s="134"/>
      <c r="J661" s="135"/>
      <c r="P661" s="136"/>
      <c r="Q661" s="137"/>
      <c r="R661" s="137"/>
    </row>
    <row r="662" spans="6:18" s="132" customFormat="1" x14ac:dyDescent="0.2">
      <c r="F662" s="133"/>
      <c r="G662" s="133"/>
      <c r="H662" s="133"/>
      <c r="I662" s="134"/>
      <c r="J662" s="135"/>
      <c r="P662" s="136"/>
      <c r="Q662" s="137"/>
      <c r="R662" s="137"/>
    </row>
    <row r="663" spans="6:18" s="132" customFormat="1" x14ac:dyDescent="0.2">
      <c r="F663" s="133"/>
      <c r="G663" s="133"/>
      <c r="H663" s="133"/>
      <c r="I663" s="134"/>
      <c r="J663" s="135"/>
      <c r="P663" s="136"/>
      <c r="Q663" s="137"/>
      <c r="R663" s="137"/>
    </row>
    <row r="664" spans="6:18" s="132" customFormat="1" x14ac:dyDescent="0.2">
      <c r="F664" s="133"/>
      <c r="G664" s="133"/>
      <c r="H664" s="133"/>
      <c r="I664" s="134"/>
      <c r="J664" s="135"/>
      <c r="P664" s="136"/>
      <c r="Q664" s="137"/>
      <c r="R664" s="137"/>
    </row>
    <row r="665" spans="6:18" s="132" customFormat="1" x14ac:dyDescent="0.2">
      <c r="F665" s="133"/>
      <c r="G665" s="133"/>
      <c r="H665" s="133"/>
      <c r="I665" s="134"/>
      <c r="J665" s="135"/>
      <c r="P665" s="136"/>
      <c r="Q665" s="137"/>
      <c r="R665" s="137"/>
    </row>
    <row r="666" spans="6:18" s="132" customFormat="1" x14ac:dyDescent="0.2">
      <c r="F666" s="133"/>
      <c r="G666" s="133"/>
      <c r="H666" s="133"/>
      <c r="I666" s="134"/>
      <c r="J666" s="135"/>
      <c r="P666" s="136"/>
      <c r="Q666" s="137"/>
      <c r="R666" s="137"/>
    </row>
    <row r="667" spans="6:18" s="132" customFormat="1" x14ac:dyDescent="0.2">
      <c r="F667" s="133"/>
      <c r="G667" s="133"/>
      <c r="H667" s="133"/>
      <c r="I667" s="134"/>
      <c r="J667" s="135"/>
      <c r="P667" s="136"/>
      <c r="Q667" s="137"/>
      <c r="R667" s="137"/>
    </row>
    <row r="668" spans="6:18" s="132" customFormat="1" x14ac:dyDescent="0.2">
      <c r="F668" s="133"/>
      <c r="G668" s="133"/>
      <c r="H668" s="133"/>
      <c r="I668" s="134"/>
      <c r="J668" s="135"/>
      <c r="P668" s="136"/>
      <c r="Q668" s="137"/>
      <c r="R668" s="137"/>
    </row>
    <row r="669" spans="6:18" s="132" customFormat="1" x14ac:dyDescent="0.2">
      <c r="F669" s="133"/>
      <c r="G669" s="133"/>
      <c r="H669" s="133"/>
      <c r="I669" s="134"/>
      <c r="J669" s="135"/>
      <c r="P669" s="136"/>
      <c r="Q669" s="137"/>
      <c r="R669" s="137"/>
    </row>
    <row r="670" spans="6:18" s="132" customFormat="1" x14ac:dyDescent="0.2">
      <c r="F670" s="133"/>
      <c r="G670" s="133"/>
      <c r="H670" s="133"/>
      <c r="I670" s="134"/>
      <c r="J670" s="135"/>
      <c r="P670" s="136"/>
      <c r="Q670" s="137"/>
      <c r="R670" s="137"/>
    </row>
    <row r="671" spans="6:18" s="132" customFormat="1" x14ac:dyDescent="0.2">
      <c r="F671" s="133"/>
      <c r="G671" s="133"/>
      <c r="H671" s="133"/>
      <c r="I671" s="134"/>
      <c r="J671" s="135"/>
      <c r="P671" s="136"/>
      <c r="Q671" s="137"/>
      <c r="R671" s="137"/>
    </row>
    <row r="672" spans="6:18" s="132" customFormat="1" x14ac:dyDescent="0.2">
      <c r="F672" s="133"/>
      <c r="G672" s="133"/>
      <c r="H672" s="133"/>
      <c r="I672" s="134"/>
      <c r="J672" s="135"/>
      <c r="P672" s="136"/>
      <c r="Q672" s="137"/>
      <c r="R672" s="137"/>
    </row>
    <row r="673" spans="6:18" s="132" customFormat="1" x14ac:dyDescent="0.2">
      <c r="F673" s="133"/>
      <c r="G673" s="133"/>
      <c r="H673" s="133"/>
      <c r="I673" s="134"/>
      <c r="J673" s="135"/>
      <c r="P673" s="136"/>
      <c r="Q673" s="137"/>
      <c r="R673" s="137"/>
    </row>
    <row r="674" spans="6:18" s="132" customFormat="1" x14ac:dyDescent="0.2">
      <c r="F674" s="133"/>
      <c r="G674" s="133"/>
      <c r="H674" s="133"/>
      <c r="I674" s="134"/>
      <c r="J674" s="135"/>
      <c r="P674" s="136"/>
      <c r="Q674" s="137"/>
      <c r="R674" s="137"/>
    </row>
    <row r="675" spans="6:18" s="132" customFormat="1" x14ac:dyDescent="0.2">
      <c r="F675" s="133"/>
      <c r="G675" s="133"/>
      <c r="H675" s="133"/>
      <c r="I675" s="134"/>
      <c r="J675" s="135"/>
      <c r="P675" s="136"/>
      <c r="Q675" s="137"/>
      <c r="R675" s="137"/>
    </row>
    <row r="676" spans="6:18" s="132" customFormat="1" x14ac:dyDescent="0.2">
      <c r="F676" s="133"/>
      <c r="G676" s="133"/>
      <c r="H676" s="133"/>
      <c r="I676" s="134"/>
      <c r="J676" s="135"/>
      <c r="P676" s="136"/>
      <c r="Q676" s="137"/>
      <c r="R676" s="137"/>
    </row>
    <row r="677" spans="6:18" s="132" customFormat="1" x14ac:dyDescent="0.2">
      <c r="F677" s="133"/>
      <c r="G677" s="133"/>
      <c r="H677" s="133"/>
      <c r="I677" s="134"/>
      <c r="J677" s="135"/>
      <c r="P677" s="136"/>
      <c r="Q677" s="137"/>
      <c r="R677" s="137"/>
    </row>
    <row r="678" spans="6:18" s="132" customFormat="1" x14ac:dyDescent="0.2">
      <c r="F678" s="133"/>
      <c r="G678" s="133"/>
      <c r="H678" s="133"/>
      <c r="I678" s="134"/>
      <c r="J678" s="135"/>
      <c r="P678" s="136"/>
      <c r="Q678" s="137"/>
      <c r="R678" s="137"/>
    </row>
    <row r="679" spans="6:18" s="132" customFormat="1" x14ac:dyDescent="0.2">
      <c r="F679" s="133"/>
      <c r="G679" s="133"/>
      <c r="H679" s="133"/>
      <c r="I679" s="134"/>
      <c r="J679" s="135"/>
      <c r="P679" s="136"/>
      <c r="Q679" s="137"/>
      <c r="R679" s="137"/>
    </row>
    <row r="680" spans="6:18" s="132" customFormat="1" x14ac:dyDescent="0.2">
      <c r="F680" s="133"/>
      <c r="G680" s="133"/>
      <c r="H680" s="133"/>
      <c r="I680" s="134"/>
      <c r="J680" s="135"/>
      <c r="P680" s="136"/>
      <c r="Q680" s="137"/>
      <c r="R680" s="137"/>
    </row>
    <row r="681" spans="6:18" s="132" customFormat="1" x14ac:dyDescent="0.2">
      <c r="F681" s="133"/>
      <c r="G681" s="133"/>
      <c r="H681" s="133"/>
      <c r="I681" s="134"/>
      <c r="J681" s="135"/>
      <c r="P681" s="136"/>
      <c r="Q681" s="137"/>
      <c r="R681" s="137"/>
    </row>
    <row r="682" spans="6:18" s="132" customFormat="1" x14ac:dyDescent="0.2">
      <c r="F682" s="133"/>
      <c r="G682" s="133"/>
      <c r="H682" s="133"/>
      <c r="I682" s="134"/>
      <c r="J682" s="135"/>
      <c r="P682" s="136"/>
      <c r="Q682" s="137"/>
      <c r="R682" s="137"/>
    </row>
    <row r="683" spans="6:18" s="132" customFormat="1" x14ac:dyDescent="0.2">
      <c r="F683" s="133"/>
      <c r="G683" s="133"/>
      <c r="H683" s="133"/>
      <c r="I683" s="134"/>
      <c r="J683" s="135"/>
      <c r="P683" s="136"/>
      <c r="Q683" s="137"/>
      <c r="R683" s="137"/>
    </row>
    <row r="684" spans="6:18" s="132" customFormat="1" x14ac:dyDescent="0.2">
      <c r="F684" s="133"/>
      <c r="G684" s="133"/>
      <c r="H684" s="133"/>
      <c r="I684" s="134"/>
      <c r="J684" s="135"/>
      <c r="P684" s="136"/>
      <c r="Q684" s="137"/>
      <c r="R684" s="137"/>
    </row>
    <row r="685" spans="6:18" s="132" customFormat="1" x14ac:dyDescent="0.2">
      <c r="F685" s="133"/>
      <c r="G685" s="133"/>
      <c r="H685" s="133"/>
      <c r="I685" s="134"/>
      <c r="J685" s="135"/>
      <c r="P685" s="136"/>
      <c r="Q685" s="137"/>
      <c r="R685" s="137"/>
    </row>
    <row r="686" spans="6:18" s="132" customFormat="1" x14ac:dyDescent="0.2">
      <c r="F686" s="133"/>
      <c r="G686" s="133"/>
      <c r="H686" s="133"/>
      <c r="I686" s="134"/>
      <c r="J686" s="135"/>
      <c r="P686" s="136"/>
      <c r="Q686" s="137"/>
      <c r="R686" s="137"/>
    </row>
    <row r="687" spans="6:18" s="132" customFormat="1" x14ac:dyDescent="0.2">
      <c r="F687" s="133"/>
      <c r="G687" s="133"/>
      <c r="H687" s="133"/>
      <c r="I687" s="134"/>
      <c r="J687" s="135"/>
      <c r="P687" s="136"/>
      <c r="Q687" s="137"/>
      <c r="R687" s="137"/>
    </row>
    <row r="688" spans="6:18" s="132" customFormat="1" x14ac:dyDescent="0.2">
      <c r="F688" s="133"/>
      <c r="G688" s="133"/>
      <c r="H688" s="133"/>
      <c r="I688" s="134"/>
      <c r="J688" s="135"/>
      <c r="P688" s="136"/>
      <c r="Q688" s="137"/>
      <c r="R688" s="137"/>
    </row>
    <row r="689" spans="6:18" s="132" customFormat="1" x14ac:dyDescent="0.2">
      <c r="F689" s="133"/>
      <c r="G689" s="133"/>
      <c r="H689" s="133"/>
      <c r="I689" s="134"/>
      <c r="J689" s="135"/>
      <c r="P689" s="136"/>
      <c r="Q689" s="137"/>
      <c r="R689" s="137"/>
    </row>
    <row r="690" spans="6:18" s="132" customFormat="1" x14ac:dyDescent="0.2">
      <c r="F690" s="133"/>
      <c r="G690" s="133"/>
      <c r="H690" s="133"/>
      <c r="I690" s="134"/>
      <c r="J690" s="135"/>
      <c r="P690" s="136"/>
      <c r="Q690" s="137"/>
      <c r="R690" s="137"/>
    </row>
    <row r="691" spans="6:18" s="132" customFormat="1" x14ac:dyDescent="0.2">
      <c r="F691" s="133"/>
      <c r="G691" s="133"/>
      <c r="H691" s="133"/>
      <c r="I691" s="134"/>
      <c r="J691" s="135"/>
      <c r="P691" s="136"/>
      <c r="Q691" s="137"/>
      <c r="R691" s="137"/>
    </row>
    <row r="692" spans="6:18" s="132" customFormat="1" x14ac:dyDescent="0.2">
      <c r="F692" s="133"/>
      <c r="G692" s="133"/>
      <c r="H692" s="133"/>
      <c r="I692" s="134"/>
      <c r="J692" s="135"/>
      <c r="P692" s="136"/>
      <c r="Q692" s="137"/>
      <c r="R692" s="137"/>
    </row>
    <row r="693" spans="6:18" s="132" customFormat="1" x14ac:dyDescent="0.2">
      <c r="F693" s="133"/>
      <c r="G693" s="133"/>
      <c r="H693" s="133"/>
      <c r="I693" s="134"/>
      <c r="J693" s="135"/>
      <c r="P693" s="136"/>
      <c r="Q693" s="137"/>
      <c r="R693" s="137"/>
    </row>
    <row r="694" spans="6:18" s="132" customFormat="1" x14ac:dyDescent="0.2">
      <c r="F694" s="133"/>
      <c r="G694" s="133"/>
      <c r="H694" s="133"/>
      <c r="I694" s="134"/>
      <c r="J694" s="135"/>
      <c r="P694" s="136"/>
      <c r="Q694" s="137"/>
      <c r="R694" s="137"/>
    </row>
    <row r="695" spans="6:18" s="132" customFormat="1" x14ac:dyDescent="0.2">
      <c r="F695" s="133"/>
      <c r="G695" s="133"/>
      <c r="H695" s="133"/>
      <c r="I695" s="134"/>
      <c r="J695" s="135"/>
      <c r="P695" s="136"/>
      <c r="Q695" s="137"/>
      <c r="R695" s="137"/>
    </row>
    <row r="696" spans="6:18" s="132" customFormat="1" x14ac:dyDescent="0.2">
      <c r="F696" s="133"/>
      <c r="G696" s="133"/>
      <c r="H696" s="133"/>
      <c r="I696" s="134"/>
      <c r="J696" s="135"/>
      <c r="P696" s="136"/>
      <c r="Q696" s="137"/>
      <c r="R696" s="137"/>
    </row>
    <row r="697" spans="6:18" s="132" customFormat="1" x14ac:dyDescent="0.2">
      <c r="F697" s="133"/>
      <c r="G697" s="133"/>
      <c r="H697" s="133"/>
      <c r="I697" s="134"/>
      <c r="J697" s="135"/>
      <c r="P697" s="136"/>
      <c r="Q697" s="137"/>
      <c r="R697" s="137"/>
    </row>
    <row r="698" spans="6:18" s="132" customFormat="1" x14ac:dyDescent="0.2">
      <c r="F698" s="133"/>
      <c r="G698" s="133"/>
      <c r="H698" s="133"/>
      <c r="I698" s="134"/>
      <c r="J698" s="135"/>
      <c r="P698" s="136"/>
      <c r="Q698" s="137"/>
      <c r="R698" s="137"/>
    </row>
    <row r="699" spans="6:18" s="132" customFormat="1" x14ac:dyDescent="0.2">
      <c r="F699" s="133"/>
      <c r="G699" s="133"/>
      <c r="H699" s="133"/>
      <c r="I699" s="134"/>
      <c r="J699" s="135"/>
      <c r="P699" s="136"/>
      <c r="Q699" s="137"/>
      <c r="R699" s="137"/>
    </row>
    <row r="700" spans="6:18" s="132" customFormat="1" x14ac:dyDescent="0.2">
      <c r="F700" s="133"/>
      <c r="G700" s="133"/>
      <c r="H700" s="133"/>
      <c r="I700" s="134"/>
      <c r="J700" s="135"/>
      <c r="P700" s="136"/>
      <c r="Q700" s="137"/>
      <c r="R700" s="137"/>
    </row>
    <row r="701" spans="6:18" s="132" customFormat="1" x14ac:dyDescent="0.2">
      <c r="F701" s="133"/>
      <c r="G701" s="133"/>
      <c r="H701" s="133"/>
      <c r="I701" s="134"/>
      <c r="J701" s="135"/>
      <c r="P701" s="136"/>
      <c r="Q701" s="137"/>
      <c r="R701" s="137"/>
    </row>
    <row r="702" spans="6:18" s="132" customFormat="1" x14ac:dyDescent="0.2">
      <c r="F702" s="133"/>
      <c r="G702" s="133"/>
      <c r="H702" s="133"/>
      <c r="I702" s="134"/>
      <c r="J702" s="135"/>
      <c r="P702" s="136"/>
      <c r="Q702" s="137"/>
      <c r="R702" s="137"/>
    </row>
    <row r="703" spans="6:18" s="132" customFormat="1" x14ac:dyDescent="0.2">
      <c r="F703" s="133"/>
      <c r="G703" s="133"/>
      <c r="H703" s="133"/>
      <c r="I703" s="134"/>
      <c r="J703" s="135"/>
      <c r="P703" s="136"/>
      <c r="Q703" s="137"/>
      <c r="R703" s="137"/>
    </row>
    <row r="704" spans="6:18" s="132" customFormat="1" x14ac:dyDescent="0.2">
      <c r="F704" s="133"/>
      <c r="G704" s="133"/>
      <c r="H704" s="133"/>
      <c r="I704" s="134"/>
      <c r="J704" s="135"/>
      <c r="P704" s="136"/>
      <c r="Q704" s="137"/>
      <c r="R704" s="137"/>
    </row>
    <row r="705" spans="6:18" s="132" customFormat="1" x14ac:dyDescent="0.2">
      <c r="F705" s="133"/>
      <c r="G705" s="133"/>
      <c r="H705" s="133"/>
      <c r="I705" s="134"/>
      <c r="J705" s="135"/>
      <c r="P705" s="136"/>
      <c r="Q705" s="137"/>
      <c r="R705" s="137"/>
    </row>
    <row r="706" spans="6:18" s="132" customFormat="1" x14ac:dyDescent="0.2">
      <c r="F706" s="133"/>
      <c r="G706" s="133"/>
      <c r="H706" s="133"/>
      <c r="I706" s="134"/>
      <c r="J706" s="135"/>
      <c r="P706" s="136"/>
      <c r="Q706" s="137"/>
      <c r="R706" s="137"/>
    </row>
    <row r="707" spans="6:18" s="132" customFormat="1" x14ac:dyDescent="0.2">
      <c r="F707" s="133"/>
      <c r="G707" s="133"/>
      <c r="H707" s="133"/>
      <c r="I707" s="134"/>
      <c r="J707" s="135"/>
      <c r="P707" s="136"/>
      <c r="Q707" s="137"/>
      <c r="R707" s="137"/>
    </row>
    <row r="708" spans="6:18" s="132" customFormat="1" x14ac:dyDescent="0.2">
      <c r="F708" s="133"/>
      <c r="G708" s="133"/>
      <c r="H708" s="133"/>
      <c r="I708" s="134"/>
      <c r="J708" s="135"/>
      <c r="P708" s="136"/>
      <c r="Q708" s="137"/>
      <c r="R708" s="137"/>
    </row>
    <row r="709" spans="6:18" s="132" customFormat="1" x14ac:dyDescent="0.2">
      <c r="F709" s="133"/>
      <c r="G709" s="133"/>
      <c r="H709" s="133"/>
      <c r="I709" s="134"/>
      <c r="J709" s="135"/>
      <c r="P709" s="136"/>
      <c r="Q709" s="137"/>
      <c r="R709" s="137"/>
    </row>
    <row r="710" spans="6:18" s="132" customFormat="1" x14ac:dyDescent="0.2">
      <c r="F710" s="133"/>
      <c r="G710" s="133"/>
      <c r="H710" s="133"/>
      <c r="I710" s="134"/>
      <c r="J710" s="135"/>
      <c r="P710" s="136"/>
      <c r="Q710" s="137"/>
      <c r="R710" s="137"/>
    </row>
    <row r="711" spans="6:18" s="132" customFormat="1" x14ac:dyDescent="0.2">
      <c r="F711" s="133"/>
      <c r="G711" s="133"/>
      <c r="H711" s="133"/>
      <c r="I711" s="134"/>
      <c r="J711" s="135"/>
      <c r="P711" s="136"/>
      <c r="Q711" s="137"/>
      <c r="R711" s="137"/>
    </row>
    <row r="712" spans="6:18" s="132" customFormat="1" x14ac:dyDescent="0.2">
      <c r="F712" s="133"/>
      <c r="G712" s="133"/>
      <c r="H712" s="133"/>
      <c r="I712" s="134"/>
      <c r="J712" s="135"/>
      <c r="P712" s="136"/>
      <c r="Q712" s="137"/>
      <c r="R712" s="137"/>
    </row>
    <row r="713" spans="6:18" s="132" customFormat="1" x14ac:dyDescent="0.2">
      <c r="F713" s="133"/>
      <c r="G713" s="133"/>
      <c r="H713" s="133"/>
      <c r="I713" s="134"/>
      <c r="J713" s="135"/>
      <c r="P713" s="136"/>
      <c r="Q713" s="137"/>
      <c r="R713" s="137"/>
    </row>
    <row r="714" spans="6:18" s="132" customFormat="1" x14ac:dyDescent="0.2">
      <c r="F714" s="133"/>
      <c r="G714" s="133"/>
      <c r="H714" s="133"/>
      <c r="I714" s="134"/>
      <c r="J714" s="135"/>
      <c r="P714" s="136"/>
      <c r="Q714" s="137"/>
      <c r="R714" s="137"/>
    </row>
    <row r="715" spans="6:18" s="132" customFormat="1" x14ac:dyDescent="0.2">
      <c r="F715" s="133"/>
      <c r="G715" s="133"/>
      <c r="H715" s="133"/>
      <c r="I715" s="134"/>
      <c r="J715" s="135"/>
      <c r="P715" s="136"/>
      <c r="Q715" s="137"/>
      <c r="R715" s="137"/>
    </row>
    <row r="716" spans="6:18" s="132" customFormat="1" x14ac:dyDescent="0.2">
      <c r="F716" s="133"/>
      <c r="G716" s="133"/>
      <c r="H716" s="133"/>
      <c r="I716" s="134"/>
      <c r="J716" s="135"/>
      <c r="P716" s="136"/>
      <c r="Q716" s="137"/>
      <c r="R716" s="137"/>
    </row>
    <row r="717" spans="6:18" s="132" customFormat="1" x14ac:dyDescent="0.2">
      <c r="F717" s="133"/>
      <c r="G717" s="133"/>
      <c r="H717" s="133"/>
      <c r="I717" s="134"/>
      <c r="J717" s="135"/>
      <c r="P717" s="136"/>
      <c r="Q717" s="137"/>
      <c r="R717" s="137"/>
    </row>
    <row r="718" spans="6:18" s="132" customFormat="1" x14ac:dyDescent="0.2">
      <c r="F718" s="133"/>
      <c r="G718" s="133"/>
      <c r="H718" s="133"/>
      <c r="I718" s="134"/>
      <c r="J718" s="135"/>
      <c r="P718" s="136"/>
      <c r="Q718" s="137"/>
      <c r="R718" s="137"/>
    </row>
    <row r="719" spans="6:18" s="132" customFormat="1" x14ac:dyDescent="0.2">
      <c r="F719" s="133"/>
      <c r="G719" s="133"/>
      <c r="H719" s="133"/>
      <c r="I719" s="134"/>
      <c r="J719" s="135"/>
      <c r="P719" s="136"/>
      <c r="Q719" s="137"/>
      <c r="R719" s="137"/>
    </row>
    <row r="720" spans="6:18" s="132" customFormat="1" x14ac:dyDescent="0.2">
      <c r="F720" s="133"/>
      <c r="G720" s="133"/>
      <c r="H720" s="133"/>
      <c r="I720" s="134"/>
      <c r="J720" s="135"/>
      <c r="P720" s="136"/>
      <c r="Q720" s="137"/>
      <c r="R720" s="137"/>
    </row>
    <row r="721" spans="6:18" s="132" customFormat="1" x14ac:dyDescent="0.2">
      <c r="F721" s="133"/>
      <c r="G721" s="133"/>
      <c r="H721" s="133"/>
      <c r="I721" s="134"/>
      <c r="J721" s="135"/>
      <c r="P721" s="136"/>
      <c r="Q721" s="137"/>
      <c r="R721" s="137"/>
    </row>
    <row r="722" spans="6:18" s="132" customFormat="1" x14ac:dyDescent="0.2">
      <c r="F722" s="133"/>
      <c r="G722" s="133"/>
      <c r="H722" s="133"/>
      <c r="I722" s="134"/>
      <c r="J722" s="135"/>
      <c r="P722" s="136"/>
      <c r="Q722" s="137"/>
      <c r="R722" s="137"/>
    </row>
    <row r="723" spans="6:18" s="132" customFormat="1" x14ac:dyDescent="0.2">
      <c r="F723" s="133"/>
      <c r="G723" s="133"/>
      <c r="H723" s="133"/>
      <c r="I723" s="134"/>
      <c r="J723" s="135"/>
      <c r="P723" s="136"/>
      <c r="Q723" s="137"/>
      <c r="R723" s="137"/>
    </row>
    <row r="724" spans="6:18" s="132" customFormat="1" x14ac:dyDescent="0.2">
      <c r="F724" s="133"/>
      <c r="G724" s="133"/>
      <c r="H724" s="133"/>
      <c r="I724" s="134"/>
      <c r="J724" s="135"/>
      <c r="P724" s="136"/>
      <c r="Q724" s="137"/>
      <c r="R724" s="137"/>
    </row>
    <row r="725" spans="6:18" s="132" customFormat="1" x14ac:dyDescent="0.2">
      <c r="F725" s="133"/>
      <c r="G725" s="133"/>
      <c r="H725" s="133"/>
      <c r="I725" s="134"/>
      <c r="J725" s="135"/>
      <c r="P725" s="136"/>
      <c r="Q725" s="137"/>
      <c r="R725" s="137"/>
    </row>
    <row r="726" spans="6:18" s="132" customFormat="1" x14ac:dyDescent="0.2">
      <c r="F726" s="133"/>
      <c r="G726" s="133"/>
      <c r="H726" s="133"/>
      <c r="I726" s="134"/>
      <c r="J726" s="135"/>
      <c r="P726" s="136"/>
      <c r="Q726" s="137"/>
      <c r="R726" s="137"/>
    </row>
    <row r="727" spans="6:18" s="132" customFormat="1" x14ac:dyDescent="0.2">
      <c r="F727" s="133"/>
      <c r="G727" s="133"/>
      <c r="H727" s="133"/>
      <c r="I727" s="134"/>
      <c r="J727" s="135"/>
      <c r="P727" s="136"/>
      <c r="Q727" s="137"/>
      <c r="R727" s="137"/>
    </row>
    <row r="728" spans="6:18" s="132" customFormat="1" x14ac:dyDescent="0.2">
      <c r="F728" s="133"/>
      <c r="G728" s="133"/>
      <c r="H728" s="133"/>
      <c r="I728" s="134"/>
      <c r="J728" s="135"/>
      <c r="P728" s="136"/>
      <c r="Q728" s="137"/>
      <c r="R728" s="137"/>
    </row>
    <row r="729" spans="6:18" s="132" customFormat="1" x14ac:dyDescent="0.2">
      <c r="F729" s="133"/>
      <c r="G729" s="133"/>
      <c r="H729" s="133"/>
      <c r="I729" s="134"/>
      <c r="J729" s="135"/>
      <c r="P729" s="136"/>
      <c r="Q729" s="137"/>
      <c r="R729" s="137"/>
    </row>
    <row r="730" spans="6:18" s="132" customFormat="1" x14ac:dyDescent="0.2">
      <c r="F730" s="133"/>
      <c r="G730" s="133"/>
      <c r="H730" s="133"/>
      <c r="I730" s="134"/>
      <c r="J730" s="135"/>
      <c r="P730" s="136"/>
      <c r="Q730" s="137"/>
      <c r="R730" s="137"/>
    </row>
    <row r="731" spans="6:18" s="132" customFormat="1" x14ac:dyDescent="0.2">
      <c r="F731" s="133"/>
      <c r="G731" s="133"/>
      <c r="H731" s="133"/>
      <c r="I731" s="134"/>
      <c r="J731" s="135"/>
      <c r="P731" s="136"/>
      <c r="Q731" s="137"/>
      <c r="R731" s="137"/>
    </row>
    <row r="732" spans="6:18" s="132" customFormat="1" x14ac:dyDescent="0.2">
      <c r="F732" s="133"/>
      <c r="G732" s="133"/>
      <c r="H732" s="133"/>
      <c r="I732" s="134"/>
      <c r="J732" s="135"/>
      <c r="P732" s="136"/>
      <c r="Q732" s="137"/>
      <c r="R732" s="137"/>
    </row>
    <row r="733" spans="6:18" s="132" customFormat="1" x14ac:dyDescent="0.2">
      <c r="F733" s="133"/>
      <c r="G733" s="133"/>
      <c r="H733" s="133"/>
      <c r="I733" s="134"/>
      <c r="J733" s="135"/>
      <c r="P733" s="136"/>
      <c r="Q733" s="137"/>
      <c r="R733" s="137"/>
    </row>
    <row r="734" spans="6:18" s="132" customFormat="1" x14ac:dyDescent="0.2">
      <c r="F734" s="133"/>
      <c r="G734" s="133"/>
      <c r="H734" s="133"/>
      <c r="I734" s="134"/>
      <c r="J734" s="135"/>
      <c r="P734" s="136"/>
      <c r="Q734" s="137"/>
      <c r="R734" s="137"/>
    </row>
    <row r="735" spans="6:18" s="132" customFormat="1" x14ac:dyDescent="0.2">
      <c r="F735" s="133"/>
      <c r="G735" s="133"/>
      <c r="H735" s="133"/>
      <c r="I735" s="134"/>
      <c r="J735" s="135"/>
      <c r="P735" s="136"/>
      <c r="Q735" s="137"/>
      <c r="R735" s="137"/>
    </row>
    <row r="736" spans="6:18" s="132" customFormat="1" x14ac:dyDescent="0.2">
      <c r="F736" s="133"/>
      <c r="G736" s="133"/>
      <c r="H736" s="133"/>
      <c r="I736" s="134"/>
      <c r="J736" s="135"/>
      <c r="P736" s="136"/>
      <c r="Q736" s="137"/>
      <c r="R736" s="137"/>
    </row>
    <row r="737" spans="6:18" s="132" customFormat="1" x14ac:dyDescent="0.2">
      <c r="F737" s="133"/>
      <c r="G737" s="133"/>
      <c r="H737" s="133"/>
      <c r="I737" s="134"/>
      <c r="J737" s="135"/>
      <c r="P737" s="136"/>
      <c r="Q737" s="137"/>
      <c r="R737" s="137"/>
    </row>
    <row r="738" spans="6:18" s="132" customFormat="1" x14ac:dyDescent="0.2">
      <c r="F738" s="133"/>
      <c r="G738" s="133"/>
      <c r="H738" s="133"/>
      <c r="I738" s="134"/>
      <c r="J738" s="135"/>
      <c r="P738" s="136"/>
      <c r="Q738" s="137"/>
      <c r="R738" s="137"/>
    </row>
    <row r="739" spans="6:18" s="132" customFormat="1" x14ac:dyDescent="0.2">
      <c r="F739" s="133"/>
      <c r="G739" s="133"/>
      <c r="H739" s="133"/>
      <c r="I739" s="134"/>
      <c r="J739" s="135"/>
      <c r="P739" s="136"/>
      <c r="Q739" s="137"/>
      <c r="R739" s="137"/>
    </row>
    <row r="740" spans="6:18" s="132" customFormat="1" x14ac:dyDescent="0.2">
      <c r="F740" s="133"/>
      <c r="G740" s="133"/>
      <c r="H740" s="133"/>
      <c r="I740" s="134"/>
      <c r="J740" s="135"/>
      <c r="P740" s="136"/>
      <c r="Q740" s="137"/>
      <c r="R740" s="137"/>
    </row>
    <row r="741" spans="6:18" s="132" customFormat="1" x14ac:dyDescent="0.2">
      <c r="F741" s="133"/>
      <c r="G741" s="133"/>
      <c r="H741" s="133"/>
      <c r="I741" s="134"/>
      <c r="J741" s="135"/>
      <c r="P741" s="136"/>
      <c r="Q741" s="137"/>
      <c r="R741" s="137"/>
    </row>
    <row r="742" spans="6:18" s="132" customFormat="1" x14ac:dyDescent="0.2">
      <c r="F742" s="133"/>
      <c r="G742" s="133"/>
      <c r="H742" s="133"/>
      <c r="I742" s="134"/>
      <c r="J742" s="135"/>
      <c r="P742" s="136"/>
      <c r="Q742" s="137"/>
      <c r="R742" s="137"/>
    </row>
    <row r="743" spans="6:18" s="132" customFormat="1" x14ac:dyDescent="0.2">
      <c r="F743" s="133"/>
      <c r="G743" s="133"/>
      <c r="H743" s="133"/>
      <c r="I743" s="134"/>
      <c r="J743" s="135"/>
      <c r="P743" s="136"/>
      <c r="Q743" s="137"/>
      <c r="R743" s="137"/>
    </row>
    <row r="744" spans="6:18" s="132" customFormat="1" x14ac:dyDescent="0.2">
      <c r="F744" s="133"/>
      <c r="G744" s="133"/>
      <c r="H744" s="133"/>
      <c r="I744" s="134"/>
      <c r="J744" s="135"/>
      <c r="P744" s="136"/>
      <c r="Q744" s="137"/>
      <c r="R744" s="137"/>
    </row>
    <row r="745" spans="6:18" s="132" customFormat="1" x14ac:dyDescent="0.2">
      <c r="F745" s="133"/>
      <c r="G745" s="133"/>
      <c r="H745" s="133"/>
      <c r="I745" s="134"/>
      <c r="J745" s="135"/>
      <c r="P745" s="136"/>
      <c r="Q745" s="137"/>
      <c r="R745" s="137"/>
    </row>
    <row r="746" spans="6:18" s="132" customFormat="1" x14ac:dyDescent="0.2">
      <c r="F746" s="133"/>
      <c r="G746" s="133"/>
      <c r="H746" s="133"/>
      <c r="I746" s="134"/>
      <c r="J746" s="135"/>
      <c r="P746" s="136"/>
      <c r="Q746" s="137"/>
      <c r="R746" s="137"/>
    </row>
    <row r="747" spans="6:18" s="132" customFormat="1" x14ac:dyDescent="0.2">
      <c r="F747" s="133"/>
      <c r="G747" s="133"/>
      <c r="H747" s="133"/>
      <c r="I747" s="134"/>
      <c r="J747" s="135"/>
      <c r="P747" s="136"/>
      <c r="Q747" s="137"/>
      <c r="R747" s="137"/>
    </row>
    <row r="748" spans="6:18" s="132" customFormat="1" x14ac:dyDescent="0.2">
      <c r="F748" s="133"/>
      <c r="G748" s="133"/>
      <c r="H748" s="133"/>
      <c r="I748" s="134"/>
      <c r="J748" s="135"/>
      <c r="P748" s="136"/>
      <c r="Q748" s="137"/>
      <c r="R748" s="137"/>
    </row>
    <row r="749" spans="6:18" s="132" customFormat="1" x14ac:dyDescent="0.2">
      <c r="F749" s="133"/>
      <c r="G749" s="133"/>
      <c r="H749" s="133"/>
      <c r="I749" s="134"/>
      <c r="J749" s="135"/>
      <c r="P749" s="136"/>
      <c r="Q749" s="137"/>
      <c r="R749" s="137"/>
    </row>
    <row r="750" spans="6:18" s="132" customFormat="1" x14ac:dyDescent="0.2">
      <c r="F750" s="133"/>
      <c r="G750" s="133"/>
      <c r="H750" s="133"/>
      <c r="I750" s="134"/>
      <c r="J750" s="135"/>
      <c r="P750" s="136"/>
      <c r="Q750" s="137"/>
      <c r="R750" s="137"/>
    </row>
    <row r="751" spans="6:18" s="132" customFormat="1" x14ac:dyDescent="0.2">
      <c r="F751" s="133"/>
      <c r="G751" s="133"/>
      <c r="H751" s="133"/>
      <c r="I751" s="134"/>
      <c r="J751" s="135"/>
      <c r="P751" s="136"/>
      <c r="Q751" s="137"/>
      <c r="R751" s="137"/>
    </row>
    <row r="752" spans="6:18" s="132" customFormat="1" x14ac:dyDescent="0.2">
      <c r="F752" s="133"/>
      <c r="G752" s="133"/>
      <c r="H752" s="133"/>
      <c r="I752" s="134"/>
      <c r="J752" s="135"/>
      <c r="P752" s="136"/>
      <c r="Q752" s="137"/>
      <c r="R752" s="137"/>
    </row>
    <row r="753" spans="6:18" s="132" customFormat="1" x14ac:dyDescent="0.2">
      <c r="F753" s="133"/>
      <c r="G753" s="133"/>
      <c r="H753" s="133"/>
      <c r="I753" s="134"/>
      <c r="J753" s="135"/>
      <c r="P753" s="136"/>
      <c r="Q753" s="137"/>
      <c r="R753" s="137"/>
    </row>
    <row r="754" spans="6:18" s="132" customFormat="1" x14ac:dyDescent="0.2">
      <c r="F754" s="133"/>
      <c r="G754" s="133"/>
      <c r="H754" s="133"/>
      <c r="I754" s="134"/>
      <c r="J754" s="135"/>
      <c r="P754" s="136"/>
      <c r="Q754" s="137"/>
      <c r="R754" s="137"/>
    </row>
    <row r="755" spans="6:18" s="132" customFormat="1" x14ac:dyDescent="0.2">
      <c r="F755" s="133"/>
      <c r="G755" s="133"/>
      <c r="H755" s="133"/>
      <c r="I755" s="134"/>
      <c r="J755" s="135"/>
      <c r="P755" s="136"/>
      <c r="Q755" s="137"/>
      <c r="R755" s="137"/>
    </row>
    <row r="756" spans="6:18" s="132" customFormat="1" x14ac:dyDescent="0.2">
      <c r="F756" s="133"/>
      <c r="G756" s="133"/>
      <c r="H756" s="133"/>
      <c r="I756" s="134"/>
      <c r="J756" s="135"/>
      <c r="P756" s="136"/>
      <c r="Q756" s="137"/>
      <c r="R756" s="137"/>
    </row>
    <row r="757" spans="6:18" s="132" customFormat="1" x14ac:dyDescent="0.2">
      <c r="F757" s="133"/>
      <c r="G757" s="133"/>
      <c r="H757" s="133"/>
      <c r="I757" s="134"/>
      <c r="J757" s="135"/>
      <c r="P757" s="136"/>
      <c r="Q757" s="137"/>
      <c r="R757" s="137"/>
    </row>
    <row r="758" spans="6:18" s="132" customFormat="1" x14ac:dyDescent="0.2">
      <c r="F758" s="133"/>
      <c r="G758" s="133"/>
      <c r="H758" s="133"/>
      <c r="I758" s="134"/>
      <c r="J758" s="135"/>
      <c r="P758" s="136"/>
      <c r="Q758" s="137"/>
      <c r="R758" s="137"/>
    </row>
    <row r="759" spans="6:18" s="132" customFormat="1" x14ac:dyDescent="0.2">
      <c r="F759" s="133"/>
      <c r="G759" s="133"/>
      <c r="H759" s="133"/>
      <c r="I759" s="134"/>
      <c r="J759" s="135"/>
      <c r="P759" s="136"/>
      <c r="Q759" s="137"/>
      <c r="R759" s="137"/>
    </row>
    <row r="760" spans="6:18" s="132" customFormat="1" x14ac:dyDescent="0.2">
      <c r="F760" s="133"/>
      <c r="G760" s="133"/>
      <c r="H760" s="133"/>
      <c r="I760" s="134"/>
      <c r="J760" s="135"/>
      <c r="P760" s="136"/>
      <c r="Q760" s="137"/>
      <c r="R760" s="137"/>
    </row>
    <row r="761" spans="6:18" s="132" customFormat="1" x14ac:dyDescent="0.2">
      <c r="F761" s="133"/>
      <c r="G761" s="133"/>
      <c r="H761" s="133"/>
      <c r="I761" s="134"/>
      <c r="J761" s="135"/>
      <c r="P761" s="136"/>
      <c r="Q761" s="137"/>
      <c r="R761" s="137"/>
    </row>
    <row r="762" spans="6:18" s="132" customFormat="1" x14ac:dyDescent="0.2">
      <c r="F762" s="133"/>
      <c r="G762" s="133"/>
      <c r="H762" s="133"/>
      <c r="I762" s="134"/>
      <c r="J762" s="135"/>
      <c r="P762" s="136"/>
      <c r="Q762" s="137"/>
      <c r="R762" s="137"/>
    </row>
    <row r="763" spans="6:18" s="132" customFormat="1" x14ac:dyDescent="0.2">
      <c r="F763" s="133"/>
      <c r="G763" s="133"/>
      <c r="H763" s="133"/>
      <c r="I763" s="134"/>
      <c r="J763" s="135"/>
      <c r="P763" s="136"/>
      <c r="Q763" s="137"/>
      <c r="R763" s="137"/>
    </row>
    <row r="764" spans="6:18" s="132" customFormat="1" x14ac:dyDescent="0.2">
      <c r="F764" s="133"/>
      <c r="G764" s="133"/>
      <c r="H764" s="133"/>
      <c r="I764" s="134"/>
      <c r="J764" s="135"/>
      <c r="P764" s="136"/>
      <c r="Q764" s="137"/>
      <c r="R764" s="137"/>
    </row>
    <row r="765" spans="6:18" s="132" customFormat="1" x14ac:dyDescent="0.2">
      <c r="F765" s="133"/>
      <c r="G765" s="133"/>
      <c r="H765" s="133"/>
      <c r="I765" s="134"/>
      <c r="J765" s="135"/>
      <c r="P765" s="136"/>
      <c r="Q765" s="137"/>
      <c r="R765" s="137"/>
    </row>
    <row r="766" spans="6:18" s="132" customFormat="1" x14ac:dyDescent="0.2">
      <c r="F766" s="133"/>
      <c r="G766" s="133"/>
      <c r="H766" s="133"/>
      <c r="I766" s="134"/>
      <c r="J766" s="135"/>
      <c r="P766" s="136"/>
      <c r="Q766" s="137"/>
      <c r="R766" s="137"/>
    </row>
    <row r="767" spans="6:18" s="132" customFormat="1" x14ac:dyDescent="0.2">
      <c r="F767" s="133"/>
      <c r="G767" s="133"/>
      <c r="H767" s="133"/>
      <c r="I767" s="134"/>
      <c r="J767" s="135"/>
      <c r="P767" s="136"/>
      <c r="Q767" s="137"/>
      <c r="R767" s="137"/>
    </row>
    <row r="768" spans="6:18" s="132" customFormat="1" x14ac:dyDescent="0.2">
      <c r="F768" s="133"/>
      <c r="G768" s="133"/>
      <c r="H768" s="133"/>
      <c r="I768" s="134"/>
      <c r="J768" s="135"/>
      <c r="P768" s="136"/>
      <c r="Q768" s="137"/>
      <c r="R768" s="137"/>
    </row>
    <row r="769" spans="6:18" s="132" customFormat="1" x14ac:dyDescent="0.2">
      <c r="F769" s="133"/>
      <c r="G769" s="133"/>
      <c r="H769" s="133"/>
      <c r="I769" s="134"/>
      <c r="J769" s="135"/>
      <c r="P769" s="136"/>
      <c r="Q769" s="137"/>
      <c r="R769" s="137"/>
    </row>
    <row r="770" spans="6:18" s="132" customFormat="1" x14ac:dyDescent="0.2">
      <c r="F770" s="133"/>
      <c r="G770" s="133"/>
      <c r="H770" s="133"/>
      <c r="I770" s="134"/>
      <c r="J770" s="135"/>
      <c r="P770" s="136"/>
      <c r="Q770" s="137"/>
      <c r="R770" s="137"/>
    </row>
    <row r="771" spans="6:18" s="132" customFormat="1" x14ac:dyDescent="0.2">
      <c r="F771" s="133"/>
      <c r="G771" s="133"/>
      <c r="H771" s="133"/>
      <c r="I771" s="134"/>
      <c r="J771" s="135"/>
      <c r="P771" s="136"/>
      <c r="Q771" s="137"/>
      <c r="R771" s="137"/>
    </row>
    <row r="772" spans="6:18" s="132" customFormat="1" x14ac:dyDescent="0.2">
      <c r="F772" s="133"/>
      <c r="G772" s="133"/>
      <c r="H772" s="133"/>
      <c r="I772" s="134"/>
      <c r="J772" s="135"/>
      <c r="P772" s="136"/>
      <c r="Q772" s="137"/>
      <c r="R772" s="137"/>
    </row>
    <row r="773" spans="6:18" s="132" customFormat="1" x14ac:dyDescent="0.2">
      <c r="F773" s="133"/>
      <c r="G773" s="133"/>
      <c r="H773" s="133"/>
      <c r="I773" s="134"/>
      <c r="J773" s="135"/>
      <c r="P773" s="136"/>
      <c r="Q773" s="137"/>
      <c r="R773" s="137"/>
    </row>
    <row r="774" spans="6:18" s="132" customFormat="1" x14ac:dyDescent="0.2">
      <c r="F774" s="133"/>
      <c r="G774" s="133"/>
      <c r="H774" s="133"/>
      <c r="I774" s="134"/>
      <c r="J774" s="135"/>
      <c r="P774" s="136"/>
      <c r="Q774" s="137"/>
      <c r="R774" s="137"/>
    </row>
    <row r="775" spans="6:18" s="132" customFormat="1" x14ac:dyDescent="0.2">
      <c r="F775" s="133"/>
      <c r="G775" s="133"/>
      <c r="H775" s="133"/>
      <c r="I775" s="134"/>
      <c r="J775" s="135"/>
      <c r="P775" s="136"/>
      <c r="Q775" s="137"/>
      <c r="R775" s="137"/>
    </row>
    <row r="776" spans="6:18" s="132" customFormat="1" x14ac:dyDescent="0.2">
      <c r="F776" s="133"/>
      <c r="G776" s="133"/>
      <c r="H776" s="133"/>
      <c r="I776" s="134"/>
      <c r="J776" s="135"/>
      <c r="P776" s="136"/>
      <c r="Q776" s="137"/>
      <c r="R776" s="137"/>
    </row>
    <row r="777" spans="6:18" s="132" customFormat="1" x14ac:dyDescent="0.2">
      <c r="F777" s="133"/>
      <c r="G777" s="133"/>
      <c r="H777" s="133"/>
      <c r="I777" s="134"/>
      <c r="J777" s="135"/>
      <c r="P777" s="136"/>
      <c r="Q777" s="137"/>
      <c r="R777" s="137"/>
    </row>
    <row r="778" spans="6:18" s="132" customFormat="1" x14ac:dyDescent="0.2">
      <c r="F778" s="133"/>
      <c r="G778" s="133"/>
      <c r="H778" s="133"/>
      <c r="I778" s="134"/>
      <c r="J778" s="135"/>
      <c r="P778" s="136"/>
      <c r="Q778" s="137"/>
      <c r="R778" s="137"/>
    </row>
    <row r="779" spans="6:18" s="132" customFormat="1" x14ac:dyDescent="0.2">
      <c r="F779" s="133"/>
      <c r="G779" s="133"/>
      <c r="H779" s="133"/>
      <c r="I779" s="134"/>
      <c r="J779" s="135"/>
      <c r="P779" s="136"/>
      <c r="Q779" s="137"/>
      <c r="R779" s="137"/>
    </row>
    <row r="780" spans="6:18" s="132" customFormat="1" x14ac:dyDescent="0.2">
      <c r="F780" s="133"/>
      <c r="G780" s="133"/>
      <c r="H780" s="133"/>
      <c r="I780" s="134"/>
      <c r="J780" s="135"/>
      <c r="P780" s="136"/>
      <c r="Q780" s="137"/>
      <c r="R780" s="137"/>
    </row>
    <row r="781" spans="6:18" s="132" customFormat="1" x14ac:dyDescent="0.2">
      <c r="F781" s="133"/>
      <c r="G781" s="133"/>
      <c r="H781" s="133"/>
      <c r="I781" s="134"/>
      <c r="J781" s="135"/>
      <c r="P781" s="136"/>
      <c r="Q781" s="137"/>
      <c r="R781" s="137"/>
    </row>
    <row r="782" spans="6:18" s="132" customFormat="1" x14ac:dyDescent="0.2">
      <c r="F782" s="133"/>
      <c r="G782" s="133"/>
      <c r="H782" s="133"/>
      <c r="I782" s="134"/>
      <c r="J782" s="135"/>
      <c r="P782" s="136"/>
      <c r="Q782" s="137"/>
      <c r="R782" s="137"/>
    </row>
    <row r="783" spans="6:18" s="132" customFormat="1" x14ac:dyDescent="0.2">
      <c r="F783" s="133"/>
      <c r="G783" s="133"/>
      <c r="H783" s="133"/>
      <c r="I783" s="134"/>
      <c r="J783" s="135"/>
      <c r="P783" s="136"/>
      <c r="Q783" s="137"/>
      <c r="R783" s="137"/>
    </row>
    <row r="784" spans="6:18" s="132" customFormat="1" x14ac:dyDescent="0.2">
      <c r="F784" s="133"/>
      <c r="G784" s="133"/>
      <c r="H784" s="133"/>
      <c r="I784" s="134"/>
      <c r="J784" s="135"/>
      <c r="P784" s="136"/>
      <c r="Q784" s="137"/>
      <c r="R784" s="137"/>
    </row>
    <row r="785" spans="6:18" s="132" customFormat="1" x14ac:dyDescent="0.2">
      <c r="F785" s="133"/>
      <c r="G785" s="133"/>
      <c r="H785" s="133"/>
      <c r="I785" s="134"/>
      <c r="J785" s="135"/>
      <c r="P785" s="136"/>
      <c r="Q785" s="137"/>
      <c r="R785" s="137"/>
    </row>
    <row r="786" spans="6:18" s="132" customFormat="1" x14ac:dyDescent="0.2">
      <c r="F786" s="133"/>
      <c r="G786" s="133"/>
      <c r="H786" s="133"/>
      <c r="I786" s="134"/>
      <c r="J786" s="135"/>
      <c r="P786" s="136"/>
      <c r="Q786" s="137"/>
      <c r="R786" s="137"/>
    </row>
    <row r="787" spans="6:18" s="132" customFormat="1" x14ac:dyDescent="0.2">
      <c r="F787" s="133"/>
      <c r="G787" s="133"/>
      <c r="H787" s="133"/>
      <c r="I787" s="134"/>
      <c r="J787" s="135"/>
      <c r="P787" s="136"/>
      <c r="Q787" s="137"/>
      <c r="R787" s="137"/>
    </row>
    <row r="788" spans="6:18" s="132" customFormat="1" x14ac:dyDescent="0.2">
      <c r="F788" s="133"/>
      <c r="G788" s="133"/>
      <c r="H788" s="133"/>
      <c r="I788" s="134"/>
      <c r="J788" s="135"/>
      <c r="P788" s="136"/>
      <c r="Q788" s="137"/>
      <c r="R788" s="137"/>
    </row>
    <row r="789" spans="6:18" s="132" customFormat="1" x14ac:dyDescent="0.2">
      <c r="F789" s="133"/>
      <c r="G789" s="133"/>
      <c r="H789" s="133"/>
      <c r="I789" s="134"/>
      <c r="J789" s="135"/>
      <c r="P789" s="136"/>
      <c r="Q789" s="137"/>
      <c r="R789" s="137"/>
    </row>
    <row r="790" spans="6:18" s="132" customFormat="1" x14ac:dyDescent="0.2">
      <c r="F790" s="133"/>
      <c r="G790" s="133"/>
      <c r="H790" s="133"/>
      <c r="I790" s="134"/>
      <c r="J790" s="135"/>
      <c r="P790" s="136"/>
      <c r="Q790" s="137"/>
      <c r="R790" s="137"/>
    </row>
    <row r="791" spans="6:18" s="132" customFormat="1" x14ac:dyDescent="0.2">
      <c r="F791" s="133"/>
      <c r="G791" s="133"/>
      <c r="H791" s="133"/>
      <c r="I791" s="134"/>
      <c r="J791" s="135"/>
      <c r="P791" s="136"/>
      <c r="Q791" s="137"/>
      <c r="R791" s="137"/>
    </row>
    <row r="792" spans="6:18" s="132" customFormat="1" x14ac:dyDescent="0.2">
      <c r="F792" s="133"/>
      <c r="G792" s="133"/>
      <c r="H792" s="133"/>
      <c r="I792" s="134"/>
      <c r="J792" s="135"/>
      <c r="P792" s="136"/>
      <c r="Q792" s="137"/>
      <c r="R792" s="137"/>
    </row>
    <row r="793" spans="6:18" s="132" customFormat="1" x14ac:dyDescent="0.2">
      <c r="F793" s="133"/>
      <c r="G793" s="133"/>
      <c r="H793" s="133"/>
      <c r="I793" s="134"/>
      <c r="J793" s="135"/>
      <c r="P793" s="136"/>
      <c r="Q793" s="137"/>
      <c r="R793" s="137"/>
    </row>
    <row r="794" spans="6:18" s="132" customFormat="1" x14ac:dyDescent="0.2">
      <c r="F794" s="133"/>
      <c r="G794" s="133"/>
      <c r="H794" s="133"/>
      <c r="I794" s="134"/>
      <c r="J794" s="135"/>
      <c r="P794" s="136"/>
      <c r="Q794" s="137"/>
      <c r="R794" s="137"/>
    </row>
    <row r="795" spans="6:18" s="132" customFormat="1" x14ac:dyDescent="0.2">
      <c r="F795" s="133"/>
      <c r="G795" s="133"/>
      <c r="H795" s="133"/>
      <c r="I795" s="134"/>
      <c r="J795" s="135"/>
      <c r="P795" s="136"/>
      <c r="Q795" s="137"/>
      <c r="R795" s="137"/>
    </row>
    <row r="796" spans="6:18" s="132" customFormat="1" x14ac:dyDescent="0.2">
      <c r="F796" s="133"/>
      <c r="G796" s="133"/>
      <c r="H796" s="133"/>
      <c r="I796" s="134"/>
      <c r="J796" s="135"/>
      <c r="P796" s="136"/>
      <c r="Q796" s="137"/>
      <c r="R796" s="137"/>
    </row>
    <row r="797" spans="6:18" s="132" customFormat="1" x14ac:dyDescent="0.2">
      <c r="F797" s="133"/>
      <c r="G797" s="133"/>
      <c r="H797" s="133"/>
      <c r="I797" s="134"/>
      <c r="J797" s="135"/>
      <c r="P797" s="136"/>
      <c r="Q797" s="137"/>
      <c r="R797" s="137"/>
    </row>
    <row r="798" spans="6:18" s="132" customFormat="1" x14ac:dyDescent="0.2">
      <c r="F798" s="133"/>
      <c r="G798" s="133"/>
      <c r="H798" s="133"/>
      <c r="I798" s="134"/>
      <c r="J798" s="135"/>
      <c r="P798" s="136"/>
      <c r="Q798" s="137"/>
      <c r="R798" s="137"/>
    </row>
    <row r="799" spans="6:18" s="132" customFormat="1" x14ac:dyDescent="0.2">
      <c r="F799" s="133"/>
      <c r="G799" s="133"/>
      <c r="H799" s="133"/>
      <c r="I799" s="134"/>
      <c r="J799" s="135"/>
      <c r="P799" s="136"/>
      <c r="Q799" s="137"/>
      <c r="R799" s="137"/>
    </row>
    <row r="800" spans="6:18" s="132" customFormat="1" x14ac:dyDescent="0.2">
      <c r="F800" s="133"/>
      <c r="G800" s="133"/>
      <c r="H800" s="133"/>
      <c r="I800" s="134"/>
      <c r="J800" s="135"/>
      <c r="P800" s="136"/>
      <c r="Q800" s="137"/>
      <c r="R800" s="137"/>
    </row>
    <row r="801" spans="6:18" s="132" customFormat="1" x14ac:dyDescent="0.2">
      <c r="F801" s="133"/>
      <c r="G801" s="133"/>
      <c r="H801" s="133"/>
      <c r="I801" s="134"/>
      <c r="J801" s="135"/>
      <c r="P801" s="136"/>
      <c r="Q801" s="137"/>
      <c r="R801" s="137"/>
    </row>
    <row r="802" spans="6:18" s="132" customFormat="1" x14ac:dyDescent="0.2">
      <c r="F802" s="133"/>
      <c r="G802" s="133"/>
      <c r="H802" s="133"/>
      <c r="I802" s="134"/>
      <c r="J802" s="135"/>
      <c r="P802" s="136"/>
      <c r="Q802" s="137"/>
      <c r="R802" s="137"/>
    </row>
    <row r="803" spans="6:18" s="132" customFormat="1" x14ac:dyDescent="0.2">
      <c r="F803" s="133"/>
      <c r="G803" s="133"/>
      <c r="H803" s="133"/>
      <c r="I803" s="134"/>
      <c r="J803" s="135"/>
      <c r="P803" s="136"/>
      <c r="Q803" s="137"/>
      <c r="R803" s="137"/>
    </row>
    <row r="804" spans="6:18" s="132" customFormat="1" x14ac:dyDescent="0.2">
      <c r="F804" s="133"/>
      <c r="G804" s="133"/>
      <c r="H804" s="133"/>
      <c r="I804" s="134"/>
      <c r="J804" s="135"/>
      <c r="P804" s="136"/>
      <c r="Q804" s="137"/>
      <c r="R804" s="137"/>
    </row>
    <row r="805" spans="6:18" s="132" customFormat="1" x14ac:dyDescent="0.2">
      <c r="F805" s="133"/>
      <c r="G805" s="133"/>
      <c r="H805" s="133"/>
      <c r="I805" s="134"/>
      <c r="J805" s="135"/>
      <c r="P805" s="136"/>
      <c r="Q805" s="137"/>
      <c r="R805" s="137"/>
    </row>
    <row r="806" spans="6:18" s="132" customFormat="1" x14ac:dyDescent="0.2">
      <c r="F806" s="133"/>
      <c r="G806" s="133"/>
      <c r="H806" s="133"/>
      <c r="I806" s="134"/>
      <c r="J806" s="135"/>
      <c r="P806" s="136"/>
      <c r="Q806" s="137"/>
      <c r="R806" s="137"/>
    </row>
    <row r="807" spans="6:18" s="132" customFormat="1" x14ac:dyDescent="0.2">
      <c r="F807" s="133"/>
      <c r="G807" s="133"/>
      <c r="H807" s="133"/>
      <c r="I807" s="134"/>
      <c r="J807" s="135"/>
      <c r="P807" s="136"/>
      <c r="Q807" s="137"/>
      <c r="R807" s="137"/>
    </row>
    <row r="808" spans="6:18" s="132" customFormat="1" x14ac:dyDescent="0.2">
      <c r="F808" s="133"/>
      <c r="G808" s="133"/>
      <c r="H808" s="133"/>
      <c r="I808" s="134"/>
      <c r="J808" s="135"/>
      <c r="P808" s="136"/>
      <c r="Q808" s="137"/>
      <c r="R808" s="137"/>
    </row>
    <row r="809" spans="6:18" s="132" customFormat="1" x14ac:dyDescent="0.2">
      <c r="F809" s="133"/>
      <c r="G809" s="133"/>
      <c r="H809" s="133"/>
      <c r="I809" s="134"/>
      <c r="J809" s="135"/>
      <c r="P809" s="136"/>
      <c r="Q809" s="137"/>
      <c r="R809" s="137"/>
    </row>
    <row r="810" spans="6:18" s="132" customFormat="1" x14ac:dyDescent="0.2">
      <c r="F810" s="133"/>
      <c r="G810" s="133"/>
      <c r="H810" s="133"/>
      <c r="I810" s="134"/>
      <c r="J810" s="135"/>
      <c r="P810" s="136"/>
      <c r="Q810" s="137"/>
      <c r="R810" s="137"/>
    </row>
    <row r="811" spans="6:18" s="132" customFormat="1" x14ac:dyDescent="0.2">
      <c r="F811" s="133"/>
      <c r="G811" s="133"/>
      <c r="H811" s="133"/>
      <c r="I811" s="134"/>
      <c r="J811" s="135"/>
      <c r="P811" s="136"/>
      <c r="Q811" s="137"/>
      <c r="R811" s="137"/>
    </row>
    <row r="812" spans="6:18" s="132" customFormat="1" x14ac:dyDescent="0.2">
      <c r="F812" s="133"/>
      <c r="G812" s="133"/>
      <c r="H812" s="133"/>
      <c r="I812" s="134"/>
      <c r="J812" s="135"/>
      <c r="P812" s="136"/>
      <c r="Q812" s="137"/>
      <c r="R812" s="137"/>
    </row>
    <row r="813" spans="6:18" s="132" customFormat="1" x14ac:dyDescent="0.2">
      <c r="F813" s="133"/>
      <c r="G813" s="133"/>
      <c r="H813" s="133"/>
      <c r="I813" s="134"/>
      <c r="J813" s="135"/>
      <c r="P813" s="136"/>
      <c r="Q813" s="137"/>
      <c r="R813" s="137"/>
    </row>
    <row r="814" spans="6:18" s="132" customFormat="1" x14ac:dyDescent="0.2">
      <c r="F814" s="133"/>
      <c r="G814" s="133"/>
      <c r="H814" s="133"/>
      <c r="I814" s="134"/>
      <c r="J814" s="135"/>
      <c r="P814" s="136"/>
      <c r="Q814" s="137"/>
      <c r="R814" s="137"/>
    </row>
    <row r="815" spans="6:18" s="132" customFormat="1" x14ac:dyDescent="0.2">
      <c r="F815" s="133"/>
      <c r="G815" s="133"/>
      <c r="H815" s="133"/>
      <c r="I815" s="134"/>
      <c r="J815" s="135"/>
      <c r="P815" s="136"/>
      <c r="Q815" s="137"/>
      <c r="R815" s="137"/>
    </row>
    <row r="816" spans="6:18" s="132" customFormat="1" x14ac:dyDescent="0.2">
      <c r="F816" s="133"/>
      <c r="G816" s="133"/>
      <c r="H816" s="133"/>
      <c r="I816" s="134"/>
      <c r="J816" s="135"/>
      <c r="P816" s="136"/>
      <c r="Q816" s="137"/>
      <c r="R816" s="137"/>
    </row>
    <row r="817" spans="6:18" s="132" customFormat="1" x14ac:dyDescent="0.2">
      <c r="F817" s="133"/>
      <c r="G817" s="133"/>
      <c r="H817" s="133"/>
      <c r="I817" s="134"/>
      <c r="J817" s="135"/>
      <c r="P817" s="136"/>
      <c r="Q817" s="137"/>
      <c r="R817" s="137"/>
    </row>
    <row r="818" spans="6:18" s="132" customFormat="1" x14ac:dyDescent="0.2">
      <c r="F818" s="133"/>
      <c r="G818" s="133"/>
      <c r="H818" s="133"/>
      <c r="I818" s="134"/>
      <c r="J818" s="135"/>
      <c r="P818" s="136"/>
      <c r="Q818" s="137"/>
      <c r="R818" s="137"/>
    </row>
    <row r="819" spans="6:18" s="132" customFormat="1" x14ac:dyDescent="0.2">
      <c r="F819" s="133"/>
      <c r="G819" s="133"/>
      <c r="H819" s="133"/>
      <c r="I819" s="134"/>
      <c r="J819" s="135"/>
      <c r="P819" s="136"/>
      <c r="Q819" s="137"/>
      <c r="R819" s="137"/>
    </row>
    <row r="820" spans="6:18" s="132" customFormat="1" x14ac:dyDescent="0.2">
      <c r="F820" s="133"/>
      <c r="G820" s="133"/>
      <c r="H820" s="133"/>
      <c r="I820" s="134"/>
      <c r="J820" s="135"/>
      <c r="P820" s="136"/>
      <c r="Q820" s="137"/>
      <c r="R820" s="137"/>
    </row>
    <row r="821" spans="6:18" s="132" customFormat="1" x14ac:dyDescent="0.2">
      <c r="F821" s="133"/>
      <c r="G821" s="133"/>
      <c r="H821" s="133"/>
      <c r="I821" s="134"/>
      <c r="J821" s="135"/>
      <c r="P821" s="136"/>
      <c r="Q821" s="137"/>
      <c r="R821" s="137"/>
    </row>
    <row r="822" spans="6:18" s="132" customFormat="1" x14ac:dyDescent="0.2">
      <c r="F822" s="133"/>
      <c r="G822" s="133"/>
      <c r="H822" s="133"/>
      <c r="I822" s="134"/>
      <c r="J822" s="135"/>
      <c r="P822" s="136"/>
      <c r="Q822" s="137"/>
      <c r="R822" s="137"/>
    </row>
    <row r="823" spans="6:18" s="132" customFormat="1" x14ac:dyDescent="0.2">
      <c r="F823" s="133"/>
      <c r="G823" s="133"/>
      <c r="H823" s="133"/>
      <c r="I823" s="134"/>
      <c r="J823" s="135"/>
      <c r="P823" s="136"/>
      <c r="Q823" s="137"/>
      <c r="R823" s="137"/>
    </row>
    <row r="824" spans="6:18" s="132" customFormat="1" x14ac:dyDescent="0.2">
      <c r="F824" s="133"/>
      <c r="G824" s="133"/>
      <c r="H824" s="133"/>
      <c r="I824" s="134"/>
      <c r="J824" s="135"/>
      <c r="P824" s="136"/>
      <c r="Q824" s="137"/>
      <c r="R824" s="137"/>
    </row>
    <row r="825" spans="6:18" s="132" customFormat="1" x14ac:dyDescent="0.2">
      <c r="F825" s="133"/>
      <c r="G825" s="133"/>
      <c r="H825" s="133"/>
      <c r="I825" s="134"/>
      <c r="J825" s="135"/>
      <c r="P825" s="136"/>
      <c r="Q825" s="137"/>
      <c r="R825" s="137"/>
    </row>
    <row r="826" spans="6:18" s="132" customFormat="1" x14ac:dyDescent="0.2">
      <c r="F826" s="133"/>
      <c r="G826" s="133"/>
      <c r="H826" s="133"/>
      <c r="I826" s="134"/>
      <c r="J826" s="135"/>
      <c r="P826" s="136"/>
      <c r="Q826" s="137"/>
      <c r="R826" s="137"/>
    </row>
    <row r="827" spans="6:18" s="132" customFormat="1" x14ac:dyDescent="0.2">
      <c r="F827" s="133"/>
      <c r="G827" s="133"/>
      <c r="H827" s="133"/>
      <c r="I827" s="134"/>
      <c r="J827" s="135"/>
      <c r="P827" s="136"/>
      <c r="Q827" s="137"/>
      <c r="R827" s="137"/>
    </row>
    <row r="828" spans="6:18" s="132" customFormat="1" x14ac:dyDescent="0.2">
      <c r="F828" s="133"/>
      <c r="G828" s="133"/>
      <c r="H828" s="133"/>
      <c r="I828" s="134"/>
      <c r="J828" s="135"/>
      <c r="P828" s="136"/>
      <c r="Q828" s="137"/>
      <c r="R828" s="137"/>
    </row>
    <row r="829" spans="6:18" s="132" customFormat="1" x14ac:dyDescent="0.2">
      <c r="F829" s="133"/>
      <c r="G829" s="133"/>
      <c r="H829" s="133"/>
      <c r="I829" s="134"/>
      <c r="J829" s="135"/>
      <c r="P829" s="136"/>
      <c r="Q829" s="137"/>
      <c r="R829" s="137"/>
    </row>
    <row r="830" spans="6:18" s="132" customFormat="1" x14ac:dyDescent="0.2">
      <c r="F830" s="133"/>
      <c r="G830" s="133"/>
      <c r="H830" s="133"/>
      <c r="I830" s="134"/>
      <c r="J830" s="135"/>
      <c r="P830" s="136"/>
      <c r="Q830" s="137"/>
      <c r="R830" s="137"/>
    </row>
    <row r="831" spans="6:18" s="132" customFormat="1" x14ac:dyDescent="0.2">
      <c r="F831" s="133"/>
      <c r="G831" s="133"/>
      <c r="H831" s="133"/>
      <c r="I831" s="134"/>
      <c r="J831" s="135"/>
      <c r="P831" s="136"/>
      <c r="Q831" s="137"/>
      <c r="R831" s="137"/>
    </row>
    <row r="832" spans="6:18" s="132" customFormat="1" x14ac:dyDescent="0.2">
      <c r="F832" s="133"/>
      <c r="G832" s="133"/>
      <c r="H832" s="133"/>
      <c r="I832" s="134"/>
      <c r="J832" s="135"/>
      <c r="P832" s="136"/>
      <c r="Q832" s="137"/>
      <c r="R832" s="137"/>
    </row>
    <row r="833" spans="6:18" s="132" customFormat="1" x14ac:dyDescent="0.2">
      <c r="F833" s="133"/>
      <c r="G833" s="133"/>
      <c r="H833" s="133"/>
      <c r="I833" s="134"/>
      <c r="J833" s="135"/>
      <c r="P833" s="136"/>
      <c r="Q833" s="137"/>
      <c r="R833" s="137"/>
    </row>
    <row r="834" spans="6:18" s="132" customFormat="1" x14ac:dyDescent="0.2">
      <c r="F834" s="133"/>
      <c r="G834" s="133"/>
      <c r="H834" s="133"/>
      <c r="I834" s="134"/>
      <c r="J834" s="135"/>
      <c r="P834" s="136"/>
      <c r="Q834" s="137"/>
      <c r="R834" s="137"/>
    </row>
    <row r="835" spans="6:18" s="132" customFormat="1" x14ac:dyDescent="0.2">
      <c r="F835" s="133"/>
      <c r="G835" s="133"/>
      <c r="H835" s="133"/>
      <c r="I835" s="134"/>
      <c r="J835" s="135"/>
      <c r="P835" s="136"/>
      <c r="Q835" s="137"/>
      <c r="R835" s="137"/>
    </row>
    <row r="836" spans="6:18" s="132" customFormat="1" x14ac:dyDescent="0.2">
      <c r="F836" s="133"/>
      <c r="G836" s="133"/>
      <c r="H836" s="133"/>
      <c r="I836" s="134"/>
      <c r="J836" s="135"/>
      <c r="P836" s="136"/>
      <c r="Q836" s="137"/>
      <c r="R836" s="137"/>
    </row>
    <row r="837" spans="6:18" s="132" customFormat="1" x14ac:dyDescent="0.2">
      <c r="F837" s="133"/>
      <c r="G837" s="133"/>
      <c r="H837" s="133"/>
      <c r="I837" s="134"/>
      <c r="J837" s="135"/>
      <c r="P837" s="136"/>
      <c r="Q837" s="137"/>
      <c r="R837" s="137"/>
    </row>
    <row r="838" spans="6:18" s="132" customFormat="1" x14ac:dyDescent="0.2">
      <c r="F838" s="133"/>
      <c r="G838" s="133"/>
      <c r="H838" s="133"/>
      <c r="I838" s="134"/>
      <c r="J838" s="135"/>
      <c r="P838" s="136"/>
      <c r="Q838" s="137"/>
      <c r="R838" s="137"/>
    </row>
    <row r="839" spans="6:18" s="132" customFormat="1" x14ac:dyDescent="0.2">
      <c r="F839" s="133"/>
      <c r="G839" s="133"/>
      <c r="H839" s="133"/>
      <c r="I839" s="134"/>
      <c r="J839" s="135"/>
      <c r="P839" s="136"/>
      <c r="Q839" s="137"/>
      <c r="R839" s="137"/>
    </row>
    <row r="840" spans="6:18" s="132" customFormat="1" x14ac:dyDescent="0.2">
      <c r="F840" s="133"/>
      <c r="G840" s="133"/>
      <c r="H840" s="133"/>
      <c r="I840" s="134"/>
      <c r="J840" s="135"/>
      <c r="P840" s="136"/>
      <c r="Q840" s="137"/>
      <c r="R840" s="137"/>
    </row>
    <row r="841" spans="6:18" s="132" customFormat="1" x14ac:dyDescent="0.2">
      <c r="F841" s="133"/>
      <c r="G841" s="133"/>
      <c r="H841" s="133"/>
      <c r="I841" s="134"/>
      <c r="J841" s="135"/>
      <c r="P841" s="136"/>
      <c r="Q841" s="137"/>
      <c r="R841" s="137"/>
    </row>
    <row r="842" spans="6:18" s="132" customFormat="1" x14ac:dyDescent="0.2">
      <c r="F842" s="133"/>
      <c r="G842" s="133"/>
      <c r="H842" s="133"/>
      <c r="I842" s="134"/>
      <c r="J842" s="135"/>
      <c r="P842" s="136"/>
      <c r="Q842" s="137"/>
      <c r="R842" s="137"/>
    </row>
    <row r="843" spans="6:18" s="132" customFormat="1" x14ac:dyDescent="0.2">
      <c r="F843" s="133"/>
      <c r="G843" s="133"/>
      <c r="H843" s="133"/>
      <c r="I843" s="134"/>
      <c r="J843" s="135"/>
      <c r="P843" s="136"/>
      <c r="Q843" s="137"/>
      <c r="R843" s="137"/>
    </row>
    <row r="844" spans="6:18" s="132" customFormat="1" x14ac:dyDescent="0.2">
      <c r="F844" s="133"/>
      <c r="G844" s="133"/>
      <c r="H844" s="133"/>
      <c r="I844" s="134"/>
      <c r="J844" s="135"/>
      <c r="P844" s="136"/>
      <c r="Q844" s="137"/>
      <c r="R844" s="137"/>
    </row>
    <row r="845" spans="6:18" s="132" customFormat="1" x14ac:dyDescent="0.2">
      <c r="F845" s="133"/>
      <c r="G845" s="133"/>
      <c r="H845" s="133"/>
      <c r="I845" s="134"/>
      <c r="J845" s="135"/>
      <c r="P845" s="136"/>
      <c r="Q845" s="137"/>
      <c r="R845" s="137"/>
    </row>
    <row r="846" spans="6:18" s="132" customFormat="1" x14ac:dyDescent="0.2">
      <c r="F846" s="133"/>
      <c r="G846" s="133"/>
      <c r="H846" s="133"/>
      <c r="I846" s="134"/>
      <c r="J846" s="135"/>
      <c r="P846" s="136"/>
      <c r="Q846" s="137"/>
      <c r="R846" s="137"/>
    </row>
    <row r="847" spans="6:18" s="132" customFormat="1" x14ac:dyDescent="0.2">
      <c r="F847" s="133"/>
      <c r="G847" s="133"/>
      <c r="H847" s="133"/>
      <c r="I847" s="134"/>
      <c r="J847" s="135"/>
      <c r="P847" s="136"/>
      <c r="Q847" s="137"/>
      <c r="R847" s="137"/>
    </row>
    <row r="848" spans="6:18" s="132" customFormat="1" x14ac:dyDescent="0.2">
      <c r="F848" s="133"/>
      <c r="G848" s="133"/>
      <c r="H848" s="133"/>
      <c r="I848" s="134"/>
      <c r="J848" s="135"/>
      <c r="P848" s="136"/>
      <c r="Q848" s="137"/>
      <c r="R848" s="137"/>
    </row>
    <row r="849" spans="6:18" s="132" customFormat="1" x14ac:dyDescent="0.2">
      <c r="F849" s="133"/>
      <c r="G849" s="133"/>
      <c r="H849" s="133"/>
      <c r="I849" s="134"/>
      <c r="J849" s="135"/>
      <c r="P849" s="136"/>
      <c r="Q849" s="137"/>
      <c r="R849" s="137"/>
    </row>
    <row r="850" spans="6:18" s="132" customFormat="1" x14ac:dyDescent="0.2">
      <c r="F850" s="133"/>
      <c r="G850" s="133"/>
      <c r="H850" s="133"/>
      <c r="I850" s="134"/>
      <c r="J850" s="135"/>
      <c r="P850" s="136"/>
      <c r="Q850" s="137"/>
      <c r="R850" s="137"/>
    </row>
    <row r="851" spans="6:18" s="132" customFormat="1" x14ac:dyDescent="0.2">
      <c r="F851" s="133"/>
      <c r="G851" s="133"/>
      <c r="H851" s="133"/>
      <c r="I851" s="134"/>
      <c r="J851" s="135"/>
      <c r="P851" s="136"/>
      <c r="Q851" s="137"/>
      <c r="R851" s="137"/>
    </row>
    <row r="852" spans="6:18" s="132" customFormat="1" x14ac:dyDescent="0.2">
      <c r="F852" s="133"/>
      <c r="G852" s="133"/>
      <c r="H852" s="133"/>
      <c r="I852" s="134"/>
      <c r="J852" s="135"/>
      <c r="P852" s="136"/>
      <c r="Q852" s="137"/>
      <c r="R852" s="137"/>
    </row>
    <row r="853" spans="6:18" s="132" customFormat="1" x14ac:dyDescent="0.2">
      <c r="F853" s="133"/>
      <c r="G853" s="133"/>
      <c r="H853" s="133"/>
      <c r="I853" s="134"/>
      <c r="J853" s="135"/>
      <c r="P853" s="136"/>
      <c r="Q853" s="137"/>
      <c r="R853" s="137"/>
    </row>
    <row r="854" spans="6:18" s="132" customFormat="1" x14ac:dyDescent="0.2">
      <c r="F854" s="133"/>
      <c r="G854" s="133"/>
      <c r="H854" s="133"/>
      <c r="I854" s="134"/>
      <c r="J854" s="135"/>
      <c r="P854" s="136"/>
      <c r="Q854" s="137"/>
      <c r="R854" s="137"/>
    </row>
    <row r="855" spans="6:18" s="132" customFormat="1" x14ac:dyDescent="0.2">
      <c r="F855" s="133"/>
      <c r="G855" s="133"/>
      <c r="H855" s="133"/>
      <c r="I855" s="134"/>
      <c r="J855" s="135"/>
      <c r="P855" s="136"/>
      <c r="Q855" s="137"/>
      <c r="R855" s="137"/>
    </row>
    <row r="856" spans="6:18" s="132" customFormat="1" x14ac:dyDescent="0.2">
      <c r="F856" s="133"/>
      <c r="G856" s="133"/>
      <c r="H856" s="133"/>
      <c r="I856" s="134"/>
      <c r="J856" s="135"/>
      <c r="P856" s="136"/>
      <c r="Q856" s="137"/>
      <c r="R856" s="137"/>
    </row>
    <row r="857" spans="6:18" s="132" customFormat="1" x14ac:dyDescent="0.2">
      <c r="F857" s="133"/>
      <c r="G857" s="133"/>
      <c r="H857" s="133"/>
      <c r="I857" s="134"/>
      <c r="J857" s="135"/>
      <c r="P857" s="136"/>
      <c r="Q857" s="137"/>
      <c r="R857" s="137"/>
    </row>
    <row r="858" spans="6:18" s="132" customFormat="1" x14ac:dyDescent="0.2">
      <c r="F858" s="133"/>
      <c r="G858" s="133"/>
      <c r="H858" s="133"/>
      <c r="I858" s="134"/>
      <c r="J858" s="135"/>
      <c r="P858" s="136"/>
      <c r="Q858" s="137"/>
      <c r="R858" s="137"/>
    </row>
    <row r="859" spans="6:18" s="132" customFormat="1" x14ac:dyDescent="0.2">
      <c r="F859" s="133"/>
      <c r="G859" s="133"/>
      <c r="H859" s="133"/>
      <c r="I859" s="134"/>
      <c r="J859" s="135"/>
      <c r="P859" s="136"/>
      <c r="Q859" s="137"/>
      <c r="R859" s="137"/>
    </row>
    <row r="860" spans="6:18" s="132" customFormat="1" x14ac:dyDescent="0.2">
      <c r="F860" s="133"/>
      <c r="G860" s="133"/>
      <c r="H860" s="133"/>
      <c r="I860" s="134"/>
      <c r="J860" s="135"/>
      <c r="P860" s="136"/>
      <c r="Q860" s="137"/>
      <c r="R860" s="137"/>
    </row>
    <row r="861" spans="6:18" s="132" customFormat="1" x14ac:dyDescent="0.2">
      <c r="F861" s="133"/>
      <c r="G861" s="133"/>
      <c r="H861" s="133"/>
      <c r="I861" s="134"/>
      <c r="J861" s="135"/>
      <c r="P861" s="136"/>
      <c r="Q861" s="137"/>
      <c r="R861" s="137"/>
    </row>
    <row r="862" spans="6:18" s="132" customFormat="1" x14ac:dyDescent="0.2">
      <c r="F862" s="133"/>
      <c r="G862" s="133"/>
      <c r="H862" s="133"/>
      <c r="I862" s="134"/>
      <c r="J862" s="135"/>
      <c r="P862" s="136"/>
      <c r="Q862" s="137"/>
      <c r="R862" s="137"/>
    </row>
    <row r="863" spans="6:18" s="132" customFormat="1" x14ac:dyDescent="0.2">
      <c r="F863" s="133"/>
      <c r="G863" s="133"/>
      <c r="H863" s="133"/>
      <c r="I863" s="134"/>
      <c r="J863" s="135"/>
      <c r="P863" s="136"/>
      <c r="Q863" s="137"/>
      <c r="R863" s="137"/>
    </row>
    <row r="864" spans="6:18" s="132" customFormat="1" x14ac:dyDescent="0.2">
      <c r="F864" s="133"/>
      <c r="G864" s="133"/>
      <c r="H864" s="133"/>
      <c r="I864" s="134"/>
      <c r="J864" s="135"/>
      <c r="P864" s="136"/>
      <c r="Q864" s="137"/>
      <c r="R864" s="137"/>
    </row>
    <row r="865" spans="6:18" s="132" customFormat="1" x14ac:dyDescent="0.2">
      <c r="F865" s="133"/>
      <c r="G865" s="133"/>
      <c r="H865" s="133"/>
      <c r="I865" s="134"/>
      <c r="J865" s="135"/>
      <c r="P865" s="136"/>
      <c r="Q865" s="137"/>
      <c r="R865" s="137"/>
    </row>
    <row r="866" spans="6:18" s="132" customFormat="1" x14ac:dyDescent="0.2">
      <c r="F866" s="133"/>
      <c r="G866" s="133"/>
      <c r="H866" s="133"/>
      <c r="I866" s="134"/>
      <c r="J866" s="135"/>
      <c r="P866" s="136"/>
      <c r="Q866" s="137"/>
      <c r="R866" s="137"/>
    </row>
    <row r="867" spans="6:18" s="132" customFormat="1" x14ac:dyDescent="0.2">
      <c r="F867" s="133"/>
      <c r="G867" s="133"/>
      <c r="H867" s="133"/>
      <c r="I867" s="134"/>
      <c r="J867" s="135"/>
      <c r="P867" s="136"/>
      <c r="Q867" s="137"/>
      <c r="R867" s="137"/>
    </row>
    <row r="868" spans="6:18" s="132" customFormat="1" x14ac:dyDescent="0.2">
      <c r="F868" s="133"/>
      <c r="G868" s="133"/>
      <c r="H868" s="133"/>
      <c r="I868" s="134"/>
      <c r="J868" s="135"/>
      <c r="P868" s="136"/>
      <c r="Q868" s="137"/>
      <c r="R868" s="137"/>
    </row>
    <row r="869" spans="6:18" s="132" customFormat="1" x14ac:dyDescent="0.2">
      <c r="F869" s="133"/>
      <c r="G869" s="133"/>
      <c r="H869" s="133"/>
      <c r="I869" s="134"/>
      <c r="J869" s="135"/>
      <c r="P869" s="136"/>
      <c r="Q869" s="137"/>
      <c r="R869" s="137"/>
    </row>
    <row r="870" spans="6:18" s="132" customFormat="1" x14ac:dyDescent="0.2">
      <c r="F870" s="133"/>
      <c r="G870" s="133"/>
      <c r="H870" s="133"/>
      <c r="I870" s="134"/>
      <c r="J870" s="135"/>
      <c r="P870" s="136"/>
      <c r="Q870" s="137"/>
      <c r="R870" s="137"/>
    </row>
    <row r="871" spans="6:18" s="132" customFormat="1" x14ac:dyDescent="0.2">
      <c r="F871" s="133"/>
      <c r="G871" s="133"/>
      <c r="H871" s="133"/>
      <c r="I871" s="134"/>
      <c r="J871" s="135"/>
      <c r="P871" s="136"/>
      <c r="Q871" s="137"/>
      <c r="R871" s="137"/>
    </row>
    <row r="872" spans="6:18" s="132" customFormat="1" x14ac:dyDescent="0.2">
      <c r="F872" s="133"/>
      <c r="G872" s="133"/>
      <c r="H872" s="133"/>
      <c r="I872" s="134"/>
      <c r="J872" s="135"/>
      <c r="P872" s="136"/>
      <c r="Q872" s="137"/>
      <c r="R872" s="137"/>
    </row>
    <row r="873" spans="6:18" s="132" customFormat="1" x14ac:dyDescent="0.2">
      <c r="F873" s="133"/>
      <c r="G873" s="133"/>
      <c r="H873" s="133"/>
      <c r="I873" s="134"/>
      <c r="J873" s="135"/>
      <c r="P873" s="136"/>
      <c r="Q873" s="137"/>
      <c r="R873" s="137"/>
    </row>
    <row r="874" spans="6:18" s="132" customFormat="1" x14ac:dyDescent="0.2">
      <c r="F874" s="133"/>
      <c r="G874" s="133"/>
      <c r="H874" s="133"/>
      <c r="I874" s="134"/>
      <c r="J874" s="135"/>
      <c r="P874" s="136"/>
      <c r="Q874" s="137"/>
      <c r="R874" s="137"/>
    </row>
    <row r="875" spans="6:18" s="132" customFormat="1" x14ac:dyDescent="0.2">
      <c r="F875" s="133"/>
      <c r="G875" s="133"/>
      <c r="H875" s="133"/>
      <c r="I875" s="134"/>
      <c r="J875" s="135"/>
      <c r="P875" s="136"/>
      <c r="Q875" s="137"/>
      <c r="R875" s="137"/>
    </row>
    <row r="876" spans="6:18" s="132" customFormat="1" x14ac:dyDescent="0.2">
      <c r="F876" s="133"/>
      <c r="G876" s="133"/>
      <c r="H876" s="133"/>
      <c r="I876" s="134"/>
      <c r="J876" s="135"/>
      <c r="P876" s="136"/>
      <c r="Q876" s="137"/>
      <c r="R876" s="137"/>
    </row>
    <row r="877" spans="6:18" s="132" customFormat="1" x14ac:dyDescent="0.2">
      <c r="F877" s="133"/>
      <c r="G877" s="133"/>
      <c r="H877" s="133"/>
      <c r="I877" s="134"/>
      <c r="J877" s="135"/>
      <c r="P877" s="136"/>
      <c r="Q877" s="137"/>
      <c r="R877" s="137"/>
    </row>
    <row r="878" spans="6:18" s="132" customFormat="1" x14ac:dyDescent="0.2">
      <c r="F878" s="133"/>
      <c r="G878" s="133"/>
      <c r="H878" s="133"/>
      <c r="I878" s="134"/>
      <c r="J878" s="135"/>
      <c r="P878" s="136"/>
      <c r="Q878" s="137"/>
      <c r="R878" s="137"/>
    </row>
    <row r="879" spans="6:18" s="132" customFormat="1" x14ac:dyDescent="0.2">
      <c r="F879" s="133"/>
      <c r="G879" s="133"/>
      <c r="H879" s="133"/>
      <c r="I879" s="134"/>
      <c r="J879" s="135"/>
      <c r="P879" s="136"/>
      <c r="Q879" s="137"/>
      <c r="R879" s="137"/>
    </row>
    <row r="880" spans="6:18" s="132" customFormat="1" x14ac:dyDescent="0.2">
      <c r="F880" s="133"/>
      <c r="G880" s="133"/>
      <c r="H880" s="133"/>
      <c r="I880" s="134"/>
      <c r="J880" s="135"/>
      <c r="P880" s="136"/>
      <c r="Q880" s="137"/>
      <c r="R880" s="137"/>
    </row>
    <row r="881" spans="6:18" s="132" customFormat="1" x14ac:dyDescent="0.2">
      <c r="F881" s="133"/>
      <c r="G881" s="133"/>
      <c r="H881" s="133"/>
      <c r="I881" s="134"/>
      <c r="J881" s="135"/>
      <c r="P881" s="136"/>
      <c r="Q881" s="137"/>
      <c r="R881" s="137"/>
    </row>
    <row r="882" spans="6:18" s="132" customFormat="1" x14ac:dyDescent="0.2">
      <c r="F882" s="133"/>
      <c r="G882" s="133"/>
      <c r="H882" s="133"/>
      <c r="I882" s="134"/>
      <c r="J882" s="135"/>
      <c r="P882" s="136"/>
      <c r="Q882" s="137"/>
      <c r="R882" s="137"/>
    </row>
    <row r="883" spans="6:18" s="132" customFormat="1" x14ac:dyDescent="0.2">
      <c r="F883" s="133"/>
      <c r="G883" s="133"/>
      <c r="H883" s="133"/>
      <c r="I883" s="134"/>
      <c r="J883" s="135"/>
      <c r="P883" s="136"/>
      <c r="Q883" s="137"/>
      <c r="R883" s="137"/>
    </row>
    <row r="884" spans="6:18" s="132" customFormat="1" x14ac:dyDescent="0.2">
      <c r="F884" s="133"/>
      <c r="G884" s="133"/>
      <c r="H884" s="133"/>
      <c r="I884" s="134"/>
      <c r="J884" s="135"/>
      <c r="P884" s="136"/>
      <c r="Q884" s="137"/>
      <c r="R884" s="137"/>
    </row>
    <row r="885" spans="6:18" s="132" customFormat="1" x14ac:dyDescent="0.2">
      <c r="F885" s="133"/>
      <c r="G885" s="133"/>
      <c r="H885" s="133"/>
      <c r="I885" s="134"/>
      <c r="J885" s="135"/>
      <c r="P885" s="136"/>
      <c r="Q885" s="137"/>
      <c r="R885" s="137"/>
    </row>
    <row r="886" spans="6:18" s="132" customFormat="1" x14ac:dyDescent="0.2">
      <c r="F886" s="133"/>
      <c r="G886" s="133"/>
      <c r="H886" s="133"/>
      <c r="I886" s="134"/>
      <c r="J886" s="135"/>
      <c r="P886" s="136"/>
      <c r="Q886" s="137"/>
      <c r="R886" s="137"/>
    </row>
    <row r="887" spans="6:18" s="132" customFormat="1" x14ac:dyDescent="0.2">
      <c r="F887" s="133"/>
      <c r="G887" s="133"/>
      <c r="H887" s="133"/>
      <c r="I887" s="134"/>
      <c r="J887" s="135"/>
      <c r="P887" s="136"/>
      <c r="Q887" s="137"/>
      <c r="R887" s="137"/>
    </row>
    <row r="888" spans="6:18" s="132" customFormat="1" x14ac:dyDescent="0.2">
      <c r="F888" s="133"/>
      <c r="G888" s="133"/>
      <c r="H888" s="133"/>
      <c r="I888" s="134"/>
      <c r="J888" s="135"/>
      <c r="P888" s="136"/>
      <c r="Q888" s="137"/>
      <c r="R888" s="137"/>
    </row>
    <row r="889" spans="6:18" s="132" customFormat="1" x14ac:dyDescent="0.2">
      <c r="F889" s="133"/>
      <c r="G889" s="133"/>
      <c r="H889" s="133"/>
      <c r="I889" s="134"/>
      <c r="J889" s="135"/>
      <c r="P889" s="136"/>
      <c r="Q889" s="137"/>
      <c r="R889" s="137"/>
    </row>
    <row r="890" spans="6:18" s="132" customFormat="1" x14ac:dyDescent="0.2">
      <c r="F890" s="133"/>
      <c r="G890" s="133"/>
      <c r="H890" s="133"/>
      <c r="I890" s="134"/>
      <c r="J890" s="135"/>
      <c r="P890" s="136"/>
      <c r="Q890" s="137"/>
      <c r="R890" s="137"/>
    </row>
    <row r="891" spans="6:18" s="132" customFormat="1" x14ac:dyDescent="0.2">
      <c r="F891" s="133"/>
      <c r="G891" s="133"/>
      <c r="H891" s="133"/>
      <c r="I891" s="134"/>
      <c r="J891" s="135"/>
      <c r="P891" s="136"/>
      <c r="Q891" s="137"/>
      <c r="R891" s="137"/>
    </row>
    <row r="892" spans="6:18" s="132" customFormat="1" x14ac:dyDescent="0.2">
      <c r="F892" s="133"/>
      <c r="G892" s="133"/>
      <c r="H892" s="133"/>
      <c r="I892" s="134"/>
      <c r="J892" s="135"/>
      <c r="P892" s="136"/>
      <c r="Q892" s="137"/>
      <c r="R892" s="137"/>
    </row>
    <row r="893" spans="6:18" s="132" customFormat="1" x14ac:dyDescent="0.2">
      <c r="F893" s="133"/>
      <c r="G893" s="133"/>
      <c r="H893" s="133"/>
      <c r="I893" s="134"/>
      <c r="J893" s="135"/>
      <c r="P893" s="136"/>
      <c r="Q893" s="137"/>
      <c r="R893" s="137"/>
    </row>
    <row r="894" spans="6:18" s="132" customFormat="1" x14ac:dyDescent="0.2">
      <c r="F894" s="133"/>
      <c r="G894" s="133"/>
      <c r="H894" s="133"/>
      <c r="I894" s="134"/>
      <c r="J894" s="135"/>
      <c r="P894" s="136"/>
      <c r="Q894" s="137"/>
      <c r="R894" s="137"/>
    </row>
    <row r="895" spans="6:18" s="132" customFormat="1" x14ac:dyDescent="0.2">
      <c r="F895" s="133"/>
      <c r="G895" s="133"/>
      <c r="H895" s="133"/>
      <c r="I895" s="134"/>
      <c r="J895" s="135"/>
      <c r="P895" s="136"/>
      <c r="Q895" s="137"/>
      <c r="R895" s="137"/>
    </row>
    <row r="896" spans="6:18" s="132" customFormat="1" x14ac:dyDescent="0.2">
      <c r="F896" s="133"/>
      <c r="G896" s="133"/>
      <c r="H896" s="133"/>
      <c r="I896" s="134"/>
      <c r="J896" s="135"/>
      <c r="P896" s="136"/>
      <c r="Q896" s="137"/>
      <c r="R896" s="137"/>
    </row>
    <row r="897" spans="6:18" s="132" customFormat="1" x14ac:dyDescent="0.2">
      <c r="F897" s="133"/>
      <c r="G897" s="133"/>
      <c r="H897" s="133"/>
      <c r="I897" s="134"/>
      <c r="J897" s="135"/>
      <c r="P897" s="136"/>
      <c r="Q897" s="137"/>
      <c r="R897" s="137"/>
    </row>
    <row r="898" spans="6:18" s="132" customFormat="1" x14ac:dyDescent="0.2">
      <c r="F898" s="133"/>
      <c r="G898" s="133"/>
      <c r="H898" s="133"/>
      <c r="I898" s="134"/>
      <c r="J898" s="135"/>
      <c r="P898" s="136"/>
      <c r="Q898" s="137"/>
      <c r="R898" s="137"/>
    </row>
    <row r="899" spans="6:18" s="132" customFormat="1" x14ac:dyDescent="0.2">
      <c r="F899" s="133"/>
      <c r="G899" s="133"/>
      <c r="H899" s="133"/>
      <c r="I899" s="134"/>
      <c r="J899" s="135"/>
      <c r="P899" s="136"/>
      <c r="Q899" s="137"/>
      <c r="R899" s="137"/>
    </row>
    <row r="900" spans="6:18" s="132" customFormat="1" x14ac:dyDescent="0.2">
      <c r="F900" s="133"/>
      <c r="G900" s="133"/>
      <c r="H900" s="133"/>
      <c r="I900" s="134"/>
      <c r="J900" s="135"/>
      <c r="P900" s="136"/>
      <c r="Q900" s="137"/>
      <c r="R900" s="137"/>
    </row>
    <row r="901" spans="6:18" s="132" customFormat="1" x14ac:dyDescent="0.2">
      <c r="F901" s="133"/>
      <c r="G901" s="133"/>
      <c r="H901" s="133"/>
      <c r="I901" s="134"/>
      <c r="J901" s="135"/>
      <c r="P901" s="136"/>
      <c r="Q901" s="137"/>
      <c r="R901" s="137"/>
    </row>
    <row r="902" spans="6:18" s="132" customFormat="1" x14ac:dyDescent="0.2">
      <c r="F902" s="133"/>
      <c r="G902" s="133"/>
      <c r="H902" s="133"/>
      <c r="I902" s="134"/>
      <c r="J902" s="135"/>
      <c r="P902" s="136"/>
      <c r="Q902" s="137"/>
      <c r="R902" s="137"/>
    </row>
    <row r="903" spans="6:18" s="132" customFormat="1" x14ac:dyDescent="0.2">
      <c r="F903" s="133"/>
      <c r="G903" s="133"/>
      <c r="H903" s="133"/>
      <c r="I903" s="134"/>
      <c r="J903" s="135"/>
      <c r="P903" s="136"/>
      <c r="Q903" s="137"/>
      <c r="R903" s="137"/>
    </row>
    <row r="904" spans="6:18" s="132" customFormat="1" x14ac:dyDescent="0.2">
      <c r="F904" s="133"/>
      <c r="G904" s="133"/>
      <c r="H904" s="133"/>
      <c r="I904" s="134"/>
      <c r="J904" s="135"/>
      <c r="P904" s="136"/>
      <c r="Q904" s="137"/>
      <c r="R904" s="137"/>
    </row>
    <row r="905" spans="6:18" s="132" customFormat="1" x14ac:dyDescent="0.2">
      <c r="F905" s="133"/>
      <c r="G905" s="133"/>
      <c r="H905" s="133"/>
      <c r="I905" s="134"/>
      <c r="J905" s="135"/>
      <c r="P905" s="136"/>
      <c r="Q905" s="137"/>
      <c r="R905" s="137"/>
    </row>
    <row r="906" spans="6:18" s="132" customFormat="1" x14ac:dyDescent="0.2">
      <c r="F906" s="133"/>
      <c r="G906" s="133"/>
      <c r="H906" s="133"/>
      <c r="I906" s="134"/>
      <c r="J906" s="135"/>
      <c r="P906" s="136"/>
      <c r="Q906" s="137"/>
      <c r="R906" s="137"/>
    </row>
    <row r="907" spans="6:18" s="132" customFormat="1" x14ac:dyDescent="0.2">
      <c r="F907" s="133"/>
      <c r="G907" s="133"/>
      <c r="H907" s="133"/>
      <c r="I907" s="134"/>
      <c r="J907" s="135"/>
      <c r="P907" s="136"/>
      <c r="Q907" s="137"/>
      <c r="R907" s="137"/>
    </row>
    <row r="908" spans="6:18" s="132" customFormat="1" x14ac:dyDescent="0.2">
      <c r="F908" s="133"/>
      <c r="G908" s="133"/>
      <c r="H908" s="133"/>
      <c r="I908" s="134"/>
      <c r="J908" s="135"/>
      <c r="P908" s="136"/>
      <c r="Q908" s="137"/>
      <c r="R908" s="137"/>
    </row>
    <row r="909" spans="6:18" s="132" customFormat="1" x14ac:dyDescent="0.2">
      <c r="F909" s="133"/>
      <c r="G909" s="133"/>
      <c r="H909" s="133"/>
      <c r="I909" s="134"/>
      <c r="J909" s="135"/>
      <c r="P909" s="136"/>
      <c r="Q909" s="137"/>
      <c r="R909" s="137"/>
    </row>
    <row r="910" spans="6:18" s="132" customFormat="1" x14ac:dyDescent="0.2">
      <c r="F910" s="133"/>
      <c r="G910" s="133"/>
      <c r="H910" s="133"/>
      <c r="I910" s="134"/>
      <c r="J910" s="135"/>
      <c r="P910" s="136"/>
      <c r="Q910" s="137"/>
      <c r="R910" s="137"/>
    </row>
    <row r="911" spans="6:18" s="132" customFormat="1" x14ac:dyDescent="0.2">
      <c r="F911" s="133"/>
      <c r="G911" s="133"/>
      <c r="H911" s="133"/>
      <c r="I911" s="134"/>
      <c r="J911" s="135"/>
      <c r="P911" s="136"/>
      <c r="Q911" s="137"/>
      <c r="R911" s="137"/>
    </row>
    <row r="912" spans="6:18" s="132" customFormat="1" x14ac:dyDescent="0.2">
      <c r="F912" s="133"/>
      <c r="G912" s="133"/>
      <c r="H912" s="133"/>
      <c r="I912" s="134"/>
      <c r="J912" s="135"/>
      <c r="P912" s="136"/>
      <c r="Q912" s="137"/>
      <c r="R912" s="137"/>
    </row>
    <row r="913" spans="6:18" s="132" customFormat="1" x14ac:dyDescent="0.2">
      <c r="F913" s="133"/>
      <c r="G913" s="133"/>
      <c r="H913" s="133"/>
      <c r="I913" s="134"/>
      <c r="J913" s="135"/>
      <c r="P913" s="136"/>
      <c r="Q913" s="137"/>
      <c r="R913" s="137"/>
    </row>
    <row r="914" spans="6:18" s="132" customFormat="1" x14ac:dyDescent="0.2">
      <c r="F914" s="133"/>
      <c r="G914" s="133"/>
      <c r="H914" s="133"/>
      <c r="I914" s="134"/>
      <c r="J914" s="135"/>
      <c r="P914" s="136"/>
      <c r="Q914" s="137"/>
      <c r="R914" s="137"/>
    </row>
    <row r="915" spans="6:18" s="132" customFormat="1" x14ac:dyDescent="0.2">
      <c r="F915" s="133"/>
      <c r="G915" s="133"/>
      <c r="H915" s="133"/>
      <c r="I915" s="134"/>
      <c r="J915" s="135"/>
      <c r="P915" s="136"/>
      <c r="Q915" s="137"/>
      <c r="R915" s="137"/>
    </row>
    <row r="916" spans="6:18" s="132" customFormat="1" x14ac:dyDescent="0.2">
      <c r="F916" s="133"/>
      <c r="G916" s="133"/>
      <c r="H916" s="133"/>
      <c r="I916" s="134"/>
      <c r="J916" s="135"/>
      <c r="P916" s="136"/>
      <c r="Q916" s="137"/>
      <c r="R916" s="137"/>
    </row>
    <row r="917" spans="6:18" s="132" customFormat="1" x14ac:dyDescent="0.2">
      <c r="F917" s="133"/>
      <c r="G917" s="133"/>
      <c r="H917" s="133"/>
      <c r="I917" s="134"/>
      <c r="J917" s="135"/>
      <c r="P917" s="136"/>
      <c r="Q917" s="137"/>
      <c r="R917" s="137"/>
    </row>
    <row r="918" spans="6:18" s="132" customFormat="1" x14ac:dyDescent="0.2">
      <c r="F918" s="133"/>
      <c r="G918" s="133"/>
      <c r="H918" s="133"/>
      <c r="I918" s="134"/>
      <c r="J918" s="135"/>
      <c r="P918" s="136"/>
      <c r="Q918" s="137"/>
      <c r="R918" s="137"/>
    </row>
    <row r="919" spans="6:18" s="132" customFormat="1" x14ac:dyDescent="0.2">
      <c r="F919" s="133"/>
      <c r="G919" s="133"/>
      <c r="H919" s="133"/>
      <c r="I919" s="134"/>
      <c r="J919" s="135"/>
      <c r="P919" s="136"/>
      <c r="Q919" s="137"/>
      <c r="R919" s="137"/>
    </row>
    <row r="920" spans="6:18" s="132" customFormat="1" x14ac:dyDescent="0.2">
      <c r="F920" s="133"/>
      <c r="G920" s="133"/>
      <c r="H920" s="133"/>
      <c r="I920" s="134"/>
      <c r="J920" s="135"/>
      <c r="P920" s="136"/>
      <c r="Q920" s="137"/>
      <c r="R920" s="137"/>
    </row>
    <row r="921" spans="6:18" s="132" customFormat="1" x14ac:dyDescent="0.2">
      <c r="F921" s="133"/>
      <c r="G921" s="133"/>
      <c r="H921" s="133"/>
      <c r="I921" s="134"/>
      <c r="J921" s="135"/>
      <c r="P921" s="136"/>
      <c r="Q921" s="137"/>
      <c r="R921" s="137"/>
    </row>
    <row r="922" spans="6:18" s="132" customFormat="1" x14ac:dyDescent="0.2">
      <c r="F922" s="133"/>
      <c r="G922" s="133"/>
      <c r="H922" s="133"/>
      <c r="I922" s="134"/>
      <c r="J922" s="135"/>
      <c r="P922" s="136"/>
      <c r="Q922" s="137"/>
      <c r="R922" s="137"/>
    </row>
    <row r="923" spans="6:18" s="132" customFormat="1" x14ac:dyDescent="0.2">
      <c r="F923" s="133"/>
      <c r="G923" s="133"/>
      <c r="H923" s="133"/>
      <c r="I923" s="134"/>
      <c r="J923" s="135"/>
      <c r="P923" s="136"/>
      <c r="Q923" s="137"/>
      <c r="R923" s="137"/>
    </row>
    <row r="924" spans="6:18" s="132" customFormat="1" x14ac:dyDescent="0.2">
      <c r="F924" s="133"/>
      <c r="G924" s="133"/>
      <c r="H924" s="133"/>
      <c r="I924" s="134"/>
      <c r="J924" s="135"/>
      <c r="P924" s="136"/>
      <c r="Q924" s="137"/>
      <c r="R924" s="137"/>
    </row>
    <row r="925" spans="6:18" s="132" customFormat="1" x14ac:dyDescent="0.2">
      <c r="F925" s="133"/>
      <c r="G925" s="133"/>
      <c r="H925" s="133"/>
      <c r="I925" s="134"/>
      <c r="J925" s="135"/>
      <c r="P925" s="136"/>
      <c r="Q925" s="137"/>
      <c r="R925" s="137"/>
    </row>
    <row r="926" spans="6:18" s="132" customFormat="1" x14ac:dyDescent="0.2">
      <c r="F926" s="133"/>
      <c r="G926" s="133"/>
      <c r="H926" s="133"/>
      <c r="I926" s="134"/>
      <c r="J926" s="135"/>
      <c r="P926" s="136"/>
      <c r="Q926" s="137"/>
      <c r="R926" s="137"/>
    </row>
    <row r="927" spans="6:18" s="132" customFormat="1" x14ac:dyDescent="0.2">
      <c r="F927" s="133"/>
      <c r="G927" s="133"/>
      <c r="H927" s="133"/>
      <c r="I927" s="134"/>
      <c r="J927" s="135"/>
      <c r="P927" s="136"/>
      <c r="Q927" s="137"/>
      <c r="R927" s="137"/>
    </row>
    <row r="928" spans="6:18" s="132" customFormat="1" x14ac:dyDescent="0.2">
      <c r="F928" s="133"/>
      <c r="G928" s="133"/>
      <c r="H928" s="133"/>
      <c r="I928" s="134"/>
      <c r="J928" s="135"/>
      <c r="P928" s="136"/>
      <c r="Q928" s="137"/>
      <c r="R928" s="137"/>
    </row>
    <row r="929" spans="6:18" s="132" customFormat="1" x14ac:dyDescent="0.2">
      <c r="F929" s="133"/>
      <c r="G929" s="133"/>
      <c r="H929" s="133"/>
      <c r="I929" s="134"/>
      <c r="J929" s="135"/>
      <c r="P929" s="136"/>
      <c r="Q929" s="137"/>
      <c r="R929" s="137"/>
    </row>
    <row r="930" spans="6:18" s="132" customFormat="1" x14ac:dyDescent="0.2">
      <c r="F930" s="133"/>
      <c r="G930" s="133"/>
      <c r="H930" s="133"/>
      <c r="I930" s="134"/>
      <c r="J930" s="135"/>
      <c r="P930" s="136"/>
      <c r="Q930" s="137"/>
      <c r="R930" s="137"/>
    </row>
    <row r="931" spans="6:18" s="132" customFormat="1" x14ac:dyDescent="0.2">
      <c r="F931" s="133"/>
      <c r="G931" s="133"/>
      <c r="H931" s="133"/>
      <c r="I931" s="134"/>
      <c r="J931" s="135"/>
      <c r="P931" s="136"/>
      <c r="Q931" s="137"/>
      <c r="R931" s="137"/>
    </row>
    <row r="932" spans="6:18" s="132" customFormat="1" x14ac:dyDescent="0.2">
      <c r="F932" s="133"/>
      <c r="G932" s="133"/>
      <c r="H932" s="133"/>
      <c r="I932" s="134"/>
      <c r="J932" s="135"/>
      <c r="P932" s="136"/>
      <c r="Q932" s="137"/>
      <c r="R932" s="137"/>
    </row>
    <row r="933" spans="6:18" s="132" customFormat="1" x14ac:dyDescent="0.2">
      <c r="F933" s="133"/>
      <c r="G933" s="133"/>
      <c r="H933" s="133"/>
      <c r="I933" s="134"/>
      <c r="J933" s="135"/>
      <c r="P933" s="136"/>
      <c r="Q933" s="137"/>
      <c r="R933" s="137"/>
    </row>
    <row r="934" spans="6:18" s="132" customFormat="1" x14ac:dyDescent="0.2">
      <c r="F934" s="133"/>
      <c r="G934" s="133"/>
      <c r="H934" s="133"/>
      <c r="I934" s="134"/>
      <c r="J934" s="135"/>
      <c r="P934" s="136"/>
      <c r="Q934" s="137"/>
      <c r="R934" s="137"/>
    </row>
    <row r="935" spans="6:18" s="132" customFormat="1" x14ac:dyDescent="0.2">
      <c r="F935" s="133"/>
      <c r="G935" s="133"/>
      <c r="H935" s="133"/>
      <c r="I935" s="134"/>
      <c r="J935" s="135"/>
      <c r="P935" s="136"/>
      <c r="Q935" s="137"/>
      <c r="R935" s="137"/>
    </row>
    <row r="936" spans="6:18" s="132" customFormat="1" x14ac:dyDescent="0.2">
      <c r="F936" s="133"/>
      <c r="G936" s="133"/>
      <c r="H936" s="133"/>
      <c r="I936" s="134"/>
      <c r="J936" s="135"/>
      <c r="P936" s="136"/>
      <c r="Q936" s="137"/>
      <c r="R936" s="137"/>
    </row>
    <row r="937" spans="6:18" s="132" customFormat="1" x14ac:dyDescent="0.2">
      <c r="F937" s="133"/>
      <c r="G937" s="133"/>
      <c r="H937" s="133"/>
      <c r="I937" s="134"/>
      <c r="J937" s="135"/>
      <c r="P937" s="136"/>
      <c r="Q937" s="137"/>
      <c r="R937" s="137"/>
    </row>
    <row r="938" spans="6:18" s="132" customFormat="1" x14ac:dyDescent="0.2">
      <c r="F938" s="133"/>
      <c r="G938" s="133"/>
      <c r="H938" s="133"/>
      <c r="I938" s="134"/>
      <c r="J938" s="135"/>
      <c r="P938" s="136"/>
      <c r="Q938" s="137"/>
      <c r="R938" s="137"/>
    </row>
    <row r="939" spans="6:18" s="132" customFormat="1" x14ac:dyDescent="0.2">
      <c r="F939" s="133"/>
      <c r="G939" s="133"/>
      <c r="H939" s="133"/>
      <c r="I939" s="134"/>
      <c r="J939" s="135"/>
      <c r="P939" s="136"/>
      <c r="Q939" s="137"/>
      <c r="R939" s="137"/>
    </row>
    <row r="940" spans="6:18" s="132" customFormat="1" x14ac:dyDescent="0.2">
      <c r="F940" s="133"/>
      <c r="G940" s="133"/>
      <c r="H940" s="133"/>
      <c r="I940" s="134"/>
      <c r="J940" s="135"/>
      <c r="P940" s="136"/>
      <c r="Q940" s="137"/>
      <c r="R940" s="137"/>
    </row>
    <row r="941" spans="6:18" s="132" customFormat="1" x14ac:dyDescent="0.2">
      <c r="F941" s="133"/>
      <c r="G941" s="133"/>
      <c r="H941" s="133"/>
      <c r="I941" s="134"/>
      <c r="J941" s="135"/>
      <c r="P941" s="136"/>
      <c r="Q941" s="137"/>
      <c r="R941" s="137"/>
    </row>
    <row r="942" spans="6:18" s="132" customFormat="1" x14ac:dyDescent="0.2">
      <c r="F942" s="133"/>
      <c r="G942" s="133"/>
      <c r="H942" s="133"/>
      <c r="I942" s="134"/>
      <c r="J942" s="135"/>
      <c r="P942" s="136"/>
      <c r="Q942" s="137"/>
      <c r="R942" s="137"/>
    </row>
    <row r="943" spans="6:18" s="132" customFormat="1" x14ac:dyDescent="0.2">
      <c r="F943" s="133"/>
      <c r="G943" s="133"/>
      <c r="H943" s="133"/>
      <c r="I943" s="134"/>
      <c r="J943" s="135"/>
      <c r="P943" s="136"/>
      <c r="Q943" s="137"/>
      <c r="R943" s="137"/>
    </row>
    <row r="944" spans="6:18" s="132" customFormat="1" x14ac:dyDescent="0.2">
      <c r="F944" s="133"/>
      <c r="G944" s="133"/>
      <c r="H944" s="133"/>
      <c r="I944" s="134"/>
      <c r="J944" s="135"/>
      <c r="P944" s="136"/>
      <c r="Q944" s="137"/>
      <c r="R944" s="137"/>
    </row>
    <row r="945" spans="6:18" s="132" customFormat="1" x14ac:dyDescent="0.2">
      <c r="F945" s="133"/>
      <c r="G945" s="133"/>
      <c r="H945" s="133"/>
      <c r="I945" s="134"/>
      <c r="J945" s="135"/>
      <c r="P945" s="136"/>
      <c r="Q945" s="137"/>
      <c r="R945" s="137"/>
    </row>
    <row r="946" spans="6:18" s="132" customFormat="1" x14ac:dyDescent="0.2">
      <c r="F946" s="133"/>
      <c r="G946" s="133"/>
      <c r="H946" s="133"/>
      <c r="I946" s="134"/>
      <c r="J946" s="135"/>
      <c r="P946" s="136"/>
      <c r="Q946" s="137"/>
      <c r="R946" s="137"/>
    </row>
    <row r="947" spans="6:18" s="132" customFormat="1" x14ac:dyDescent="0.2">
      <c r="F947" s="133"/>
      <c r="G947" s="133"/>
      <c r="H947" s="133"/>
      <c r="I947" s="134"/>
      <c r="J947" s="135"/>
      <c r="P947" s="136"/>
      <c r="Q947" s="137"/>
      <c r="R947" s="137"/>
    </row>
    <row r="948" spans="6:18" s="132" customFormat="1" x14ac:dyDescent="0.2">
      <c r="F948" s="133"/>
      <c r="G948" s="133"/>
      <c r="H948" s="133"/>
      <c r="I948" s="134"/>
      <c r="J948" s="135"/>
      <c r="P948" s="136"/>
      <c r="Q948" s="137"/>
      <c r="R948" s="137"/>
    </row>
    <row r="949" spans="6:18" s="132" customFormat="1" x14ac:dyDescent="0.2">
      <c r="F949" s="133"/>
      <c r="G949" s="133"/>
      <c r="H949" s="133"/>
      <c r="I949" s="134"/>
      <c r="J949" s="135"/>
      <c r="P949" s="136"/>
      <c r="Q949" s="137"/>
      <c r="R949" s="137"/>
    </row>
    <row r="950" spans="6:18" s="132" customFormat="1" x14ac:dyDescent="0.2">
      <c r="F950" s="133"/>
      <c r="G950" s="133"/>
      <c r="H950" s="133"/>
      <c r="I950" s="134"/>
      <c r="J950" s="135"/>
      <c r="P950" s="136"/>
      <c r="Q950" s="137"/>
      <c r="R950" s="137"/>
    </row>
    <row r="951" spans="6:18" s="132" customFormat="1" x14ac:dyDescent="0.2">
      <c r="F951" s="133"/>
      <c r="G951" s="133"/>
      <c r="H951" s="133"/>
      <c r="I951" s="134"/>
      <c r="J951" s="135"/>
      <c r="P951" s="136"/>
      <c r="Q951" s="137"/>
      <c r="R951" s="137"/>
    </row>
    <row r="952" spans="6:18" s="132" customFormat="1" x14ac:dyDescent="0.2">
      <c r="F952" s="133"/>
      <c r="G952" s="133"/>
      <c r="H952" s="133"/>
      <c r="I952" s="134"/>
      <c r="J952" s="135"/>
      <c r="P952" s="136"/>
      <c r="Q952" s="137"/>
      <c r="R952" s="137"/>
    </row>
    <row r="953" spans="6:18" s="132" customFormat="1" x14ac:dyDescent="0.2">
      <c r="F953" s="133"/>
      <c r="G953" s="133"/>
      <c r="H953" s="133"/>
      <c r="I953" s="134"/>
      <c r="J953" s="135"/>
      <c r="P953" s="136"/>
      <c r="Q953" s="137"/>
      <c r="R953" s="137"/>
    </row>
    <row r="954" spans="6:18" s="132" customFormat="1" x14ac:dyDescent="0.2">
      <c r="F954" s="133"/>
      <c r="G954" s="133"/>
      <c r="H954" s="133"/>
      <c r="I954" s="134"/>
      <c r="J954" s="135"/>
      <c r="P954" s="136"/>
      <c r="Q954" s="137"/>
      <c r="R954" s="137"/>
    </row>
    <row r="955" spans="6:18" s="132" customFormat="1" x14ac:dyDescent="0.2">
      <c r="F955" s="133"/>
      <c r="G955" s="133"/>
      <c r="H955" s="133"/>
      <c r="I955" s="134"/>
      <c r="J955" s="135"/>
      <c r="P955" s="136"/>
      <c r="Q955" s="137"/>
      <c r="R955" s="137"/>
    </row>
    <row r="956" spans="6:18" s="132" customFormat="1" x14ac:dyDescent="0.2">
      <c r="F956" s="133"/>
      <c r="G956" s="133"/>
      <c r="H956" s="133"/>
      <c r="I956" s="134"/>
      <c r="J956" s="135"/>
      <c r="P956" s="136"/>
      <c r="Q956" s="137"/>
      <c r="R956" s="137"/>
    </row>
    <row r="957" spans="6:18" s="132" customFormat="1" x14ac:dyDescent="0.2">
      <c r="F957" s="133"/>
      <c r="G957" s="133"/>
      <c r="H957" s="133"/>
      <c r="I957" s="134"/>
      <c r="J957" s="135"/>
      <c r="P957" s="136"/>
      <c r="Q957" s="137"/>
      <c r="R957" s="137"/>
    </row>
    <row r="958" spans="6:18" s="132" customFormat="1" x14ac:dyDescent="0.2">
      <c r="F958" s="133"/>
      <c r="G958" s="133"/>
      <c r="H958" s="133"/>
      <c r="I958" s="134"/>
      <c r="J958" s="135"/>
      <c r="P958" s="136"/>
      <c r="Q958" s="137"/>
      <c r="R958" s="137"/>
    </row>
    <row r="959" spans="6:18" s="132" customFormat="1" x14ac:dyDescent="0.2">
      <c r="F959" s="133"/>
      <c r="G959" s="133"/>
      <c r="H959" s="133"/>
      <c r="I959" s="134"/>
      <c r="J959" s="135"/>
      <c r="P959" s="136"/>
      <c r="Q959" s="137"/>
      <c r="R959" s="137"/>
    </row>
    <row r="960" spans="6:18" s="132" customFormat="1" x14ac:dyDescent="0.2">
      <c r="F960" s="133"/>
      <c r="G960" s="133"/>
      <c r="H960" s="133"/>
      <c r="I960" s="134"/>
      <c r="J960" s="135"/>
      <c r="P960" s="136"/>
      <c r="Q960" s="137"/>
      <c r="R960" s="137"/>
    </row>
    <row r="961" spans="6:18" s="132" customFormat="1" x14ac:dyDescent="0.2">
      <c r="F961" s="133"/>
      <c r="G961" s="133"/>
      <c r="H961" s="133"/>
      <c r="I961" s="134"/>
      <c r="J961" s="135"/>
      <c r="P961" s="136"/>
      <c r="Q961" s="137"/>
      <c r="R961" s="137"/>
    </row>
    <row r="962" spans="6:18" s="132" customFormat="1" x14ac:dyDescent="0.2">
      <c r="F962" s="133"/>
      <c r="G962" s="133"/>
      <c r="H962" s="133"/>
      <c r="I962" s="134"/>
      <c r="J962" s="135"/>
      <c r="P962" s="136"/>
      <c r="Q962" s="137"/>
      <c r="R962" s="137"/>
    </row>
    <row r="963" spans="6:18" s="132" customFormat="1" x14ac:dyDescent="0.2">
      <c r="F963" s="133"/>
      <c r="G963" s="133"/>
      <c r="H963" s="133"/>
      <c r="I963" s="134"/>
      <c r="J963" s="135"/>
      <c r="P963" s="136"/>
      <c r="Q963" s="137"/>
      <c r="R963" s="137"/>
    </row>
    <row r="964" spans="6:18" s="132" customFormat="1" x14ac:dyDescent="0.2">
      <c r="F964" s="133"/>
      <c r="G964" s="133"/>
      <c r="H964" s="133"/>
      <c r="I964" s="134"/>
      <c r="J964" s="135"/>
      <c r="P964" s="136"/>
      <c r="Q964" s="137"/>
      <c r="R964" s="137"/>
    </row>
    <row r="965" spans="6:18" s="132" customFormat="1" x14ac:dyDescent="0.2">
      <c r="F965" s="133"/>
      <c r="G965" s="133"/>
      <c r="H965" s="133"/>
      <c r="I965" s="134"/>
      <c r="J965" s="135"/>
      <c r="P965" s="136"/>
      <c r="Q965" s="137"/>
      <c r="R965" s="137"/>
    </row>
    <row r="966" spans="6:18" s="132" customFormat="1" x14ac:dyDescent="0.2">
      <c r="F966" s="133"/>
      <c r="G966" s="133"/>
      <c r="H966" s="133"/>
      <c r="I966" s="134"/>
      <c r="J966" s="135"/>
      <c r="P966" s="136"/>
      <c r="Q966" s="137"/>
      <c r="R966" s="137"/>
    </row>
    <row r="967" spans="6:18" s="132" customFormat="1" x14ac:dyDescent="0.2">
      <c r="F967" s="133"/>
      <c r="G967" s="133"/>
      <c r="H967" s="133"/>
      <c r="I967" s="134"/>
      <c r="J967" s="135"/>
      <c r="P967" s="136"/>
      <c r="Q967" s="137"/>
      <c r="R967" s="137"/>
    </row>
    <row r="968" spans="6:18" s="132" customFormat="1" x14ac:dyDescent="0.2">
      <c r="F968" s="133"/>
      <c r="G968" s="133"/>
      <c r="H968" s="133"/>
      <c r="I968" s="134"/>
      <c r="J968" s="135"/>
      <c r="P968" s="136"/>
      <c r="Q968" s="137"/>
      <c r="R968" s="137"/>
    </row>
    <row r="969" spans="6:18" s="132" customFormat="1" x14ac:dyDescent="0.2">
      <c r="F969" s="133"/>
      <c r="G969" s="133"/>
      <c r="H969" s="133"/>
      <c r="I969" s="134"/>
      <c r="J969" s="135"/>
      <c r="P969" s="136"/>
      <c r="Q969" s="137"/>
      <c r="R969" s="137"/>
    </row>
    <row r="970" spans="6:18" s="132" customFormat="1" x14ac:dyDescent="0.2">
      <c r="F970" s="133"/>
      <c r="G970" s="133"/>
      <c r="H970" s="133"/>
      <c r="I970" s="134"/>
      <c r="J970" s="135"/>
      <c r="P970" s="136"/>
      <c r="Q970" s="137"/>
      <c r="R970" s="137"/>
    </row>
    <row r="971" spans="6:18" s="132" customFormat="1" x14ac:dyDescent="0.2">
      <c r="F971" s="133"/>
      <c r="G971" s="133"/>
      <c r="H971" s="133"/>
      <c r="I971" s="134"/>
      <c r="J971" s="135"/>
      <c r="P971" s="136"/>
      <c r="Q971" s="137"/>
      <c r="R971" s="137"/>
    </row>
    <row r="972" spans="6:18" s="132" customFormat="1" x14ac:dyDescent="0.2">
      <c r="F972" s="133"/>
      <c r="G972" s="133"/>
      <c r="H972" s="133"/>
      <c r="I972" s="134"/>
      <c r="J972" s="135"/>
      <c r="P972" s="136"/>
      <c r="Q972" s="137"/>
      <c r="R972" s="137"/>
    </row>
    <row r="973" spans="6:18" s="132" customFormat="1" x14ac:dyDescent="0.2">
      <c r="F973" s="133"/>
      <c r="G973" s="133"/>
      <c r="H973" s="133"/>
      <c r="I973" s="134"/>
      <c r="J973" s="135"/>
      <c r="P973" s="136"/>
      <c r="Q973" s="137"/>
      <c r="R973" s="137"/>
    </row>
    <row r="974" spans="6:18" s="132" customFormat="1" x14ac:dyDescent="0.2">
      <c r="F974" s="133"/>
      <c r="G974" s="133"/>
      <c r="H974" s="133"/>
      <c r="I974" s="134"/>
      <c r="J974" s="135"/>
      <c r="P974" s="136"/>
      <c r="Q974" s="137"/>
      <c r="R974" s="137"/>
    </row>
    <row r="975" spans="6:18" s="132" customFormat="1" x14ac:dyDescent="0.2">
      <c r="F975" s="133"/>
      <c r="G975" s="133"/>
      <c r="H975" s="133"/>
      <c r="I975" s="134"/>
      <c r="J975" s="135"/>
      <c r="P975" s="136"/>
      <c r="Q975" s="137"/>
      <c r="R975" s="137"/>
    </row>
    <row r="976" spans="6:18" s="132" customFormat="1" x14ac:dyDescent="0.2">
      <c r="F976" s="133"/>
      <c r="G976" s="133"/>
      <c r="H976" s="133"/>
      <c r="I976" s="134"/>
      <c r="J976" s="135"/>
      <c r="P976" s="136"/>
      <c r="Q976" s="137"/>
      <c r="R976" s="137"/>
    </row>
    <row r="977" spans="6:18" s="132" customFormat="1" x14ac:dyDescent="0.2">
      <c r="F977" s="133"/>
      <c r="G977" s="133"/>
      <c r="H977" s="133"/>
      <c r="I977" s="134"/>
      <c r="J977" s="135"/>
      <c r="P977" s="136"/>
      <c r="Q977" s="137"/>
      <c r="R977" s="137"/>
    </row>
    <row r="978" spans="6:18" s="132" customFormat="1" x14ac:dyDescent="0.2">
      <c r="F978" s="133"/>
      <c r="G978" s="133"/>
      <c r="H978" s="133"/>
      <c r="I978" s="134"/>
      <c r="J978" s="135"/>
      <c r="P978" s="136"/>
      <c r="Q978" s="137"/>
      <c r="R978" s="137"/>
    </row>
    <row r="979" spans="6:18" s="132" customFormat="1" x14ac:dyDescent="0.2">
      <c r="F979" s="133"/>
      <c r="G979" s="133"/>
      <c r="H979" s="133"/>
      <c r="I979" s="134"/>
      <c r="J979" s="135"/>
      <c r="P979" s="136"/>
      <c r="Q979" s="137"/>
      <c r="R979" s="137"/>
    </row>
    <row r="980" spans="6:18" s="132" customFormat="1" x14ac:dyDescent="0.2">
      <c r="F980" s="133"/>
      <c r="G980" s="133"/>
      <c r="H980" s="133"/>
      <c r="I980" s="134"/>
      <c r="J980" s="135"/>
      <c r="P980" s="136"/>
      <c r="Q980" s="137"/>
      <c r="R980" s="137"/>
    </row>
    <row r="981" spans="6:18" s="132" customFormat="1" x14ac:dyDescent="0.2">
      <c r="F981" s="133"/>
      <c r="G981" s="133"/>
      <c r="H981" s="133"/>
      <c r="I981" s="134"/>
      <c r="J981" s="135"/>
      <c r="P981" s="136"/>
      <c r="Q981" s="137"/>
      <c r="R981" s="137"/>
    </row>
    <row r="982" spans="6:18" s="132" customFormat="1" x14ac:dyDescent="0.2">
      <c r="F982" s="133"/>
      <c r="G982" s="133"/>
      <c r="H982" s="133"/>
      <c r="I982" s="134"/>
      <c r="J982" s="135"/>
      <c r="P982" s="136"/>
      <c r="Q982" s="137"/>
      <c r="R982" s="137"/>
    </row>
    <row r="983" spans="6:18" s="132" customFormat="1" x14ac:dyDescent="0.2">
      <c r="F983" s="133"/>
      <c r="G983" s="133"/>
      <c r="H983" s="133"/>
      <c r="I983" s="134"/>
      <c r="J983" s="135"/>
      <c r="P983" s="136"/>
      <c r="Q983" s="137"/>
      <c r="R983" s="137"/>
    </row>
    <row r="984" spans="6:18" s="132" customFormat="1" x14ac:dyDescent="0.2">
      <c r="F984" s="133"/>
      <c r="G984" s="133"/>
      <c r="H984" s="133"/>
      <c r="I984" s="134"/>
      <c r="J984" s="135"/>
      <c r="P984" s="136"/>
      <c r="Q984" s="137"/>
      <c r="R984" s="137"/>
    </row>
    <row r="985" spans="6:18" s="132" customFormat="1" x14ac:dyDescent="0.2">
      <c r="F985" s="133"/>
      <c r="G985" s="133"/>
      <c r="H985" s="133"/>
      <c r="I985" s="134"/>
      <c r="J985" s="135"/>
      <c r="P985" s="136"/>
      <c r="Q985" s="137"/>
      <c r="R985" s="137"/>
    </row>
    <row r="986" spans="6:18" s="132" customFormat="1" x14ac:dyDescent="0.2">
      <c r="F986" s="133"/>
      <c r="G986" s="133"/>
      <c r="H986" s="133"/>
      <c r="I986" s="134"/>
      <c r="J986" s="135"/>
      <c r="P986" s="136"/>
      <c r="Q986" s="137"/>
      <c r="R986" s="137"/>
    </row>
    <row r="987" spans="6:18" s="132" customFormat="1" x14ac:dyDescent="0.2">
      <c r="F987" s="133"/>
      <c r="G987" s="133"/>
      <c r="H987" s="133"/>
      <c r="I987" s="134"/>
      <c r="J987" s="135"/>
      <c r="P987" s="136"/>
      <c r="Q987" s="137"/>
      <c r="R987" s="137"/>
    </row>
    <row r="988" spans="6:18" s="132" customFormat="1" x14ac:dyDescent="0.2">
      <c r="F988" s="133"/>
      <c r="G988" s="133"/>
      <c r="H988" s="133"/>
      <c r="I988" s="134"/>
      <c r="J988" s="135"/>
      <c r="P988" s="136"/>
      <c r="Q988" s="137"/>
      <c r="R988" s="137"/>
    </row>
    <row r="989" spans="6:18" s="132" customFormat="1" x14ac:dyDescent="0.2">
      <c r="F989" s="133"/>
      <c r="G989" s="133"/>
      <c r="H989" s="133"/>
      <c r="I989" s="134"/>
      <c r="J989" s="135"/>
      <c r="P989" s="136"/>
      <c r="Q989" s="137"/>
      <c r="R989" s="137"/>
    </row>
    <row r="990" spans="6:18" s="132" customFormat="1" x14ac:dyDescent="0.2">
      <c r="F990" s="133"/>
      <c r="G990" s="133"/>
      <c r="H990" s="133"/>
      <c r="I990" s="134"/>
      <c r="J990" s="135"/>
      <c r="P990" s="136"/>
      <c r="Q990" s="137"/>
      <c r="R990" s="137"/>
    </row>
    <row r="991" spans="6:18" s="132" customFormat="1" x14ac:dyDescent="0.2">
      <c r="F991" s="133"/>
      <c r="G991" s="133"/>
      <c r="H991" s="133"/>
      <c r="I991" s="134"/>
      <c r="J991" s="135"/>
      <c r="P991" s="136"/>
      <c r="Q991" s="137"/>
      <c r="R991" s="137"/>
    </row>
    <row r="992" spans="6:18" s="132" customFormat="1" x14ac:dyDescent="0.2">
      <c r="F992" s="133"/>
      <c r="G992" s="133"/>
      <c r="H992" s="133"/>
      <c r="I992" s="134"/>
      <c r="J992" s="135"/>
      <c r="P992" s="136"/>
      <c r="Q992" s="137"/>
      <c r="R992" s="137"/>
    </row>
    <row r="993" spans="6:18" s="132" customFormat="1" x14ac:dyDescent="0.2">
      <c r="F993" s="133"/>
      <c r="G993" s="133"/>
      <c r="H993" s="133"/>
      <c r="I993" s="134"/>
      <c r="J993" s="135"/>
      <c r="P993" s="136"/>
      <c r="Q993" s="137"/>
      <c r="R993" s="137"/>
    </row>
    <row r="994" spans="6:18" s="132" customFormat="1" x14ac:dyDescent="0.2">
      <c r="F994" s="133"/>
      <c r="G994" s="133"/>
      <c r="H994" s="133"/>
      <c r="I994" s="134"/>
      <c r="J994" s="135"/>
      <c r="P994" s="136"/>
      <c r="Q994" s="137"/>
      <c r="R994" s="137"/>
    </row>
    <row r="995" spans="6:18" s="132" customFormat="1" x14ac:dyDescent="0.2">
      <c r="F995" s="133"/>
      <c r="G995" s="133"/>
      <c r="H995" s="133"/>
      <c r="I995" s="134"/>
      <c r="J995" s="135"/>
      <c r="P995" s="136"/>
      <c r="Q995" s="137"/>
      <c r="R995" s="137"/>
    </row>
    <row r="996" spans="6:18" s="132" customFormat="1" x14ac:dyDescent="0.2">
      <c r="F996" s="133"/>
      <c r="G996" s="133"/>
      <c r="H996" s="133"/>
      <c r="I996" s="134"/>
      <c r="J996" s="135"/>
      <c r="P996" s="136"/>
      <c r="Q996" s="137"/>
      <c r="R996" s="137"/>
    </row>
    <row r="997" spans="6:18" s="132" customFormat="1" x14ac:dyDescent="0.2">
      <c r="F997" s="133"/>
      <c r="G997" s="133"/>
      <c r="H997" s="133"/>
      <c r="I997" s="134"/>
      <c r="J997" s="135"/>
      <c r="P997" s="136"/>
      <c r="Q997" s="137"/>
      <c r="R997" s="137"/>
    </row>
    <row r="998" spans="6:18" s="132" customFormat="1" x14ac:dyDescent="0.2">
      <c r="F998" s="133"/>
      <c r="G998" s="133"/>
      <c r="H998" s="133"/>
      <c r="I998" s="134"/>
      <c r="J998" s="135"/>
      <c r="P998" s="136"/>
      <c r="Q998" s="137"/>
      <c r="R998" s="137"/>
    </row>
    <row r="999" spans="6:18" s="132" customFormat="1" x14ac:dyDescent="0.2">
      <c r="F999" s="133"/>
      <c r="G999" s="133"/>
      <c r="H999" s="133"/>
      <c r="I999" s="134"/>
      <c r="J999" s="135"/>
      <c r="P999" s="136"/>
      <c r="Q999" s="137"/>
      <c r="R999" s="137"/>
    </row>
    <row r="1000" spans="6:18" s="132" customFormat="1" x14ac:dyDescent="0.2">
      <c r="F1000" s="133"/>
      <c r="G1000" s="133"/>
      <c r="H1000" s="133"/>
      <c r="I1000" s="134"/>
      <c r="J1000" s="135"/>
      <c r="P1000" s="136"/>
      <c r="Q1000" s="137"/>
      <c r="R1000" s="137"/>
    </row>
    <row r="1001" spans="6:18" s="132" customFormat="1" x14ac:dyDescent="0.2">
      <c r="F1001" s="133"/>
      <c r="G1001" s="133"/>
      <c r="H1001" s="133"/>
      <c r="I1001" s="134"/>
      <c r="J1001" s="135"/>
      <c r="P1001" s="136"/>
      <c r="Q1001" s="137"/>
      <c r="R1001" s="137"/>
    </row>
    <row r="1002" spans="6:18" s="132" customFormat="1" x14ac:dyDescent="0.2">
      <c r="F1002" s="133"/>
      <c r="G1002" s="133"/>
      <c r="H1002" s="133"/>
      <c r="I1002" s="134"/>
      <c r="J1002" s="135"/>
      <c r="P1002" s="136"/>
      <c r="Q1002" s="137"/>
      <c r="R1002" s="137"/>
    </row>
    <row r="1003" spans="6:18" s="132" customFormat="1" x14ac:dyDescent="0.2">
      <c r="F1003" s="133"/>
      <c r="G1003" s="133"/>
      <c r="H1003" s="133"/>
      <c r="I1003" s="134"/>
      <c r="J1003" s="135"/>
      <c r="P1003" s="136"/>
      <c r="Q1003" s="137"/>
      <c r="R1003" s="137"/>
    </row>
    <row r="1004" spans="6:18" s="132" customFormat="1" x14ac:dyDescent="0.2">
      <c r="F1004" s="133"/>
      <c r="G1004" s="133"/>
      <c r="H1004" s="133"/>
      <c r="I1004" s="134"/>
      <c r="J1004" s="135"/>
      <c r="P1004" s="136"/>
      <c r="Q1004" s="137"/>
      <c r="R1004" s="137"/>
    </row>
    <row r="1005" spans="6:18" s="132" customFormat="1" x14ac:dyDescent="0.2">
      <c r="F1005" s="133"/>
      <c r="G1005" s="133"/>
      <c r="H1005" s="133"/>
      <c r="I1005" s="134"/>
      <c r="J1005" s="135"/>
      <c r="P1005" s="136"/>
      <c r="Q1005" s="137"/>
      <c r="R1005" s="137"/>
    </row>
    <row r="1006" spans="6:18" s="132" customFormat="1" x14ac:dyDescent="0.2">
      <c r="F1006" s="133"/>
      <c r="G1006" s="133"/>
      <c r="H1006" s="133"/>
      <c r="I1006" s="134"/>
      <c r="J1006" s="135"/>
      <c r="P1006" s="136"/>
      <c r="Q1006" s="137"/>
      <c r="R1006" s="137"/>
    </row>
    <row r="1007" spans="6:18" s="132" customFormat="1" x14ac:dyDescent="0.2">
      <c r="F1007" s="133"/>
      <c r="G1007" s="133"/>
      <c r="H1007" s="133"/>
      <c r="I1007" s="134"/>
      <c r="J1007" s="135"/>
      <c r="P1007" s="136"/>
      <c r="Q1007" s="137"/>
      <c r="R1007" s="137"/>
    </row>
    <row r="1008" spans="6:18" s="132" customFormat="1" x14ac:dyDescent="0.2">
      <c r="F1008" s="133"/>
      <c r="G1008" s="133"/>
      <c r="H1008" s="133"/>
      <c r="I1008" s="134"/>
      <c r="J1008" s="135"/>
      <c r="P1008" s="136"/>
      <c r="Q1008" s="137"/>
      <c r="R1008" s="137"/>
    </row>
    <row r="1009" spans="6:18" s="132" customFormat="1" x14ac:dyDescent="0.2">
      <c r="F1009" s="133"/>
      <c r="G1009" s="133"/>
      <c r="H1009" s="133"/>
      <c r="I1009" s="134"/>
      <c r="J1009" s="135"/>
      <c r="P1009" s="136"/>
      <c r="Q1009" s="137"/>
      <c r="R1009" s="137"/>
    </row>
    <row r="1010" spans="6:18" s="132" customFormat="1" x14ac:dyDescent="0.2">
      <c r="F1010" s="133"/>
      <c r="G1010" s="133"/>
      <c r="H1010" s="133"/>
      <c r="I1010" s="134"/>
      <c r="J1010" s="135"/>
      <c r="P1010" s="136"/>
      <c r="Q1010" s="137"/>
      <c r="R1010" s="137"/>
    </row>
    <row r="1011" spans="6:18" s="132" customFormat="1" x14ac:dyDescent="0.2">
      <c r="F1011" s="133"/>
      <c r="G1011" s="133"/>
      <c r="H1011" s="133"/>
      <c r="I1011" s="134"/>
      <c r="J1011" s="135"/>
      <c r="P1011" s="136"/>
      <c r="Q1011" s="137"/>
      <c r="R1011" s="137"/>
    </row>
    <row r="1012" spans="6:18" s="132" customFormat="1" x14ac:dyDescent="0.2">
      <c r="F1012" s="133"/>
      <c r="G1012" s="133"/>
      <c r="H1012" s="133"/>
      <c r="I1012" s="134"/>
      <c r="J1012" s="135"/>
      <c r="P1012" s="136"/>
      <c r="Q1012" s="137"/>
      <c r="R1012" s="137"/>
    </row>
    <row r="1013" spans="6:18" s="132" customFormat="1" x14ac:dyDescent="0.2">
      <c r="F1013" s="133"/>
      <c r="G1013" s="133"/>
      <c r="H1013" s="133"/>
      <c r="I1013" s="134"/>
      <c r="J1013" s="135"/>
      <c r="P1013" s="136"/>
      <c r="Q1013" s="137"/>
      <c r="R1013" s="137"/>
    </row>
    <row r="1014" spans="6:18" s="132" customFormat="1" x14ac:dyDescent="0.2">
      <c r="F1014" s="133"/>
      <c r="G1014" s="133"/>
      <c r="H1014" s="133"/>
      <c r="I1014" s="134"/>
      <c r="J1014" s="135"/>
      <c r="P1014" s="136"/>
      <c r="Q1014" s="137"/>
      <c r="R1014" s="137"/>
    </row>
    <row r="1015" spans="6:18" s="132" customFormat="1" x14ac:dyDescent="0.2">
      <c r="F1015" s="133"/>
      <c r="G1015" s="133"/>
      <c r="H1015" s="133"/>
      <c r="I1015" s="134"/>
      <c r="J1015" s="135"/>
      <c r="P1015" s="136"/>
      <c r="Q1015" s="137"/>
      <c r="R1015" s="137"/>
    </row>
    <row r="1016" spans="6:18" s="132" customFormat="1" x14ac:dyDescent="0.2">
      <c r="F1016" s="133"/>
      <c r="G1016" s="133"/>
      <c r="H1016" s="133"/>
      <c r="I1016" s="134"/>
      <c r="J1016" s="135"/>
      <c r="P1016" s="136"/>
      <c r="Q1016" s="137"/>
      <c r="R1016" s="137"/>
    </row>
    <row r="1017" spans="6:18" s="132" customFormat="1" x14ac:dyDescent="0.2">
      <c r="F1017" s="133"/>
      <c r="G1017" s="133"/>
      <c r="H1017" s="133"/>
      <c r="I1017" s="134"/>
      <c r="J1017" s="135"/>
      <c r="P1017" s="136"/>
      <c r="Q1017" s="137"/>
      <c r="R1017" s="137"/>
    </row>
    <row r="1018" spans="6:18" s="132" customFormat="1" x14ac:dyDescent="0.2">
      <c r="F1018" s="133"/>
      <c r="G1018" s="133"/>
      <c r="H1018" s="133"/>
      <c r="I1018" s="134"/>
      <c r="J1018" s="135"/>
      <c r="P1018" s="136"/>
      <c r="Q1018" s="137"/>
      <c r="R1018" s="137"/>
    </row>
    <row r="1019" spans="6:18" s="132" customFormat="1" x14ac:dyDescent="0.2">
      <c r="F1019" s="133"/>
      <c r="G1019" s="133"/>
      <c r="H1019" s="133"/>
      <c r="I1019" s="134"/>
      <c r="J1019" s="135"/>
      <c r="P1019" s="136"/>
      <c r="Q1019" s="137"/>
      <c r="R1019" s="137"/>
    </row>
    <row r="1020" spans="6:18" s="132" customFormat="1" x14ac:dyDescent="0.2">
      <c r="F1020" s="133"/>
      <c r="G1020" s="133"/>
      <c r="H1020" s="133"/>
      <c r="I1020" s="134"/>
      <c r="J1020" s="135"/>
      <c r="P1020" s="136"/>
      <c r="Q1020" s="137"/>
      <c r="R1020" s="137"/>
    </row>
    <row r="1021" spans="6:18" s="132" customFormat="1" x14ac:dyDescent="0.2">
      <c r="F1021" s="133"/>
      <c r="G1021" s="133"/>
      <c r="H1021" s="133"/>
      <c r="I1021" s="134"/>
      <c r="J1021" s="135"/>
      <c r="P1021" s="136"/>
      <c r="Q1021" s="137"/>
      <c r="R1021" s="137"/>
    </row>
    <row r="1022" spans="6:18" s="132" customFormat="1" x14ac:dyDescent="0.2">
      <c r="F1022" s="133"/>
      <c r="G1022" s="133"/>
      <c r="H1022" s="133"/>
      <c r="I1022" s="134"/>
      <c r="J1022" s="135"/>
      <c r="P1022" s="136"/>
      <c r="Q1022" s="137"/>
      <c r="R1022" s="137"/>
    </row>
    <row r="1023" spans="6:18" s="132" customFormat="1" x14ac:dyDescent="0.2">
      <c r="F1023" s="133"/>
      <c r="G1023" s="133"/>
      <c r="H1023" s="133"/>
      <c r="I1023" s="134"/>
      <c r="J1023" s="135"/>
      <c r="P1023" s="136"/>
      <c r="Q1023" s="137"/>
      <c r="R1023" s="137"/>
    </row>
    <row r="1024" spans="6:18" s="132" customFormat="1" x14ac:dyDescent="0.2">
      <c r="F1024" s="133"/>
      <c r="G1024" s="133"/>
      <c r="H1024" s="133"/>
      <c r="I1024" s="134"/>
      <c r="J1024" s="135"/>
      <c r="P1024" s="136"/>
      <c r="Q1024" s="137"/>
      <c r="R1024" s="137"/>
    </row>
    <row r="1025" spans="6:18" s="132" customFormat="1" x14ac:dyDescent="0.2">
      <c r="F1025" s="133"/>
      <c r="G1025" s="133"/>
      <c r="H1025" s="133"/>
      <c r="I1025" s="134"/>
      <c r="J1025" s="135"/>
      <c r="P1025" s="136"/>
      <c r="Q1025" s="137"/>
      <c r="R1025" s="137"/>
    </row>
    <row r="1026" spans="6:18" s="132" customFormat="1" x14ac:dyDescent="0.2">
      <c r="F1026" s="133"/>
      <c r="G1026" s="133"/>
      <c r="H1026" s="133"/>
      <c r="I1026" s="134"/>
      <c r="J1026" s="135"/>
      <c r="P1026" s="136"/>
      <c r="Q1026" s="137"/>
      <c r="R1026" s="137"/>
    </row>
    <row r="1027" spans="6:18" s="132" customFormat="1" x14ac:dyDescent="0.2">
      <c r="F1027" s="133"/>
      <c r="G1027" s="133"/>
      <c r="H1027" s="133"/>
      <c r="I1027" s="134"/>
      <c r="J1027" s="135"/>
      <c r="P1027" s="136"/>
      <c r="Q1027" s="137"/>
      <c r="R1027" s="137"/>
    </row>
    <row r="1028" spans="6:18" s="132" customFormat="1" x14ac:dyDescent="0.2">
      <c r="F1028" s="133"/>
      <c r="G1028" s="133"/>
      <c r="H1028" s="133"/>
      <c r="I1028" s="134"/>
      <c r="J1028" s="135"/>
      <c r="P1028" s="136"/>
      <c r="Q1028" s="137"/>
      <c r="R1028" s="137"/>
    </row>
    <row r="1029" spans="6:18" s="132" customFormat="1" x14ac:dyDescent="0.2">
      <c r="F1029" s="133"/>
      <c r="G1029" s="133"/>
      <c r="H1029" s="133"/>
      <c r="I1029" s="134"/>
      <c r="J1029" s="135"/>
      <c r="P1029" s="136"/>
      <c r="Q1029" s="137"/>
      <c r="R1029" s="137"/>
    </row>
    <row r="1030" spans="6:18" s="132" customFormat="1" x14ac:dyDescent="0.2">
      <c r="F1030" s="133"/>
      <c r="G1030" s="133"/>
      <c r="H1030" s="133"/>
      <c r="I1030" s="134"/>
      <c r="J1030" s="135"/>
      <c r="P1030" s="136"/>
      <c r="Q1030" s="137"/>
      <c r="R1030" s="137"/>
    </row>
    <row r="1031" spans="6:18" s="132" customFormat="1" x14ac:dyDescent="0.2">
      <c r="F1031" s="133"/>
      <c r="G1031" s="133"/>
      <c r="H1031" s="133"/>
      <c r="I1031" s="134"/>
      <c r="J1031" s="135"/>
      <c r="P1031" s="136"/>
      <c r="Q1031" s="137"/>
      <c r="R1031" s="137"/>
    </row>
    <row r="1032" spans="6:18" s="132" customFormat="1" x14ac:dyDescent="0.2">
      <c r="F1032" s="133"/>
      <c r="G1032" s="133"/>
      <c r="H1032" s="133"/>
      <c r="I1032" s="134"/>
      <c r="J1032" s="135"/>
      <c r="P1032" s="136"/>
      <c r="Q1032" s="137"/>
      <c r="R1032" s="137"/>
    </row>
    <row r="1033" spans="6:18" s="132" customFormat="1" x14ac:dyDescent="0.2">
      <c r="F1033" s="133"/>
      <c r="G1033" s="133"/>
      <c r="H1033" s="133"/>
      <c r="I1033" s="134"/>
      <c r="J1033" s="135"/>
      <c r="P1033" s="136"/>
      <c r="Q1033" s="137"/>
      <c r="R1033" s="137"/>
    </row>
    <row r="1034" spans="6:18" s="132" customFormat="1" x14ac:dyDescent="0.2">
      <c r="F1034" s="133"/>
      <c r="G1034" s="133"/>
      <c r="H1034" s="133"/>
      <c r="I1034" s="134"/>
      <c r="J1034" s="135"/>
      <c r="P1034" s="136"/>
      <c r="Q1034" s="137"/>
      <c r="R1034" s="137"/>
    </row>
    <row r="1035" spans="6:18" s="132" customFormat="1" x14ac:dyDescent="0.2">
      <c r="F1035" s="133"/>
      <c r="G1035" s="133"/>
      <c r="H1035" s="133"/>
      <c r="I1035" s="134"/>
      <c r="J1035" s="135"/>
      <c r="P1035" s="136"/>
      <c r="Q1035" s="137"/>
      <c r="R1035" s="137"/>
    </row>
    <row r="1036" spans="6:18" s="132" customFormat="1" x14ac:dyDescent="0.2">
      <c r="F1036" s="133"/>
      <c r="G1036" s="133"/>
      <c r="H1036" s="133"/>
      <c r="I1036" s="134"/>
      <c r="J1036" s="135"/>
      <c r="P1036" s="136"/>
      <c r="Q1036" s="137"/>
      <c r="R1036" s="137"/>
    </row>
    <row r="1037" spans="6:18" s="132" customFormat="1" x14ac:dyDescent="0.2">
      <c r="F1037" s="133"/>
      <c r="G1037" s="133"/>
      <c r="H1037" s="133"/>
      <c r="I1037" s="134"/>
      <c r="J1037" s="135"/>
      <c r="P1037" s="136"/>
      <c r="Q1037" s="137"/>
      <c r="R1037" s="137"/>
    </row>
    <row r="1038" spans="6:18" s="132" customFormat="1" x14ac:dyDescent="0.2">
      <c r="F1038" s="133"/>
      <c r="G1038" s="133"/>
      <c r="H1038" s="133"/>
      <c r="I1038" s="134"/>
      <c r="J1038" s="135"/>
      <c r="P1038" s="136"/>
      <c r="Q1038" s="137"/>
      <c r="R1038" s="137"/>
    </row>
    <row r="1039" spans="6:18" s="132" customFormat="1" x14ac:dyDescent="0.2">
      <c r="F1039" s="133"/>
      <c r="G1039" s="133"/>
      <c r="H1039" s="133"/>
      <c r="I1039" s="134"/>
      <c r="J1039" s="135"/>
      <c r="P1039" s="136"/>
      <c r="Q1039" s="137"/>
      <c r="R1039" s="137"/>
    </row>
    <row r="1040" spans="6:18" s="132" customFormat="1" x14ac:dyDescent="0.2">
      <c r="F1040" s="133"/>
      <c r="G1040" s="133"/>
      <c r="H1040" s="133"/>
      <c r="I1040" s="134"/>
      <c r="J1040" s="135"/>
      <c r="P1040" s="136"/>
      <c r="Q1040" s="137"/>
      <c r="R1040" s="137"/>
    </row>
    <row r="1041" spans="6:18" s="132" customFormat="1" x14ac:dyDescent="0.2">
      <c r="F1041" s="133"/>
      <c r="G1041" s="133"/>
      <c r="H1041" s="133"/>
      <c r="I1041" s="134"/>
      <c r="J1041" s="135"/>
      <c r="P1041" s="136"/>
      <c r="Q1041" s="137"/>
      <c r="R1041" s="137"/>
    </row>
    <row r="1042" spans="6:18" s="132" customFormat="1" x14ac:dyDescent="0.2">
      <c r="F1042" s="133"/>
      <c r="G1042" s="133"/>
      <c r="H1042" s="133"/>
      <c r="I1042" s="134"/>
      <c r="J1042" s="135"/>
      <c r="P1042" s="136"/>
      <c r="Q1042" s="137"/>
      <c r="R1042" s="137"/>
    </row>
    <row r="1043" spans="6:18" s="132" customFormat="1" x14ac:dyDescent="0.2">
      <c r="F1043" s="133"/>
      <c r="G1043" s="133"/>
      <c r="H1043" s="133"/>
      <c r="I1043" s="134"/>
      <c r="J1043" s="135"/>
      <c r="P1043" s="136"/>
      <c r="Q1043" s="137"/>
      <c r="R1043" s="137"/>
    </row>
    <row r="1044" spans="6:18" s="132" customFormat="1" x14ac:dyDescent="0.2">
      <c r="F1044" s="133"/>
      <c r="G1044" s="133"/>
      <c r="H1044" s="133"/>
      <c r="I1044" s="134"/>
      <c r="J1044" s="135"/>
      <c r="P1044" s="136"/>
      <c r="Q1044" s="137"/>
      <c r="R1044" s="137"/>
    </row>
    <row r="1045" spans="6:18" s="132" customFormat="1" x14ac:dyDescent="0.2">
      <c r="F1045" s="133"/>
      <c r="G1045" s="133"/>
      <c r="H1045" s="133"/>
      <c r="I1045" s="134"/>
      <c r="J1045" s="135"/>
      <c r="P1045" s="136"/>
      <c r="Q1045" s="137"/>
      <c r="R1045" s="137"/>
    </row>
    <row r="1046" spans="6:18" s="132" customFormat="1" x14ac:dyDescent="0.2">
      <c r="F1046" s="133"/>
      <c r="G1046" s="133"/>
      <c r="H1046" s="133"/>
      <c r="I1046" s="134"/>
      <c r="J1046" s="135"/>
      <c r="P1046" s="136"/>
      <c r="Q1046" s="137"/>
      <c r="R1046" s="137"/>
    </row>
    <row r="1047" spans="6:18" s="132" customFormat="1" x14ac:dyDescent="0.2">
      <c r="F1047" s="133"/>
      <c r="G1047" s="133"/>
      <c r="H1047" s="133"/>
      <c r="I1047" s="134"/>
      <c r="J1047" s="135"/>
      <c r="P1047" s="136"/>
      <c r="Q1047" s="137"/>
      <c r="R1047" s="137"/>
    </row>
    <row r="1048" spans="6:18" s="132" customFormat="1" x14ac:dyDescent="0.2">
      <c r="F1048" s="133"/>
      <c r="G1048" s="133"/>
      <c r="H1048" s="133"/>
      <c r="I1048" s="134"/>
      <c r="J1048" s="135"/>
      <c r="P1048" s="136"/>
      <c r="Q1048" s="137"/>
      <c r="R1048" s="137"/>
    </row>
    <row r="1049" spans="6:18" s="132" customFormat="1" x14ac:dyDescent="0.2">
      <c r="F1049" s="133"/>
      <c r="G1049" s="133"/>
      <c r="H1049" s="133"/>
      <c r="I1049" s="134"/>
      <c r="J1049" s="135"/>
      <c r="P1049" s="136"/>
      <c r="Q1049" s="137"/>
      <c r="R1049" s="137"/>
    </row>
    <row r="1050" spans="6:18" s="132" customFormat="1" x14ac:dyDescent="0.2">
      <c r="F1050" s="133"/>
      <c r="G1050" s="133"/>
      <c r="H1050" s="133"/>
      <c r="I1050" s="134"/>
      <c r="J1050" s="135"/>
      <c r="P1050" s="136"/>
      <c r="Q1050" s="137"/>
      <c r="R1050" s="137"/>
    </row>
    <row r="1051" spans="6:18" s="132" customFormat="1" x14ac:dyDescent="0.2">
      <c r="F1051" s="133"/>
      <c r="G1051" s="133"/>
      <c r="H1051" s="133"/>
      <c r="I1051" s="134"/>
      <c r="J1051" s="135"/>
      <c r="P1051" s="136"/>
      <c r="Q1051" s="137"/>
      <c r="R1051" s="137"/>
    </row>
    <row r="1052" spans="6:18" s="132" customFormat="1" x14ac:dyDescent="0.2">
      <c r="F1052" s="133"/>
      <c r="G1052" s="133"/>
      <c r="H1052" s="133"/>
      <c r="I1052" s="134"/>
      <c r="J1052" s="135"/>
      <c r="P1052" s="136"/>
      <c r="Q1052" s="137"/>
      <c r="R1052" s="137"/>
    </row>
    <row r="1053" spans="6:18" s="132" customFormat="1" x14ac:dyDescent="0.2">
      <c r="F1053" s="133"/>
      <c r="G1053" s="133"/>
      <c r="H1053" s="133"/>
      <c r="I1053" s="134"/>
      <c r="J1053" s="135"/>
      <c r="P1053" s="136"/>
      <c r="Q1053" s="137"/>
      <c r="R1053" s="137"/>
    </row>
    <row r="1054" spans="6:18" s="132" customFormat="1" x14ac:dyDescent="0.2">
      <c r="F1054" s="133"/>
      <c r="G1054" s="133"/>
      <c r="H1054" s="133"/>
      <c r="I1054" s="134"/>
      <c r="J1054" s="135"/>
      <c r="P1054" s="136"/>
      <c r="Q1054" s="137"/>
      <c r="R1054" s="137"/>
    </row>
    <row r="1055" spans="6:18" s="132" customFormat="1" x14ac:dyDescent="0.2">
      <c r="F1055" s="133"/>
      <c r="G1055" s="133"/>
      <c r="H1055" s="133"/>
      <c r="I1055" s="134"/>
      <c r="J1055" s="135"/>
      <c r="P1055" s="136"/>
      <c r="Q1055" s="137"/>
      <c r="R1055" s="137"/>
    </row>
    <row r="1056" spans="6:18" s="132" customFormat="1" x14ac:dyDescent="0.2">
      <c r="F1056" s="133"/>
      <c r="G1056" s="133"/>
      <c r="H1056" s="133"/>
      <c r="I1056" s="134"/>
      <c r="J1056" s="135"/>
      <c r="P1056" s="136"/>
      <c r="Q1056" s="137"/>
      <c r="R1056" s="137"/>
    </row>
    <row r="1057" spans="6:18" s="132" customFormat="1" x14ac:dyDescent="0.2">
      <c r="F1057" s="133"/>
      <c r="G1057" s="133"/>
      <c r="H1057" s="133"/>
      <c r="I1057" s="134"/>
      <c r="J1057" s="135"/>
      <c r="P1057" s="136"/>
      <c r="Q1057" s="137"/>
      <c r="R1057" s="137"/>
    </row>
    <row r="1058" spans="6:18" s="132" customFormat="1" x14ac:dyDescent="0.2">
      <c r="F1058" s="133"/>
      <c r="G1058" s="133"/>
      <c r="H1058" s="133"/>
      <c r="I1058" s="134"/>
      <c r="J1058" s="135"/>
      <c r="P1058" s="136"/>
      <c r="Q1058" s="137"/>
      <c r="R1058" s="137"/>
    </row>
    <row r="1059" spans="6:18" s="132" customFormat="1" x14ac:dyDescent="0.2">
      <c r="F1059" s="133"/>
      <c r="G1059" s="133"/>
      <c r="H1059" s="133"/>
      <c r="I1059" s="134"/>
      <c r="J1059" s="135"/>
      <c r="P1059" s="136"/>
      <c r="Q1059" s="137"/>
      <c r="R1059" s="137"/>
    </row>
    <row r="1060" spans="6:18" s="132" customFormat="1" x14ac:dyDescent="0.2">
      <c r="F1060" s="133"/>
      <c r="G1060" s="133"/>
      <c r="H1060" s="133"/>
      <c r="I1060" s="134"/>
      <c r="J1060" s="135"/>
      <c r="P1060" s="136"/>
      <c r="Q1060" s="137"/>
      <c r="R1060" s="137"/>
    </row>
    <row r="1061" spans="6:18" s="132" customFormat="1" x14ac:dyDescent="0.2">
      <c r="F1061" s="133"/>
      <c r="G1061" s="133"/>
      <c r="H1061" s="133"/>
      <c r="I1061" s="134"/>
      <c r="J1061" s="135"/>
      <c r="P1061" s="136"/>
      <c r="Q1061" s="137"/>
      <c r="R1061" s="137"/>
    </row>
    <row r="1062" spans="6:18" s="132" customFormat="1" x14ac:dyDescent="0.2">
      <c r="F1062" s="133"/>
      <c r="G1062" s="133"/>
      <c r="H1062" s="133"/>
      <c r="I1062" s="134"/>
      <c r="J1062" s="135"/>
      <c r="P1062" s="136"/>
      <c r="Q1062" s="137"/>
      <c r="R1062" s="137"/>
    </row>
    <row r="1063" spans="6:18" s="132" customFormat="1" x14ac:dyDescent="0.2">
      <c r="F1063" s="133"/>
      <c r="G1063" s="133"/>
      <c r="H1063" s="133"/>
      <c r="I1063" s="134"/>
      <c r="J1063" s="135"/>
      <c r="P1063" s="136"/>
      <c r="Q1063" s="137"/>
      <c r="R1063" s="137"/>
    </row>
    <row r="1064" spans="6:18" s="132" customFormat="1" x14ac:dyDescent="0.2">
      <c r="F1064" s="133"/>
      <c r="G1064" s="133"/>
      <c r="H1064" s="133"/>
      <c r="I1064" s="134"/>
      <c r="J1064" s="135"/>
      <c r="P1064" s="136"/>
      <c r="Q1064" s="137"/>
      <c r="R1064" s="137"/>
    </row>
    <row r="1065" spans="6:18" s="132" customFormat="1" x14ac:dyDescent="0.2">
      <c r="F1065" s="133"/>
      <c r="G1065" s="133"/>
      <c r="H1065" s="133"/>
      <c r="I1065" s="134"/>
      <c r="J1065" s="135"/>
      <c r="P1065" s="136"/>
      <c r="Q1065" s="137"/>
      <c r="R1065" s="137"/>
    </row>
    <row r="1066" spans="6:18" s="132" customFormat="1" x14ac:dyDescent="0.2">
      <c r="F1066" s="133"/>
      <c r="G1066" s="133"/>
      <c r="H1066" s="133"/>
      <c r="I1066" s="134"/>
      <c r="J1066" s="135"/>
      <c r="P1066" s="136"/>
      <c r="Q1066" s="137"/>
      <c r="R1066" s="137"/>
    </row>
    <row r="1067" spans="6:18" s="132" customFormat="1" x14ac:dyDescent="0.2">
      <c r="F1067" s="133"/>
      <c r="G1067" s="133"/>
      <c r="H1067" s="133"/>
      <c r="I1067" s="134"/>
      <c r="J1067" s="135"/>
      <c r="P1067" s="136"/>
      <c r="Q1067" s="137"/>
      <c r="R1067" s="137"/>
    </row>
    <row r="1068" spans="6:18" s="132" customFormat="1" x14ac:dyDescent="0.2">
      <c r="F1068" s="133"/>
      <c r="G1068" s="133"/>
      <c r="H1068" s="133"/>
      <c r="I1068" s="134"/>
      <c r="J1068" s="135"/>
      <c r="P1068" s="136"/>
      <c r="Q1068" s="137"/>
      <c r="R1068" s="137"/>
    </row>
    <row r="1069" spans="6:18" s="132" customFormat="1" x14ac:dyDescent="0.2">
      <c r="F1069" s="133"/>
      <c r="G1069" s="133"/>
      <c r="H1069" s="133"/>
      <c r="I1069" s="134"/>
      <c r="J1069" s="135"/>
      <c r="P1069" s="136"/>
      <c r="Q1069" s="137"/>
      <c r="R1069" s="137"/>
    </row>
    <row r="1070" spans="6:18" s="132" customFormat="1" x14ac:dyDescent="0.2">
      <c r="F1070" s="133"/>
      <c r="G1070" s="133"/>
      <c r="H1070" s="133"/>
      <c r="I1070" s="134"/>
      <c r="J1070" s="135"/>
      <c r="P1070" s="136"/>
      <c r="Q1070" s="137"/>
      <c r="R1070" s="137"/>
    </row>
    <row r="1071" spans="6:18" s="132" customFormat="1" x14ac:dyDescent="0.2">
      <c r="F1071" s="133"/>
      <c r="G1071" s="133"/>
      <c r="H1071" s="133"/>
      <c r="I1071" s="134"/>
      <c r="J1071" s="135"/>
      <c r="P1071" s="136"/>
      <c r="Q1071" s="137"/>
      <c r="R1071" s="137"/>
    </row>
    <row r="1072" spans="6:18" s="132" customFormat="1" x14ac:dyDescent="0.2">
      <c r="F1072" s="133"/>
      <c r="G1072" s="133"/>
      <c r="H1072" s="133"/>
      <c r="I1072" s="134"/>
      <c r="J1072" s="135"/>
      <c r="P1072" s="136"/>
      <c r="Q1072" s="137"/>
      <c r="R1072" s="137"/>
    </row>
    <row r="1073" spans="6:18" s="132" customFormat="1" x14ac:dyDescent="0.2">
      <c r="F1073" s="133"/>
      <c r="G1073" s="133"/>
      <c r="H1073" s="133"/>
      <c r="I1073" s="134"/>
      <c r="J1073" s="135"/>
      <c r="P1073" s="136"/>
      <c r="Q1073" s="137"/>
      <c r="R1073" s="137"/>
    </row>
    <row r="1074" spans="6:18" s="132" customFormat="1" x14ac:dyDescent="0.2">
      <c r="F1074" s="133"/>
      <c r="G1074" s="133"/>
      <c r="H1074" s="133"/>
      <c r="I1074" s="134"/>
      <c r="J1074" s="135"/>
      <c r="P1074" s="136"/>
      <c r="Q1074" s="137"/>
      <c r="R1074" s="137"/>
    </row>
    <row r="1075" spans="6:18" s="132" customFormat="1" x14ac:dyDescent="0.2">
      <c r="F1075" s="133"/>
      <c r="G1075" s="133"/>
      <c r="H1075" s="133"/>
      <c r="I1075" s="134"/>
      <c r="J1075" s="135"/>
      <c r="P1075" s="136"/>
      <c r="Q1075" s="137"/>
      <c r="R1075" s="137"/>
    </row>
    <row r="1076" spans="6:18" s="132" customFormat="1" x14ac:dyDescent="0.2">
      <c r="F1076" s="133"/>
      <c r="G1076" s="133"/>
      <c r="H1076" s="133"/>
      <c r="I1076" s="134"/>
      <c r="J1076" s="135"/>
      <c r="P1076" s="136"/>
      <c r="Q1076" s="137"/>
      <c r="R1076" s="137"/>
    </row>
    <row r="1077" spans="6:18" s="132" customFormat="1" x14ac:dyDescent="0.2">
      <c r="F1077" s="133"/>
      <c r="G1077" s="133"/>
      <c r="H1077" s="133"/>
      <c r="I1077" s="134"/>
      <c r="J1077" s="135"/>
      <c r="P1077" s="136"/>
      <c r="Q1077" s="137"/>
      <c r="R1077" s="137"/>
    </row>
    <row r="1078" spans="6:18" s="132" customFormat="1" x14ac:dyDescent="0.2">
      <c r="F1078" s="133"/>
      <c r="G1078" s="133"/>
      <c r="H1078" s="133"/>
      <c r="I1078" s="134"/>
      <c r="J1078" s="135"/>
      <c r="P1078" s="136"/>
      <c r="Q1078" s="137"/>
      <c r="R1078" s="137"/>
    </row>
    <row r="1079" spans="6:18" s="132" customFormat="1" x14ac:dyDescent="0.2">
      <c r="F1079" s="133"/>
      <c r="G1079" s="133"/>
      <c r="H1079" s="133"/>
      <c r="I1079" s="134"/>
      <c r="J1079" s="135"/>
      <c r="P1079" s="136"/>
      <c r="Q1079" s="137"/>
      <c r="R1079" s="137"/>
    </row>
    <row r="1080" spans="6:18" s="132" customFormat="1" x14ac:dyDescent="0.2">
      <c r="F1080" s="133"/>
      <c r="G1080" s="133"/>
      <c r="H1080" s="133"/>
      <c r="I1080" s="134"/>
      <c r="J1080" s="135"/>
      <c r="P1080" s="136"/>
      <c r="Q1080" s="137"/>
      <c r="R1080" s="137"/>
    </row>
    <row r="1081" spans="6:18" s="132" customFormat="1" x14ac:dyDescent="0.2">
      <c r="F1081" s="133"/>
      <c r="G1081" s="133"/>
      <c r="H1081" s="133"/>
      <c r="I1081" s="134"/>
      <c r="J1081" s="135"/>
      <c r="P1081" s="136"/>
      <c r="Q1081" s="137"/>
      <c r="R1081" s="137"/>
    </row>
    <row r="1082" spans="6:18" s="132" customFormat="1" x14ac:dyDescent="0.2">
      <c r="F1082" s="133"/>
      <c r="G1082" s="133"/>
      <c r="H1082" s="133"/>
      <c r="I1082" s="134"/>
      <c r="J1082" s="135"/>
      <c r="P1082" s="136"/>
      <c r="Q1082" s="137"/>
      <c r="R1082" s="137"/>
    </row>
    <row r="1083" spans="6:18" s="132" customFormat="1" x14ac:dyDescent="0.2">
      <c r="F1083" s="133"/>
      <c r="G1083" s="133"/>
      <c r="H1083" s="133"/>
      <c r="I1083" s="134"/>
      <c r="J1083" s="135"/>
      <c r="P1083" s="136"/>
      <c r="Q1083" s="137"/>
      <c r="R1083" s="137"/>
    </row>
    <row r="1084" spans="6:18" s="132" customFormat="1" x14ac:dyDescent="0.2">
      <c r="F1084" s="133"/>
      <c r="G1084" s="133"/>
      <c r="H1084" s="133"/>
      <c r="I1084" s="134"/>
      <c r="J1084" s="135"/>
      <c r="P1084" s="136"/>
      <c r="Q1084" s="137"/>
      <c r="R1084" s="137"/>
    </row>
    <row r="1085" spans="6:18" s="132" customFormat="1" x14ac:dyDescent="0.2">
      <c r="F1085" s="133"/>
      <c r="G1085" s="133"/>
      <c r="H1085" s="133"/>
      <c r="I1085" s="134"/>
      <c r="J1085" s="135"/>
      <c r="P1085" s="136"/>
      <c r="Q1085" s="137"/>
      <c r="R1085" s="137"/>
    </row>
    <row r="1086" spans="6:18" s="132" customFormat="1" x14ac:dyDescent="0.2">
      <c r="F1086" s="133"/>
      <c r="G1086" s="133"/>
      <c r="H1086" s="133"/>
      <c r="I1086" s="134"/>
      <c r="J1086" s="135"/>
      <c r="P1086" s="136"/>
      <c r="Q1086" s="137"/>
      <c r="R1086" s="137"/>
    </row>
    <row r="1087" spans="6:18" s="132" customFormat="1" x14ac:dyDescent="0.2">
      <c r="F1087" s="133"/>
      <c r="G1087" s="133"/>
      <c r="H1087" s="133"/>
      <c r="I1087" s="134"/>
      <c r="J1087" s="135"/>
      <c r="P1087" s="136"/>
      <c r="Q1087" s="137"/>
      <c r="R1087" s="137"/>
    </row>
    <row r="1088" spans="6:18" s="132" customFormat="1" x14ac:dyDescent="0.2">
      <c r="F1088" s="133"/>
      <c r="G1088" s="133"/>
      <c r="H1088" s="133"/>
      <c r="I1088" s="134"/>
      <c r="J1088" s="135"/>
      <c r="P1088" s="136"/>
      <c r="Q1088" s="137"/>
      <c r="R1088" s="137"/>
    </row>
    <row r="1089" spans="6:18" s="132" customFormat="1" x14ac:dyDescent="0.2">
      <c r="F1089" s="133"/>
      <c r="G1089" s="133"/>
      <c r="H1089" s="133"/>
      <c r="I1089" s="134"/>
      <c r="J1089" s="135"/>
      <c r="P1089" s="136"/>
      <c r="Q1089" s="137"/>
      <c r="R1089" s="137"/>
    </row>
    <row r="1090" spans="6:18" s="132" customFormat="1" x14ac:dyDescent="0.2">
      <c r="F1090" s="133"/>
      <c r="G1090" s="133"/>
      <c r="H1090" s="133"/>
      <c r="I1090" s="134"/>
      <c r="J1090" s="135"/>
      <c r="P1090" s="136"/>
      <c r="Q1090" s="137"/>
      <c r="R1090" s="137"/>
    </row>
    <row r="1091" spans="6:18" s="132" customFormat="1" x14ac:dyDescent="0.2">
      <c r="F1091" s="133"/>
      <c r="G1091" s="133"/>
      <c r="H1091" s="133"/>
      <c r="I1091" s="134"/>
      <c r="J1091" s="135"/>
      <c r="P1091" s="136"/>
      <c r="Q1091" s="137"/>
      <c r="R1091" s="137"/>
    </row>
    <row r="1092" spans="6:18" s="132" customFormat="1" x14ac:dyDescent="0.2">
      <c r="F1092" s="133"/>
      <c r="G1092" s="133"/>
      <c r="H1092" s="133"/>
      <c r="I1092" s="134"/>
      <c r="J1092" s="135"/>
      <c r="P1092" s="136"/>
      <c r="Q1092" s="137"/>
      <c r="R1092" s="137"/>
    </row>
    <row r="1093" spans="6:18" s="132" customFormat="1" x14ac:dyDescent="0.2">
      <c r="F1093" s="133"/>
      <c r="G1093" s="133"/>
      <c r="H1093" s="133"/>
      <c r="I1093" s="134"/>
      <c r="J1093" s="135"/>
      <c r="P1093" s="136"/>
      <c r="Q1093" s="137"/>
      <c r="R1093" s="137"/>
    </row>
    <row r="1094" spans="6:18" s="132" customFormat="1" x14ac:dyDescent="0.2">
      <c r="F1094" s="133"/>
      <c r="G1094" s="133"/>
      <c r="H1094" s="133"/>
      <c r="I1094" s="134"/>
      <c r="J1094" s="135"/>
      <c r="P1094" s="136"/>
      <c r="Q1094" s="137"/>
      <c r="R1094" s="137"/>
    </row>
    <row r="1095" spans="6:18" s="132" customFormat="1" x14ac:dyDescent="0.2">
      <c r="F1095" s="133"/>
      <c r="G1095" s="133"/>
      <c r="H1095" s="133"/>
      <c r="I1095" s="134"/>
      <c r="J1095" s="135"/>
      <c r="P1095" s="136"/>
      <c r="Q1095" s="137"/>
      <c r="R1095" s="137"/>
    </row>
    <row r="1096" spans="6:18" s="132" customFormat="1" x14ac:dyDescent="0.2">
      <c r="F1096" s="133"/>
      <c r="G1096" s="133"/>
      <c r="H1096" s="133"/>
      <c r="I1096" s="134"/>
      <c r="J1096" s="135"/>
      <c r="P1096" s="136"/>
      <c r="Q1096" s="137"/>
      <c r="R1096" s="137"/>
    </row>
    <row r="1097" spans="6:18" s="132" customFormat="1" x14ac:dyDescent="0.2">
      <c r="F1097" s="133"/>
      <c r="G1097" s="133"/>
      <c r="H1097" s="133"/>
      <c r="I1097" s="134"/>
      <c r="J1097" s="135"/>
      <c r="P1097" s="136"/>
      <c r="Q1097" s="137"/>
      <c r="R1097" s="137"/>
    </row>
    <row r="1098" spans="6:18" s="132" customFormat="1" x14ac:dyDescent="0.2">
      <c r="F1098" s="133"/>
      <c r="G1098" s="133"/>
      <c r="H1098" s="133"/>
      <c r="I1098" s="134"/>
      <c r="J1098" s="135"/>
      <c r="P1098" s="136"/>
      <c r="Q1098" s="137"/>
      <c r="R1098" s="137"/>
    </row>
    <row r="1099" spans="6:18" s="132" customFormat="1" x14ac:dyDescent="0.2">
      <c r="F1099" s="133"/>
      <c r="G1099" s="133"/>
      <c r="H1099" s="133"/>
      <c r="I1099" s="134"/>
      <c r="J1099" s="135"/>
      <c r="P1099" s="136"/>
      <c r="Q1099" s="137"/>
      <c r="R1099" s="137"/>
    </row>
    <row r="1100" spans="6:18" s="132" customFormat="1" x14ac:dyDescent="0.2">
      <c r="F1100" s="133"/>
      <c r="G1100" s="133"/>
      <c r="H1100" s="133"/>
      <c r="I1100" s="134"/>
      <c r="J1100" s="135"/>
      <c r="P1100" s="136"/>
      <c r="Q1100" s="137"/>
      <c r="R1100" s="137"/>
    </row>
    <row r="1101" spans="6:18" s="132" customFormat="1" x14ac:dyDescent="0.2">
      <c r="F1101" s="133"/>
      <c r="G1101" s="133"/>
      <c r="H1101" s="133"/>
      <c r="I1101" s="134"/>
      <c r="J1101" s="135"/>
      <c r="P1101" s="136"/>
      <c r="Q1101" s="137"/>
      <c r="R1101" s="137"/>
    </row>
    <row r="1102" spans="6:18" s="132" customFormat="1" x14ac:dyDescent="0.2">
      <c r="F1102" s="133"/>
      <c r="G1102" s="133"/>
      <c r="H1102" s="133"/>
      <c r="I1102" s="134"/>
      <c r="J1102" s="135"/>
      <c r="P1102" s="136"/>
      <c r="Q1102" s="137"/>
      <c r="R1102" s="137"/>
    </row>
    <row r="1103" spans="6:18" s="132" customFormat="1" x14ac:dyDescent="0.2">
      <c r="F1103" s="133"/>
      <c r="G1103" s="133"/>
      <c r="H1103" s="133"/>
      <c r="I1103" s="134"/>
      <c r="J1103" s="135"/>
      <c r="P1103" s="136"/>
      <c r="Q1103" s="137"/>
      <c r="R1103" s="137"/>
    </row>
    <row r="1104" spans="6:18" s="132" customFormat="1" x14ac:dyDescent="0.2">
      <c r="F1104" s="133"/>
      <c r="G1104" s="133"/>
      <c r="H1104" s="133"/>
      <c r="I1104" s="134"/>
      <c r="J1104" s="135"/>
      <c r="P1104" s="136"/>
      <c r="Q1104" s="137"/>
      <c r="R1104" s="137"/>
    </row>
    <row r="1105" spans="6:18" s="132" customFormat="1" x14ac:dyDescent="0.2">
      <c r="F1105" s="133"/>
      <c r="G1105" s="133"/>
      <c r="H1105" s="133"/>
      <c r="I1105" s="134"/>
      <c r="J1105" s="135"/>
      <c r="P1105" s="136"/>
      <c r="Q1105" s="137"/>
      <c r="R1105" s="137"/>
    </row>
    <row r="1106" spans="6:18" s="132" customFormat="1" x14ac:dyDescent="0.2">
      <c r="F1106" s="133"/>
      <c r="G1106" s="133"/>
      <c r="H1106" s="133"/>
      <c r="I1106" s="134"/>
      <c r="J1106" s="135"/>
      <c r="P1106" s="136"/>
      <c r="Q1106" s="137"/>
      <c r="R1106" s="137"/>
    </row>
    <row r="1107" spans="6:18" s="132" customFormat="1" x14ac:dyDescent="0.2">
      <c r="F1107" s="133"/>
      <c r="G1107" s="133"/>
      <c r="H1107" s="133"/>
      <c r="I1107" s="134"/>
      <c r="J1107" s="135"/>
      <c r="P1107" s="136"/>
      <c r="Q1107" s="137"/>
      <c r="R1107" s="137"/>
    </row>
    <row r="1108" spans="6:18" s="132" customFormat="1" x14ac:dyDescent="0.2">
      <c r="F1108" s="133"/>
      <c r="G1108" s="133"/>
      <c r="H1108" s="133"/>
      <c r="I1108" s="134"/>
      <c r="J1108" s="135"/>
      <c r="P1108" s="136"/>
      <c r="Q1108" s="137"/>
      <c r="R1108" s="137"/>
    </row>
    <row r="1109" spans="6:18" s="132" customFormat="1" x14ac:dyDescent="0.2">
      <c r="F1109" s="133"/>
      <c r="G1109" s="133"/>
      <c r="H1109" s="133"/>
      <c r="I1109" s="134"/>
      <c r="J1109" s="135"/>
      <c r="P1109" s="136"/>
      <c r="Q1109" s="137"/>
      <c r="R1109" s="137"/>
    </row>
    <row r="1110" spans="6:18" s="132" customFormat="1" x14ac:dyDescent="0.2">
      <c r="F1110" s="133"/>
      <c r="G1110" s="133"/>
      <c r="H1110" s="133"/>
      <c r="I1110" s="134"/>
      <c r="J1110" s="135"/>
      <c r="P1110" s="136"/>
      <c r="Q1110" s="137"/>
      <c r="R1110" s="137"/>
    </row>
    <row r="1111" spans="6:18" s="132" customFormat="1" x14ac:dyDescent="0.2">
      <c r="F1111" s="133"/>
      <c r="G1111" s="133"/>
      <c r="H1111" s="133"/>
      <c r="I1111" s="134"/>
      <c r="J1111" s="135"/>
      <c r="P1111" s="136"/>
      <c r="Q1111" s="137"/>
      <c r="R1111" s="137"/>
    </row>
    <row r="1112" spans="6:18" s="132" customFormat="1" x14ac:dyDescent="0.2">
      <c r="F1112" s="133"/>
      <c r="G1112" s="133"/>
      <c r="H1112" s="133"/>
      <c r="I1112" s="134"/>
      <c r="J1112" s="135"/>
      <c r="P1112" s="136"/>
      <c r="Q1112" s="137"/>
      <c r="R1112" s="137"/>
    </row>
    <row r="1113" spans="6:18" s="132" customFormat="1" x14ac:dyDescent="0.2">
      <c r="F1113" s="133"/>
      <c r="G1113" s="133"/>
      <c r="H1113" s="133"/>
      <c r="I1113" s="134"/>
      <c r="J1113" s="135"/>
      <c r="P1113" s="136"/>
      <c r="Q1113" s="137"/>
      <c r="R1113" s="137"/>
    </row>
    <row r="1114" spans="6:18" s="132" customFormat="1" x14ac:dyDescent="0.2">
      <c r="F1114" s="133"/>
      <c r="G1114" s="133"/>
      <c r="H1114" s="133"/>
      <c r="I1114" s="134"/>
      <c r="J1114" s="135"/>
      <c r="P1114" s="136"/>
      <c r="Q1114" s="137"/>
      <c r="R1114" s="137"/>
    </row>
    <row r="1115" spans="6:18" s="132" customFormat="1" x14ac:dyDescent="0.2">
      <c r="F1115" s="133"/>
      <c r="G1115" s="133"/>
      <c r="H1115" s="133"/>
      <c r="I1115" s="134"/>
      <c r="J1115" s="135"/>
      <c r="P1115" s="136"/>
      <c r="Q1115" s="137"/>
      <c r="R1115" s="137"/>
    </row>
    <row r="1116" spans="6:18" s="132" customFormat="1" x14ac:dyDescent="0.2">
      <c r="F1116" s="133"/>
      <c r="G1116" s="133"/>
      <c r="H1116" s="133"/>
      <c r="I1116" s="134"/>
      <c r="J1116" s="135"/>
      <c r="P1116" s="136"/>
      <c r="Q1116" s="137"/>
      <c r="R1116" s="137"/>
    </row>
    <row r="1117" spans="6:18" s="132" customFormat="1" x14ac:dyDescent="0.2">
      <c r="F1117" s="133"/>
      <c r="G1117" s="133"/>
      <c r="H1117" s="133"/>
      <c r="I1117" s="134"/>
      <c r="J1117" s="135"/>
      <c r="P1117" s="136"/>
      <c r="Q1117" s="137"/>
      <c r="R1117" s="137"/>
    </row>
    <row r="1118" spans="6:18" s="132" customFormat="1" x14ac:dyDescent="0.2">
      <c r="F1118" s="133"/>
      <c r="G1118" s="133"/>
      <c r="H1118" s="133"/>
      <c r="I1118" s="134"/>
      <c r="J1118" s="135"/>
      <c r="P1118" s="136"/>
      <c r="Q1118" s="137"/>
      <c r="R1118" s="137"/>
    </row>
    <row r="1119" spans="6:18" s="132" customFormat="1" x14ac:dyDescent="0.2">
      <c r="F1119" s="133"/>
      <c r="G1119" s="133"/>
      <c r="H1119" s="133"/>
      <c r="I1119" s="134"/>
      <c r="J1119" s="135"/>
      <c r="P1119" s="136"/>
      <c r="Q1119" s="137"/>
      <c r="R1119" s="137"/>
    </row>
    <row r="1120" spans="6:18" s="132" customFormat="1" x14ac:dyDescent="0.2">
      <c r="F1120" s="133"/>
      <c r="G1120" s="133"/>
      <c r="H1120" s="133"/>
      <c r="I1120" s="134"/>
      <c r="J1120" s="135"/>
      <c r="P1120" s="136"/>
      <c r="Q1120" s="137"/>
      <c r="R1120" s="137"/>
    </row>
    <row r="1121" spans="6:18" s="132" customFormat="1" x14ac:dyDescent="0.2">
      <c r="F1121" s="133"/>
      <c r="G1121" s="133"/>
      <c r="H1121" s="133"/>
      <c r="I1121" s="134"/>
      <c r="J1121" s="135"/>
      <c r="P1121" s="136"/>
      <c r="Q1121" s="137"/>
      <c r="R1121" s="137"/>
    </row>
    <row r="1122" spans="6:18" s="132" customFormat="1" x14ac:dyDescent="0.2">
      <c r="F1122" s="133"/>
      <c r="G1122" s="133"/>
      <c r="H1122" s="133"/>
      <c r="I1122" s="134"/>
      <c r="J1122" s="135"/>
      <c r="P1122" s="136"/>
      <c r="Q1122" s="137"/>
      <c r="R1122" s="137"/>
    </row>
    <row r="1123" spans="6:18" s="132" customFormat="1" x14ac:dyDescent="0.2">
      <c r="F1123" s="133"/>
      <c r="G1123" s="133"/>
      <c r="H1123" s="133"/>
      <c r="I1123" s="134"/>
      <c r="J1123" s="135"/>
      <c r="P1123" s="136"/>
      <c r="Q1123" s="137"/>
      <c r="R1123" s="137"/>
    </row>
    <row r="1124" spans="6:18" s="132" customFormat="1" x14ac:dyDescent="0.2">
      <c r="F1124" s="133"/>
      <c r="G1124" s="133"/>
      <c r="H1124" s="133"/>
      <c r="I1124" s="134"/>
      <c r="J1124" s="135"/>
      <c r="P1124" s="136"/>
      <c r="Q1124" s="137"/>
      <c r="R1124" s="137"/>
    </row>
    <row r="1125" spans="6:18" s="132" customFormat="1" x14ac:dyDescent="0.2">
      <c r="F1125" s="133"/>
      <c r="G1125" s="133"/>
      <c r="H1125" s="133"/>
      <c r="I1125" s="134"/>
      <c r="J1125" s="135"/>
      <c r="P1125" s="136"/>
      <c r="Q1125" s="137"/>
      <c r="R1125" s="137"/>
    </row>
    <row r="1126" spans="6:18" s="132" customFormat="1" x14ac:dyDescent="0.2">
      <c r="F1126" s="133"/>
      <c r="G1126" s="133"/>
      <c r="H1126" s="133"/>
      <c r="I1126" s="134"/>
      <c r="J1126" s="135"/>
      <c r="P1126" s="136"/>
      <c r="Q1126" s="137"/>
      <c r="R1126" s="137"/>
    </row>
    <row r="1127" spans="6:18" s="132" customFormat="1" x14ac:dyDescent="0.2">
      <c r="F1127" s="133"/>
      <c r="G1127" s="133"/>
      <c r="H1127" s="133"/>
      <c r="I1127" s="134"/>
      <c r="J1127" s="135"/>
      <c r="P1127" s="136"/>
      <c r="Q1127" s="137"/>
      <c r="R1127" s="137"/>
    </row>
    <row r="1128" spans="6:18" s="132" customFormat="1" x14ac:dyDescent="0.2">
      <c r="F1128" s="133"/>
      <c r="G1128" s="133"/>
      <c r="H1128" s="133"/>
      <c r="I1128" s="134"/>
      <c r="J1128" s="135"/>
      <c r="P1128" s="136"/>
      <c r="Q1128" s="137"/>
      <c r="R1128" s="137"/>
    </row>
    <row r="1129" spans="6:18" s="132" customFormat="1" x14ac:dyDescent="0.2">
      <c r="F1129" s="133"/>
      <c r="G1129" s="133"/>
      <c r="H1129" s="133"/>
      <c r="I1129" s="134"/>
      <c r="J1129" s="135"/>
      <c r="P1129" s="136"/>
      <c r="Q1129" s="137"/>
      <c r="R1129" s="137"/>
    </row>
    <row r="1130" spans="6:18" s="132" customFormat="1" x14ac:dyDescent="0.2">
      <c r="F1130" s="133"/>
      <c r="G1130" s="133"/>
      <c r="H1130" s="133"/>
      <c r="I1130" s="134"/>
      <c r="J1130" s="135"/>
      <c r="P1130" s="136"/>
      <c r="Q1130" s="137"/>
      <c r="R1130" s="137"/>
    </row>
    <row r="1131" spans="6:18" s="132" customFormat="1" x14ac:dyDescent="0.2">
      <c r="F1131" s="133"/>
      <c r="G1131" s="133"/>
      <c r="H1131" s="133"/>
      <c r="I1131" s="134"/>
      <c r="J1131" s="135"/>
      <c r="P1131" s="136"/>
      <c r="Q1131" s="137"/>
      <c r="R1131" s="137"/>
    </row>
    <row r="1132" spans="6:18" s="132" customFormat="1" x14ac:dyDescent="0.2">
      <c r="F1132" s="133"/>
      <c r="G1132" s="133"/>
      <c r="H1132" s="133"/>
      <c r="I1132" s="134"/>
      <c r="J1132" s="135"/>
      <c r="P1132" s="136"/>
      <c r="Q1132" s="137"/>
      <c r="R1132" s="137"/>
    </row>
    <row r="1133" spans="6:18" s="132" customFormat="1" x14ac:dyDescent="0.2">
      <c r="F1133" s="133"/>
      <c r="G1133" s="133"/>
      <c r="H1133" s="133"/>
      <c r="I1133" s="134"/>
      <c r="J1133" s="135"/>
      <c r="P1133" s="136"/>
      <c r="Q1133" s="137"/>
      <c r="R1133" s="137"/>
    </row>
    <row r="1134" spans="6:18" s="132" customFormat="1" x14ac:dyDescent="0.2">
      <c r="F1134" s="133"/>
      <c r="G1134" s="133"/>
      <c r="H1134" s="133"/>
      <c r="I1134" s="134"/>
      <c r="J1134" s="135"/>
      <c r="P1134" s="136"/>
      <c r="Q1134" s="137"/>
      <c r="R1134" s="137"/>
    </row>
    <row r="1135" spans="6:18" s="132" customFormat="1" x14ac:dyDescent="0.2">
      <c r="F1135" s="133"/>
      <c r="G1135" s="133"/>
      <c r="H1135" s="133"/>
      <c r="I1135" s="134"/>
      <c r="J1135" s="135"/>
      <c r="P1135" s="136"/>
      <c r="Q1135" s="137"/>
      <c r="R1135" s="137"/>
    </row>
    <row r="1136" spans="6:18" s="132" customFormat="1" x14ac:dyDescent="0.2">
      <c r="F1136" s="133"/>
      <c r="G1136" s="133"/>
      <c r="H1136" s="133"/>
      <c r="I1136" s="134"/>
      <c r="J1136" s="135"/>
      <c r="P1136" s="136"/>
      <c r="Q1136" s="137"/>
      <c r="R1136" s="137"/>
    </row>
    <row r="1137" spans="6:18" s="132" customFormat="1" x14ac:dyDescent="0.2">
      <c r="F1137" s="133"/>
      <c r="G1137" s="133"/>
      <c r="H1137" s="133"/>
      <c r="I1137" s="134"/>
      <c r="J1137" s="135"/>
      <c r="P1137" s="136"/>
      <c r="Q1137" s="137"/>
      <c r="R1137" s="137"/>
    </row>
    <row r="1138" spans="6:18" s="132" customFormat="1" x14ac:dyDescent="0.2">
      <c r="F1138" s="133"/>
      <c r="G1138" s="133"/>
      <c r="H1138" s="133"/>
      <c r="I1138" s="134"/>
      <c r="J1138" s="135"/>
      <c r="P1138" s="136"/>
      <c r="Q1138" s="137"/>
      <c r="R1138" s="137"/>
    </row>
    <row r="1139" spans="6:18" s="132" customFormat="1" x14ac:dyDescent="0.2">
      <c r="F1139" s="133"/>
      <c r="G1139" s="133"/>
      <c r="H1139" s="133"/>
      <c r="I1139" s="134"/>
      <c r="J1139" s="135"/>
      <c r="P1139" s="136"/>
      <c r="Q1139" s="137"/>
      <c r="R1139" s="137"/>
    </row>
    <row r="1140" spans="6:18" s="132" customFormat="1" x14ac:dyDescent="0.2">
      <c r="F1140" s="133"/>
      <c r="G1140" s="133"/>
      <c r="H1140" s="133"/>
      <c r="I1140" s="134"/>
      <c r="J1140" s="135"/>
      <c r="P1140" s="136"/>
      <c r="Q1140" s="137"/>
      <c r="R1140" s="137"/>
    </row>
    <row r="1141" spans="6:18" s="132" customFormat="1" x14ac:dyDescent="0.2">
      <c r="F1141" s="133"/>
      <c r="G1141" s="133"/>
      <c r="H1141" s="133"/>
      <c r="I1141" s="134"/>
      <c r="J1141" s="135"/>
      <c r="P1141" s="136"/>
      <c r="Q1141" s="137"/>
      <c r="R1141" s="137"/>
    </row>
    <row r="1142" spans="6:18" s="132" customFormat="1" x14ac:dyDescent="0.2">
      <c r="F1142" s="133"/>
      <c r="G1142" s="133"/>
      <c r="H1142" s="133"/>
      <c r="I1142" s="134"/>
      <c r="J1142" s="135"/>
      <c r="P1142" s="136"/>
      <c r="Q1142" s="137"/>
      <c r="R1142" s="137"/>
    </row>
    <row r="1143" spans="6:18" s="132" customFormat="1" x14ac:dyDescent="0.2">
      <c r="F1143" s="133"/>
      <c r="G1143" s="133"/>
      <c r="H1143" s="133"/>
      <c r="I1143" s="134"/>
      <c r="J1143" s="135"/>
      <c r="P1143" s="136"/>
      <c r="Q1143" s="137"/>
      <c r="R1143" s="137"/>
    </row>
    <row r="1144" spans="6:18" s="132" customFormat="1" x14ac:dyDescent="0.2">
      <c r="F1144" s="133"/>
      <c r="G1144" s="133"/>
      <c r="H1144" s="133"/>
      <c r="I1144" s="134"/>
      <c r="J1144" s="135"/>
      <c r="P1144" s="136"/>
      <c r="Q1144" s="137"/>
      <c r="R1144" s="137"/>
    </row>
    <row r="1145" spans="6:18" s="132" customFormat="1" x14ac:dyDescent="0.2">
      <c r="F1145" s="133"/>
      <c r="G1145" s="133"/>
      <c r="H1145" s="133"/>
      <c r="I1145" s="134"/>
      <c r="J1145" s="135"/>
      <c r="P1145" s="136"/>
      <c r="Q1145" s="137"/>
      <c r="R1145" s="137"/>
    </row>
    <row r="1146" spans="6:18" s="132" customFormat="1" x14ac:dyDescent="0.2">
      <c r="F1146" s="133"/>
      <c r="G1146" s="133"/>
      <c r="H1146" s="133"/>
      <c r="I1146" s="134"/>
      <c r="J1146" s="135"/>
      <c r="P1146" s="136"/>
      <c r="Q1146" s="137"/>
      <c r="R1146" s="137"/>
    </row>
    <row r="1147" spans="6:18" s="132" customFormat="1" x14ac:dyDescent="0.2">
      <c r="F1147" s="133"/>
      <c r="G1147" s="133"/>
      <c r="H1147" s="133"/>
      <c r="I1147" s="134"/>
      <c r="J1147" s="135"/>
      <c r="P1147" s="136"/>
      <c r="Q1147" s="137"/>
      <c r="R1147" s="137"/>
    </row>
    <row r="1148" spans="6:18" s="132" customFormat="1" x14ac:dyDescent="0.2">
      <c r="F1148" s="133"/>
      <c r="G1148" s="133"/>
      <c r="H1148" s="133"/>
      <c r="I1148" s="134"/>
      <c r="J1148" s="135"/>
      <c r="P1148" s="136"/>
      <c r="Q1148" s="137"/>
      <c r="R1148" s="137"/>
    </row>
    <row r="1149" spans="6:18" s="132" customFormat="1" x14ac:dyDescent="0.2">
      <c r="F1149" s="133"/>
      <c r="G1149" s="133"/>
      <c r="H1149" s="133"/>
      <c r="I1149" s="134"/>
      <c r="J1149" s="135"/>
      <c r="P1149" s="136"/>
      <c r="Q1149" s="137"/>
      <c r="R1149" s="137"/>
    </row>
    <row r="1150" spans="6:18" s="132" customFormat="1" x14ac:dyDescent="0.2">
      <c r="F1150" s="133"/>
      <c r="G1150" s="133"/>
      <c r="H1150" s="133"/>
      <c r="I1150" s="134"/>
      <c r="J1150" s="135"/>
      <c r="P1150" s="136"/>
      <c r="Q1150" s="137"/>
      <c r="R1150" s="137"/>
    </row>
    <row r="1151" spans="6:18" s="132" customFormat="1" x14ac:dyDescent="0.2">
      <c r="F1151" s="133"/>
      <c r="G1151" s="133"/>
      <c r="H1151" s="133"/>
      <c r="I1151" s="134"/>
      <c r="J1151" s="135"/>
      <c r="P1151" s="136"/>
      <c r="Q1151" s="137"/>
      <c r="R1151" s="137"/>
    </row>
    <row r="1152" spans="6:18" s="132" customFormat="1" x14ac:dyDescent="0.2">
      <c r="F1152" s="133"/>
      <c r="G1152" s="133"/>
      <c r="H1152" s="133"/>
      <c r="I1152" s="134"/>
      <c r="J1152" s="135"/>
      <c r="P1152" s="136"/>
      <c r="Q1152" s="137"/>
      <c r="R1152" s="137"/>
    </row>
    <row r="1153" spans="6:18" s="132" customFormat="1" x14ac:dyDescent="0.2">
      <c r="F1153" s="133"/>
      <c r="G1153" s="133"/>
      <c r="H1153" s="133"/>
      <c r="I1153" s="134"/>
      <c r="J1153" s="135"/>
      <c r="P1153" s="136"/>
      <c r="Q1153" s="137"/>
      <c r="R1153" s="137"/>
    </row>
    <row r="1154" spans="6:18" s="132" customFormat="1" x14ac:dyDescent="0.2">
      <c r="F1154" s="133"/>
      <c r="G1154" s="133"/>
      <c r="H1154" s="133"/>
      <c r="I1154" s="134"/>
      <c r="J1154" s="135"/>
      <c r="P1154" s="136"/>
      <c r="Q1154" s="137"/>
      <c r="R1154" s="137"/>
    </row>
    <row r="1155" spans="6:18" s="132" customFormat="1" x14ac:dyDescent="0.2">
      <c r="F1155" s="133"/>
      <c r="G1155" s="133"/>
      <c r="H1155" s="133"/>
      <c r="I1155" s="134"/>
      <c r="J1155" s="135"/>
      <c r="P1155" s="136"/>
      <c r="Q1155" s="137"/>
      <c r="R1155" s="137"/>
    </row>
    <row r="1156" spans="6:18" s="132" customFormat="1" x14ac:dyDescent="0.2">
      <c r="F1156" s="133"/>
      <c r="G1156" s="133"/>
      <c r="H1156" s="133"/>
      <c r="I1156" s="134"/>
      <c r="J1156" s="135"/>
      <c r="P1156" s="136"/>
      <c r="Q1156" s="137"/>
      <c r="R1156" s="137"/>
    </row>
    <row r="1157" spans="6:18" s="132" customFormat="1" x14ac:dyDescent="0.2">
      <c r="F1157" s="133"/>
      <c r="G1157" s="133"/>
      <c r="H1157" s="133"/>
      <c r="I1157" s="134"/>
      <c r="J1157" s="135"/>
      <c r="P1157" s="136"/>
      <c r="Q1157" s="137"/>
      <c r="R1157" s="137"/>
    </row>
    <row r="1158" spans="6:18" s="132" customFormat="1" x14ac:dyDescent="0.2">
      <c r="F1158" s="133"/>
      <c r="G1158" s="133"/>
      <c r="H1158" s="133"/>
      <c r="I1158" s="134"/>
      <c r="J1158" s="135"/>
      <c r="P1158" s="136"/>
      <c r="Q1158" s="137"/>
      <c r="R1158" s="137"/>
    </row>
    <row r="1159" spans="6:18" s="132" customFormat="1" x14ac:dyDescent="0.2">
      <c r="F1159" s="133"/>
      <c r="G1159" s="133"/>
      <c r="H1159" s="133"/>
      <c r="I1159" s="134"/>
      <c r="J1159" s="135"/>
      <c r="P1159" s="136"/>
      <c r="Q1159" s="137"/>
      <c r="R1159" s="137"/>
    </row>
    <row r="1160" spans="6:18" s="132" customFormat="1" x14ac:dyDescent="0.2">
      <c r="F1160" s="133"/>
      <c r="G1160" s="133"/>
      <c r="H1160" s="133"/>
      <c r="I1160" s="134"/>
      <c r="J1160" s="135"/>
      <c r="P1160" s="136"/>
      <c r="Q1160" s="137"/>
      <c r="R1160" s="137"/>
    </row>
    <row r="1161" spans="6:18" s="132" customFormat="1" x14ac:dyDescent="0.2">
      <c r="F1161" s="133"/>
      <c r="G1161" s="133"/>
      <c r="H1161" s="133"/>
      <c r="I1161" s="134"/>
      <c r="J1161" s="135"/>
      <c r="P1161" s="136"/>
      <c r="Q1161" s="137"/>
      <c r="R1161" s="137"/>
    </row>
    <row r="1162" spans="6:18" s="132" customFormat="1" x14ac:dyDescent="0.2">
      <c r="F1162" s="133"/>
      <c r="G1162" s="133"/>
      <c r="H1162" s="133"/>
      <c r="I1162" s="134"/>
      <c r="J1162" s="135"/>
      <c r="P1162" s="136"/>
      <c r="Q1162" s="137"/>
      <c r="R1162" s="137"/>
    </row>
    <row r="1163" spans="6:18" s="132" customFormat="1" x14ac:dyDescent="0.2">
      <c r="F1163" s="133"/>
      <c r="G1163" s="133"/>
      <c r="H1163" s="133"/>
      <c r="I1163" s="134"/>
      <c r="J1163" s="135"/>
      <c r="P1163" s="136"/>
      <c r="Q1163" s="137"/>
      <c r="R1163" s="137"/>
    </row>
    <row r="1164" spans="6:18" s="132" customFormat="1" x14ac:dyDescent="0.2">
      <c r="F1164" s="133"/>
      <c r="G1164" s="133"/>
      <c r="H1164" s="133"/>
      <c r="I1164" s="134"/>
      <c r="J1164" s="135"/>
      <c r="P1164" s="136"/>
      <c r="Q1164" s="137"/>
      <c r="R1164" s="137"/>
    </row>
    <row r="1165" spans="6:18" s="132" customFormat="1" x14ac:dyDescent="0.2">
      <c r="F1165" s="133"/>
      <c r="G1165" s="133"/>
      <c r="H1165" s="133"/>
      <c r="I1165" s="134"/>
      <c r="J1165" s="135"/>
      <c r="P1165" s="136"/>
      <c r="Q1165" s="137"/>
      <c r="R1165" s="137"/>
    </row>
    <row r="1166" spans="6:18" s="132" customFormat="1" x14ac:dyDescent="0.2">
      <c r="F1166" s="133"/>
      <c r="G1166" s="133"/>
      <c r="H1166" s="133"/>
      <c r="I1166" s="134"/>
      <c r="J1166" s="135"/>
      <c r="P1166" s="136"/>
      <c r="Q1166" s="137"/>
      <c r="R1166" s="137"/>
    </row>
    <row r="1167" spans="6:18" s="132" customFormat="1" x14ac:dyDescent="0.2">
      <c r="F1167" s="133"/>
      <c r="G1167" s="133"/>
      <c r="H1167" s="133"/>
      <c r="I1167" s="134"/>
      <c r="J1167" s="135"/>
      <c r="P1167" s="136"/>
      <c r="Q1167" s="137"/>
      <c r="R1167" s="137"/>
    </row>
    <row r="1168" spans="6:18" s="132" customFormat="1" x14ac:dyDescent="0.2">
      <c r="F1168" s="133"/>
      <c r="G1168" s="133"/>
      <c r="H1168" s="133"/>
      <c r="I1168" s="134"/>
      <c r="J1168" s="135"/>
      <c r="P1168" s="136"/>
      <c r="Q1168" s="137"/>
      <c r="R1168" s="137"/>
    </row>
    <row r="1169" spans="6:18" s="132" customFormat="1" x14ac:dyDescent="0.2">
      <c r="F1169" s="133"/>
      <c r="G1169" s="133"/>
      <c r="H1169" s="133"/>
      <c r="I1169" s="134"/>
      <c r="J1169" s="135"/>
      <c r="P1169" s="136"/>
      <c r="Q1169" s="137"/>
      <c r="R1169" s="137"/>
    </row>
    <row r="1170" spans="6:18" s="132" customFormat="1" x14ac:dyDescent="0.2">
      <c r="F1170" s="133"/>
      <c r="G1170" s="133"/>
      <c r="H1170" s="133"/>
      <c r="I1170" s="134"/>
      <c r="J1170" s="135"/>
      <c r="P1170" s="136"/>
      <c r="Q1170" s="137"/>
      <c r="R1170" s="137"/>
    </row>
    <row r="1171" spans="6:18" s="132" customFormat="1" x14ac:dyDescent="0.2">
      <c r="F1171" s="133"/>
      <c r="G1171" s="133"/>
      <c r="H1171" s="133"/>
      <c r="I1171" s="134"/>
      <c r="J1171" s="135"/>
      <c r="P1171" s="136"/>
      <c r="Q1171" s="137"/>
      <c r="R1171" s="137"/>
    </row>
    <row r="1172" spans="6:18" s="132" customFormat="1" x14ac:dyDescent="0.2">
      <c r="F1172" s="133"/>
      <c r="G1172" s="133"/>
      <c r="H1172" s="133"/>
      <c r="I1172" s="134"/>
      <c r="J1172" s="135"/>
      <c r="P1172" s="136"/>
      <c r="Q1172" s="137"/>
      <c r="R1172" s="137"/>
    </row>
    <row r="1173" spans="6:18" s="132" customFormat="1" x14ac:dyDescent="0.2">
      <c r="F1173" s="133"/>
      <c r="G1173" s="133"/>
      <c r="H1173" s="133"/>
      <c r="I1173" s="134"/>
      <c r="J1173" s="135"/>
      <c r="P1173" s="136"/>
      <c r="Q1173" s="137"/>
      <c r="R1173" s="137"/>
    </row>
    <row r="1174" spans="6:18" s="132" customFormat="1" x14ac:dyDescent="0.2">
      <c r="F1174" s="133"/>
      <c r="G1174" s="133"/>
      <c r="H1174" s="133"/>
      <c r="I1174" s="134"/>
      <c r="J1174" s="135"/>
      <c r="P1174" s="136"/>
      <c r="Q1174" s="137"/>
      <c r="R1174" s="137"/>
    </row>
    <row r="1175" spans="6:18" s="132" customFormat="1" x14ac:dyDescent="0.2">
      <c r="F1175" s="133"/>
      <c r="G1175" s="133"/>
      <c r="H1175" s="133"/>
      <c r="I1175" s="134"/>
      <c r="J1175" s="135"/>
      <c r="P1175" s="136"/>
      <c r="Q1175" s="137"/>
      <c r="R1175" s="137"/>
    </row>
    <row r="1176" spans="6:18" s="132" customFormat="1" x14ac:dyDescent="0.2">
      <c r="F1176" s="133"/>
      <c r="G1176" s="133"/>
      <c r="H1176" s="133"/>
      <c r="I1176" s="134"/>
      <c r="J1176" s="135"/>
      <c r="P1176" s="136"/>
      <c r="Q1176" s="137"/>
      <c r="R1176" s="137"/>
    </row>
    <row r="1177" spans="6:18" s="132" customFormat="1" x14ac:dyDescent="0.2">
      <c r="F1177" s="133"/>
      <c r="G1177" s="133"/>
      <c r="H1177" s="133"/>
      <c r="I1177" s="134"/>
      <c r="J1177" s="135"/>
      <c r="P1177" s="136"/>
      <c r="Q1177" s="137"/>
      <c r="R1177" s="137"/>
    </row>
    <row r="1178" spans="6:18" s="132" customFormat="1" x14ac:dyDescent="0.2">
      <c r="F1178" s="133"/>
      <c r="G1178" s="133"/>
      <c r="H1178" s="133"/>
      <c r="I1178" s="134"/>
      <c r="J1178" s="135"/>
      <c r="P1178" s="136"/>
      <c r="Q1178" s="137"/>
      <c r="R1178" s="137"/>
    </row>
    <row r="1179" spans="6:18" s="132" customFormat="1" x14ac:dyDescent="0.2">
      <c r="F1179" s="133"/>
      <c r="G1179" s="133"/>
      <c r="H1179" s="133"/>
      <c r="I1179" s="134"/>
      <c r="J1179" s="135"/>
      <c r="P1179" s="136"/>
      <c r="Q1179" s="137"/>
      <c r="R1179" s="137"/>
    </row>
    <row r="1180" spans="6:18" s="132" customFormat="1" x14ac:dyDescent="0.2">
      <c r="F1180" s="133"/>
      <c r="G1180" s="133"/>
      <c r="H1180" s="133"/>
      <c r="I1180" s="134"/>
      <c r="J1180" s="135"/>
      <c r="P1180" s="136"/>
      <c r="Q1180" s="137"/>
      <c r="R1180" s="137"/>
    </row>
    <row r="1181" spans="6:18" s="132" customFormat="1" x14ac:dyDescent="0.2">
      <c r="F1181" s="133"/>
      <c r="G1181" s="133"/>
      <c r="H1181" s="133"/>
      <c r="I1181" s="134"/>
      <c r="J1181" s="135"/>
      <c r="P1181" s="136"/>
      <c r="Q1181" s="137"/>
      <c r="R1181" s="137"/>
    </row>
    <row r="1182" spans="6:18" s="132" customFormat="1" x14ac:dyDescent="0.2">
      <c r="F1182" s="133"/>
      <c r="G1182" s="133"/>
      <c r="H1182" s="133"/>
      <c r="I1182" s="134"/>
      <c r="J1182" s="135"/>
      <c r="P1182" s="136"/>
      <c r="Q1182" s="137"/>
      <c r="R1182" s="137"/>
    </row>
    <row r="1183" spans="6:18" s="132" customFormat="1" x14ac:dyDescent="0.2">
      <c r="F1183" s="133"/>
      <c r="G1183" s="133"/>
      <c r="H1183" s="133"/>
      <c r="I1183" s="134"/>
      <c r="J1183" s="135"/>
      <c r="P1183" s="136"/>
      <c r="Q1183" s="137"/>
      <c r="R1183" s="137"/>
    </row>
    <row r="1184" spans="6:18" s="132" customFormat="1" x14ac:dyDescent="0.2">
      <c r="F1184" s="133"/>
      <c r="G1184" s="133"/>
      <c r="H1184" s="133"/>
      <c r="I1184" s="134"/>
      <c r="J1184" s="135"/>
      <c r="P1184" s="136"/>
      <c r="Q1184" s="137"/>
      <c r="R1184" s="137"/>
    </row>
    <row r="1185" spans="6:18" s="132" customFormat="1" x14ac:dyDescent="0.2">
      <c r="F1185" s="133"/>
      <c r="G1185" s="133"/>
      <c r="H1185" s="133"/>
      <c r="I1185" s="134"/>
      <c r="J1185" s="135"/>
      <c r="P1185" s="136"/>
      <c r="Q1185" s="137"/>
      <c r="R1185" s="137"/>
    </row>
    <row r="1186" spans="6:18" s="132" customFormat="1" x14ac:dyDescent="0.2">
      <c r="F1186" s="133"/>
      <c r="G1186" s="133"/>
      <c r="H1186" s="133"/>
      <c r="I1186" s="134"/>
      <c r="J1186" s="135"/>
      <c r="P1186" s="136"/>
      <c r="Q1186" s="137"/>
      <c r="R1186" s="137"/>
    </row>
    <row r="1187" spans="6:18" s="132" customFormat="1" x14ac:dyDescent="0.2">
      <c r="F1187" s="133"/>
      <c r="G1187" s="133"/>
      <c r="H1187" s="133"/>
      <c r="I1187" s="134"/>
      <c r="J1187" s="135"/>
      <c r="P1187" s="136"/>
      <c r="Q1187" s="137"/>
      <c r="R1187" s="137"/>
    </row>
    <row r="1188" spans="6:18" s="132" customFormat="1" x14ac:dyDescent="0.2">
      <c r="F1188" s="133"/>
      <c r="G1188" s="133"/>
      <c r="H1188" s="133"/>
      <c r="I1188" s="134"/>
      <c r="J1188" s="135"/>
      <c r="P1188" s="136"/>
      <c r="Q1188" s="137"/>
      <c r="R1188" s="137"/>
    </row>
    <row r="1189" spans="6:18" s="132" customFormat="1" x14ac:dyDescent="0.2">
      <c r="F1189" s="133"/>
      <c r="G1189" s="133"/>
      <c r="H1189" s="133"/>
      <c r="I1189" s="134"/>
      <c r="J1189" s="135"/>
      <c r="P1189" s="136"/>
      <c r="Q1189" s="137"/>
      <c r="R1189" s="137"/>
    </row>
    <row r="1190" spans="6:18" s="132" customFormat="1" x14ac:dyDescent="0.2">
      <c r="F1190" s="133"/>
      <c r="G1190" s="133"/>
      <c r="H1190" s="133"/>
      <c r="I1190" s="134"/>
      <c r="J1190" s="135"/>
      <c r="P1190" s="136"/>
      <c r="Q1190" s="137"/>
      <c r="R1190" s="137"/>
    </row>
    <row r="1191" spans="6:18" s="132" customFormat="1" x14ac:dyDescent="0.2">
      <c r="F1191" s="133"/>
      <c r="G1191" s="133"/>
      <c r="H1191" s="133"/>
      <c r="I1191" s="134"/>
      <c r="J1191" s="135"/>
      <c r="P1191" s="136"/>
      <c r="Q1191" s="137"/>
      <c r="R1191" s="137"/>
    </row>
    <row r="1192" spans="6:18" s="132" customFormat="1" x14ac:dyDescent="0.2">
      <c r="F1192" s="133"/>
      <c r="G1192" s="133"/>
      <c r="H1192" s="133"/>
      <c r="I1192" s="134"/>
      <c r="J1192" s="135"/>
      <c r="P1192" s="136"/>
      <c r="Q1192" s="137"/>
      <c r="R1192" s="137"/>
    </row>
    <row r="1193" spans="6:18" s="132" customFormat="1" x14ac:dyDescent="0.2">
      <c r="F1193" s="133"/>
      <c r="G1193" s="133"/>
      <c r="H1193" s="133"/>
      <c r="I1193" s="134"/>
      <c r="J1193" s="135"/>
      <c r="P1193" s="136"/>
      <c r="Q1193" s="137"/>
      <c r="R1193" s="137"/>
    </row>
    <row r="1194" spans="6:18" s="132" customFormat="1" x14ac:dyDescent="0.2">
      <c r="F1194" s="133"/>
      <c r="G1194" s="133"/>
      <c r="H1194" s="133"/>
      <c r="I1194" s="134"/>
      <c r="J1194" s="135"/>
      <c r="P1194" s="136"/>
      <c r="Q1194" s="137"/>
      <c r="R1194" s="137"/>
    </row>
    <row r="1195" spans="6:18" s="132" customFormat="1" x14ac:dyDescent="0.2">
      <c r="F1195" s="133"/>
      <c r="G1195" s="133"/>
      <c r="H1195" s="133"/>
      <c r="I1195" s="134"/>
      <c r="J1195" s="135"/>
      <c r="P1195" s="136"/>
      <c r="Q1195" s="137"/>
      <c r="R1195" s="137"/>
    </row>
    <row r="1196" spans="6:18" s="132" customFormat="1" x14ac:dyDescent="0.2">
      <c r="F1196" s="133"/>
      <c r="G1196" s="133"/>
      <c r="H1196" s="133"/>
      <c r="I1196" s="134"/>
      <c r="J1196" s="135"/>
      <c r="P1196" s="136"/>
      <c r="Q1196" s="137"/>
      <c r="R1196" s="137"/>
    </row>
    <row r="1197" spans="6:18" s="132" customFormat="1" x14ac:dyDescent="0.2">
      <c r="F1197" s="133"/>
      <c r="G1197" s="133"/>
      <c r="H1197" s="133"/>
      <c r="I1197" s="134"/>
      <c r="J1197" s="135"/>
      <c r="P1197" s="136"/>
      <c r="Q1197" s="137"/>
      <c r="R1197" s="137"/>
    </row>
    <row r="1198" spans="6:18" s="132" customFormat="1" x14ac:dyDescent="0.2">
      <c r="F1198" s="133"/>
      <c r="G1198" s="133"/>
      <c r="H1198" s="133"/>
      <c r="I1198" s="134"/>
      <c r="J1198" s="135"/>
      <c r="P1198" s="136"/>
      <c r="Q1198" s="137"/>
      <c r="R1198" s="137"/>
    </row>
    <row r="1199" spans="6:18" s="132" customFormat="1" x14ac:dyDescent="0.2">
      <c r="F1199" s="133"/>
      <c r="G1199" s="133"/>
      <c r="H1199" s="133"/>
      <c r="I1199" s="134"/>
      <c r="J1199" s="135"/>
      <c r="P1199" s="136"/>
      <c r="Q1199" s="137"/>
      <c r="R1199" s="137"/>
    </row>
    <row r="1200" spans="6:18" s="132" customFormat="1" x14ac:dyDescent="0.2">
      <c r="F1200" s="133"/>
      <c r="G1200" s="133"/>
      <c r="H1200" s="133"/>
      <c r="I1200" s="134"/>
      <c r="J1200" s="135"/>
      <c r="P1200" s="136"/>
      <c r="Q1200" s="137"/>
      <c r="R1200" s="137"/>
    </row>
    <row r="1201" spans="6:18" s="132" customFormat="1" x14ac:dyDescent="0.2">
      <c r="F1201" s="133"/>
      <c r="G1201" s="133"/>
      <c r="H1201" s="133"/>
      <c r="I1201" s="134"/>
      <c r="J1201" s="135"/>
      <c r="P1201" s="136"/>
      <c r="Q1201" s="137"/>
      <c r="R1201" s="137"/>
    </row>
    <row r="1202" spans="6:18" s="132" customFormat="1" x14ac:dyDescent="0.2">
      <c r="F1202" s="133"/>
      <c r="G1202" s="133"/>
      <c r="H1202" s="133"/>
      <c r="I1202" s="134"/>
      <c r="J1202" s="135"/>
      <c r="P1202" s="136"/>
      <c r="Q1202" s="137"/>
      <c r="R1202" s="137"/>
    </row>
    <row r="1203" spans="6:18" s="132" customFormat="1" x14ac:dyDescent="0.2">
      <c r="F1203" s="133"/>
      <c r="G1203" s="133"/>
      <c r="H1203" s="133"/>
      <c r="I1203" s="134"/>
      <c r="J1203" s="135"/>
      <c r="P1203" s="136"/>
      <c r="Q1203" s="137"/>
      <c r="R1203" s="137"/>
    </row>
    <row r="1204" spans="6:18" s="132" customFormat="1" x14ac:dyDescent="0.2">
      <c r="F1204" s="133"/>
      <c r="G1204" s="133"/>
      <c r="H1204" s="133"/>
      <c r="I1204" s="134"/>
      <c r="J1204" s="135"/>
      <c r="P1204" s="136"/>
      <c r="Q1204" s="137"/>
      <c r="R1204" s="137"/>
    </row>
    <row r="1205" spans="6:18" s="132" customFormat="1" x14ac:dyDescent="0.2">
      <c r="F1205" s="133"/>
      <c r="G1205" s="133"/>
      <c r="H1205" s="133"/>
      <c r="I1205" s="134"/>
      <c r="J1205" s="135"/>
      <c r="P1205" s="136"/>
      <c r="Q1205" s="137"/>
      <c r="R1205" s="137"/>
    </row>
    <row r="1206" spans="6:18" s="132" customFormat="1" x14ac:dyDescent="0.2">
      <c r="F1206" s="133"/>
      <c r="G1206" s="133"/>
      <c r="H1206" s="133"/>
      <c r="I1206" s="134"/>
      <c r="J1206" s="135"/>
      <c r="P1206" s="136"/>
      <c r="Q1206" s="137"/>
      <c r="R1206" s="137"/>
    </row>
    <row r="1207" spans="6:18" s="132" customFormat="1" x14ac:dyDescent="0.2">
      <c r="F1207" s="133"/>
      <c r="G1207" s="133"/>
      <c r="H1207" s="133"/>
      <c r="I1207" s="134"/>
      <c r="J1207" s="135"/>
      <c r="P1207" s="136"/>
      <c r="Q1207" s="137"/>
      <c r="R1207" s="137"/>
    </row>
    <row r="1208" spans="6:18" s="132" customFormat="1" x14ac:dyDescent="0.2">
      <c r="F1208" s="133"/>
      <c r="G1208" s="133"/>
      <c r="H1208" s="133"/>
      <c r="I1208" s="134"/>
      <c r="J1208" s="135"/>
      <c r="P1208" s="136"/>
      <c r="Q1208" s="137"/>
      <c r="R1208" s="137"/>
    </row>
    <row r="1209" spans="6:18" s="132" customFormat="1" x14ac:dyDescent="0.2">
      <c r="F1209" s="133"/>
      <c r="G1209" s="133"/>
      <c r="H1209" s="133"/>
      <c r="I1209" s="134"/>
      <c r="J1209" s="135"/>
      <c r="P1209" s="136"/>
      <c r="Q1209" s="137"/>
      <c r="R1209" s="137"/>
    </row>
    <row r="1210" spans="6:18" s="132" customFormat="1" x14ac:dyDescent="0.2">
      <c r="F1210" s="133"/>
      <c r="G1210" s="133"/>
      <c r="H1210" s="133"/>
      <c r="I1210" s="134"/>
      <c r="J1210" s="135"/>
      <c r="P1210" s="136"/>
      <c r="Q1210" s="137"/>
      <c r="R1210" s="137"/>
    </row>
    <row r="1211" spans="6:18" s="132" customFormat="1" x14ac:dyDescent="0.2">
      <c r="F1211" s="133"/>
      <c r="G1211" s="133"/>
      <c r="H1211" s="133"/>
      <c r="I1211" s="134"/>
      <c r="J1211" s="135"/>
      <c r="P1211" s="136"/>
      <c r="Q1211" s="137"/>
      <c r="R1211" s="137"/>
    </row>
    <row r="1212" spans="6:18" s="132" customFormat="1" x14ac:dyDescent="0.2">
      <c r="F1212" s="133"/>
      <c r="G1212" s="133"/>
      <c r="H1212" s="133"/>
      <c r="I1212" s="134"/>
      <c r="J1212" s="135"/>
      <c r="P1212" s="136"/>
      <c r="Q1212" s="137"/>
      <c r="R1212" s="137"/>
    </row>
    <row r="1213" spans="6:18" s="132" customFormat="1" x14ac:dyDescent="0.2">
      <c r="F1213" s="133"/>
      <c r="G1213" s="133"/>
      <c r="H1213" s="133"/>
      <c r="I1213" s="134"/>
      <c r="J1213" s="135"/>
      <c r="P1213" s="136"/>
      <c r="Q1213" s="137"/>
      <c r="R1213" s="137"/>
    </row>
    <row r="1214" spans="6:18" s="132" customFormat="1" x14ac:dyDescent="0.2">
      <c r="F1214" s="133"/>
      <c r="G1214" s="133"/>
      <c r="H1214" s="133"/>
      <c r="I1214" s="134"/>
      <c r="J1214" s="135"/>
      <c r="P1214" s="136"/>
      <c r="Q1214" s="137"/>
      <c r="R1214" s="137"/>
    </row>
    <row r="1215" spans="6:18" s="132" customFormat="1" x14ac:dyDescent="0.2">
      <c r="F1215" s="133"/>
      <c r="G1215" s="133"/>
      <c r="H1215" s="133"/>
      <c r="I1215" s="134"/>
      <c r="J1215" s="135"/>
      <c r="P1215" s="136"/>
      <c r="Q1215" s="137"/>
      <c r="R1215" s="137"/>
    </row>
    <row r="1216" spans="6:18" s="132" customFormat="1" x14ac:dyDescent="0.2">
      <c r="F1216" s="133"/>
      <c r="G1216" s="133"/>
      <c r="H1216" s="133"/>
      <c r="I1216" s="134"/>
      <c r="J1216" s="135"/>
      <c r="P1216" s="136"/>
      <c r="Q1216" s="137"/>
      <c r="R1216" s="137"/>
    </row>
    <row r="1217" spans="6:18" s="132" customFormat="1" x14ac:dyDescent="0.2">
      <c r="F1217" s="133"/>
      <c r="G1217" s="133"/>
      <c r="H1217" s="133"/>
      <c r="I1217" s="134"/>
      <c r="J1217" s="135"/>
      <c r="P1217" s="136"/>
      <c r="Q1217" s="137"/>
      <c r="R1217" s="137"/>
    </row>
    <row r="1218" spans="6:18" s="132" customFormat="1" x14ac:dyDescent="0.2">
      <c r="F1218" s="133"/>
      <c r="G1218" s="133"/>
      <c r="H1218" s="133"/>
      <c r="I1218" s="134"/>
      <c r="J1218" s="135"/>
      <c r="P1218" s="136"/>
      <c r="Q1218" s="137"/>
      <c r="R1218" s="137"/>
    </row>
    <row r="1219" spans="6:18" s="132" customFormat="1" x14ac:dyDescent="0.2">
      <c r="F1219" s="133"/>
      <c r="G1219" s="133"/>
      <c r="H1219" s="133"/>
      <c r="I1219" s="134"/>
      <c r="J1219" s="135"/>
      <c r="P1219" s="136"/>
      <c r="Q1219" s="137"/>
      <c r="R1219" s="137"/>
    </row>
    <row r="1220" spans="6:18" s="132" customFormat="1" x14ac:dyDescent="0.2">
      <c r="F1220" s="133"/>
      <c r="G1220" s="133"/>
      <c r="H1220" s="133"/>
      <c r="I1220" s="134"/>
      <c r="J1220" s="135"/>
      <c r="P1220" s="136"/>
      <c r="Q1220" s="137"/>
      <c r="R1220" s="137"/>
    </row>
    <row r="1221" spans="6:18" s="132" customFormat="1" x14ac:dyDescent="0.2">
      <c r="F1221" s="133"/>
      <c r="G1221" s="133"/>
      <c r="H1221" s="133"/>
      <c r="I1221" s="134"/>
      <c r="J1221" s="135"/>
      <c r="P1221" s="136"/>
      <c r="Q1221" s="137"/>
      <c r="R1221" s="137"/>
    </row>
    <row r="1222" spans="6:18" s="132" customFormat="1" x14ac:dyDescent="0.2">
      <c r="F1222" s="133"/>
      <c r="G1222" s="133"/>
      <c r="H1222" s="133"/>
      <c r="I1222" s="134"/>
      <c r="J1222" s="135"/>
      <c r="P1222" s="136"/>
      <c r="Q1222" s="137"/>
      <c r="R1222" s="137"/>
    </row>
    <row r="1223" spans="6:18" s="132" customFormat="1" x14ac:dyDescent="0.2">
      <c r="F1223" s="133"/>
      <c r="G1223" s="133"/>
      <c r="H1223" s="133"/>
      <c r="I1223" s="134"/>
      <c r="J1223" s="135"/>
      <c r="P1223" s="136"/>
      <c r="Q1223" s="137"/>
      <c r="R1223" s="137"/>
    </row>
    <row r="1224" spans="6:18" s="132" customFormat="1" x14ac:dyDescent="0.2">
      <c r="F1224" s="133"/>
      <c r="G1224" s="133"/>
      <c r="H1224" s="133"/>
      <c r="I1224" s="134"/>
      <c r="J1224" s="135"/>
      <c r="P1224" s="136"/>
      <c r="Q1224" s="137"/>
      <c r="R1224" s="137"/>
    </row>
    <row r="1225" spans="6:18" s="132" customFormat="1" x14ac:dyDescent="0.2">
      <c r="F1225" s="133"/>
      <c r="G1225" s="133"/>
      <c r="H1225" s="133"/>
      <c r="I1225" s="134"/>
      <c r="J1225" s="135"/>
      <c r="P1225" s="136"/>
      <c r="Q1225" s="137"/>
      <c r="R1225" s="137"/>
    </row>
    <row r="1226" spans="6:18" s="132" customFormat="1" x14ac:dyDescent="0.2">
      <c r="F1226" s="133"/>
      <c r="G1226" s="133"/>
      <c r="H1226" s="133"/>
      <c r="I1226" s="134"/>
      <c r="J1226" s="135"/>
      <c r="P1226" s="136"/>
      <c r="Q1226" s="137"/>
      <c r="R1226" s="137"/>
    </row>
    <row r="1227" spans="6:18" s="132" customFormat="1" x14ac:dyDescent="0.2">
      <c r="F1227" s="133"/>
      <c r="G1227" s="133"/>
      <c r="H1227" s="133"/>
      <c r="I1227" s="134"/>
      <c r="J1227" s="135"/>
      <c r="P1227" s="136"/>
      <c r="Q1227" s="137"/>
      <c r="R1227" s="137"/>
    </row>
    <row r="1228" spans="6:18" s="132" customFormat="1" x14ac:dyDescent="0.2">
      <c r="F1228" s="133"/>
      <c r="G1228" s="133"/>
      <c r="H1228" s="133"/>
      <c r="I1228" s="134"/>
      <c r="J1228" s="135"/>
      <c r="P1228" s="136"/>
      <c r="Q1228" s="137"/>
      <c r="R1228" s="137"/>
    </row>
    <row r="1229" spans="6:18" s="132" customFormat="1" x14ac:dyDescent="0.2">
      <c r="F1229" s="133"/>
      <c r="G1229" s="133"/>
      <c r="H1229" s="133"/>
      <c r="I1229" s="134"/>
      <c r="J1229" s="135"/>
      <c r="P1229" s="136"/>
      <c r="Q1229" s="137"/>
      <c r="R1229" s="137"/>
    </row>
    <row r="1230" spans="6:18" s="132" customFormat="1" x14ac:dyDescent="0.2">
      <c r="F1230" s="133"/>
      <c r="G1230" s="133"/>
      <c r="H1230" s="133"/>
      <c r="I1230" s="134"/>
      <c r="J1230" s="135"/>
      <c r="P1230" s="136"/>
      <c r="Q1230" s="137"/>
      <c r="R1230" s="137"/>
    </row>
    <row r="1231" spans="6:18" s="132" customFormat="1" x14ac:dyDescent="0.2">
      <c r="F1231" s="133"/>
      <c r="G1231" s="133"/>
      <c r="H1231" s="133"/>
      <c r="I1231" s="134"/>
      <c r="J1231" s="135"/>
      <c r="P1231" s="136"/>
      <c r="Q1231" s="137"/>
      <c r="R1231" s="137"/>
    </row>
    <row r="1232" spans="6:18" s="132" customFormat="1" x14ac:dyDescent="0.2">
      <c r="F1232" s="133"/>
      <c r="G1232" s="133"/>
      <c r="H1232" s="133"/>
      <c r="I1232" s="134"/>
      <c r="J1232" s="135"/>
      <c r="P1232" s="136"/>
      <c r="Q1232" s="137"/>
      <c r="R1232" s="137"/>
    </row>
    <row r="1233" spans="6:18" s="132" customFormat="1" x14ac:dyDescent="0.2">
      <c r="F1233" s="133"/>
      <c r="G1233" s="133"/>
      <c r="H1233" s="133"/>
      <c r="I1233" s="134"/>
      <c r="J1233" s="135"/>
      <c r="P1233" s="136"/>
      <c r="Q1233" s="137"/>
      <c r="R1233" s="137"/>
    </row>
    <row r="1234" spans="6:18" s="132" customFormat="1" x14ac:dyDescent="0.2">
      <c r="F1234" s="133"/>
      <c r="G1234" s="133"/>
      <c r="H1234" s="133"/>
      <c r="I1234" s="134"/>
      <c r="J1234" s="135"/>
      <c r="P1234" s="136"/>
      <c r="Q1234" s="137"/>
      <c r="R1234" s="137"/>
    </row>
    <row r="1235" spans="6:18" s="132" customFormat="1" x14ac:dyDescent="0.2">
      <c r="F1235" s="133"/>
      <c r="G1235" s="133"/>
      <c r="H1235" s="133"/>
      <c r="I1235" s="134"/>
      <c r="J1235" s="135"/>
      <c r="P1235" s="136"/>
      <c r="Q1235" s="137"/>
      <c r="R1235" s="137"/>
    </row>
    <row r="1236" spans="6:18" s="132" customFormat="1" x14ac:dyDescent="0.2">
      <c r="F1236" s="133"/>
      <c r="G1236" s="133"/>
      <c r="H1236" s="133"/>
      <c r="I1236" s="134"/>
      <c r="J1236" s="135"/>
      <c r="P1236" s="136"/>
      <c r="Q1236" s="137"/>
      <c r="R1236" s="137"/>
    </row>
    <row r="1237" spans="6:18" s="132" customFormat="1" x14ac:dyDescent="0.2">
      <c r="F1237" s="133"/>
      <c r="G1237" s="133"/>
      <c r="H1237" s="133"/>
      <c r="I1237" s="134"/>
      <c r="J1237" s="135"/>
      <c r="P1237" s="136"/>
      <c r="Q1237" s="137"/>
      <c r="R1237" s="137"/>
    </row>
    <row r="1238" spans="6:18" s="132" customFormat="1" x14ac:dyDescent="0.2">
      <c r="F1238" s="133"/>
      <c r="G1238" s="133"/>
      <c r="H1238" s="133"/>
      <c r="I1238" s="134"/>
      <c r="J1238" s="135"/>
      <c r="P1238" s="136"/>
      <c r="Q1238" s="137"/>
      <c r="R1238" s="137"/>
    </row>
    <row r="1239" spans="6:18" s="132" customFormat="1" x14ac:dyDescent="0.2">
      <c r="F1239" s="133"/>
      <c r="G1239" s="133"/>
      <c r="H1239" s="133"/>
      <c r="I1239" s="134"/>
      <c r="J1239" s="135"/>
      <c r="P1239" s="136"/>
      <c r="Q1239" s="137"/>
      <c r="R1239" s="137"/>
    </row>
    <row r="1240" spans="6:18" s="132" customFormat="1" x14ac:dyDescent="0.2">
      <c r="F1240" s="133"/>
      <c r="G1240" s="133"/>
      <c r="H1240" s="133"/>
      <c r="I1240" s="134"/>
      <c r="J1240" s="135"/>
      <c r="P1240" s="136"/>
      <c r="Q1240" s="137"/>
      <c r="R1240" s="137"/>
    </row>
    <row r="1241" spans="6:18" s="132" customFormat="1" x14ac:dyDescent="0.2">
      <c r="F1241" s="133"/>
      <c r="G1241" s="133"/>
      <c r="H1241" s="133"/>
      <c r="I1241" s="134"/>
      <c r="J1241" s="135"/>
      <c r="P1241" s="136"/>
      <c r="Q1241" s="137"/>
      <c r="R1241" s="137"/>
    </row>
    <row r="1242" spans="6:18" s="132" customFormat="1" x14ac:dyDescent="0.2">
      <c r="F1242" s="133"/>
      <c r="G1242" s="133"/>
      <c r="H1242" s="133"/>
      <c r="I1242" s="134"/>
      <c r="J1242" s="135"/>
      <c r="P1242" s="136"/>
      <c r="Q1242" s="137"/>
      <c r="R1242" s="137"/>
    </row>
    <row r="1243" spans="6:18" s="132" customFormat="1" x14ac:dyDescent="0.2">
      <c r="F1243" s="133"/>
      <c r="G1243" s="133"/>
      <c r="H1243" s="133"/>
      <c r="I1243" s="134"/>
      <c r="J1243" s="135"/>
      <c r="P1243" s="136"/>
      <c r="Q1243" s="137"/>
      <c r="R1243" s="137"/>
    </row>
    <row r="1244" spans="6:18" s="132" customFormat="1" x14ac:dyDescent="0.2">
      <c r="F1244" s="133"/>
      <c r="G1244" s="133"/>
      <c r="H1244" s="133"/>
      <c r="I1244" s="134"/>
      <c r="J1244" s="135"/>
      <c r="P1244" s="136"/>
      <c r="Q1244" s="137"/>
      <c r="R1244" s="137"/>
    </row>
    <row r="1245" spans="6:18" s="132" customFormat="1" x14ac:dyDescent="0.2">
      <c r="F1245" s="133"/>
      <c r="G1245" s="133"/>
      <c r="H1245" s="133"/>
      <c r="I1245" s="134"/>
      <c r="J1245" s="135"/>
      <c r="P1245" s="136"/>
      <c r="Q1245" s="137"/>
      <c r="R1245" s="137"/>
    </row>
    <row r="1246" spans="6:18" s="132" customFormat="1" x14ac:dyDescent="0.2">
      <c r="F1246" s="133"/>
      <c r="G1246" s="133"/>
      <c r="H1246" s="133"/>
      <c r="I1246" s="134"/>
      <c r="J1246" s="135"/>
      <c r="P1246" s="136"/>
      <c r="Q1246" s="137"/>
      <c r="R1246" s="137"/>
    </row>
    <row r="1247" spans="6:18" s="132" customFormat="1" x14ac:dyDescent="0.2">
      <c r="F1247" s="133"/>
      <c r="G1247" s="133"/>
      <c r="H1247" s="133"/>
      <c r="I1247" s="134"/>
      <c r="J1247" s="135"/>
      <c r="P1247" s="136"/>
      <c r="Q1247" s="137"/>
      <c r="R1247" s="137"/>
    </row>
    <row r="1248" spans="6:18" s="132" customFormat="1" x14ac:dyDescent="0.2">
      <c r="F1248" s="133"/>
      <c r="G1248" s="133"/>
      <c r="H1248" s="133"/>
      <c r="I1248" s="134"/>
      <c r="J1248" s="135"/>
      <c r="P1248" s="136"/>
      <c r="Q1248" s="137"/>
      <c r="R1248" s="137"/>
    </row>
    <row r="1249" spans="6:18" s="132" customFormat="1" x14ac:dyDescent="0.2">
      <c r="F1249" s="133"/>
      <c r="G1249" s="133"/>
      <c r="H1249" s="133"/>
      <c r="I1249" s="134"/>
      <c r="J1249" s="135"/>
      <c r="P1249" s="136"/>
      <c r="Q1249" s="137"/>
      <c r="R1249" s="137"/>
    </row>
    <row r="1250" spans="6:18" s="132" customFormat="1" x14ac:dyDescent="0.2">
      <c r="F1250" s="133"/>
      <c r="G1250" s="133"/>
      <c r="H1250" s="133"/>
      <c r="I1250" s="134"/>
      <c r="J1250" s="135"/>
      <c r="P1250" s="136"/>
      <c r="Q1250" s="137"/>
      <c r="R1250" s="137"/>
    </row>
    <row r="1251" spans="6:18" s="132" customFormat="1" x14ac:dyDescent="0.2">
      <c r="F1251" s="133"/>
      <c r="G1251" s="133"/>
      <c r="H1251" s="133"/>
      <c r="I1251" s="134"/>
      <c r="J1251" s="135"/>
      <c r="P1251" s="136"/>
      <c r="Q1251" s="137"/>
      <c r="R1251" s="137"/>
    </row>
    <row r="1252" spans="6:18" s="132" customFormat="1" x14ac:dyDescent="0.2">
      <c r="F1252" s="133"/>
      <c r="G1252" s="133"/>
      <c r="H1252" s="133"/>
      <c r="I1252" s="134"/>
      <c r="J1252" s="135"/>
      <c r="P1252" s="136"/>
      <c r="Q1252" s="137"/>
      <c r="R1252" s="137"/>
    </row>
    <row r="1253" spans="6:18" s="132" customFormat="1" x14ac:dyDescent="0.2">
      <c r="F1253" s="133"/>
      <c r="G1253" s="133"/>
      <c r="H1253" s="133"/>
      <c r="I1253" s="134"/>
      <c r="J1253" s="135"/>
      <c r="P1253" s="136"/>
      <c r="Q1253" s="137"/>
      <c r="R1253" s="137"/>
    </row>
    <row r="1254" spans="6:18" s="132" customFormat="1" x14ac:dyDescent="0.2">
      <c r="F1254" s="133"/>
      <c r="G1254" s="133"/>
      <c r="H1254" s="133"/>
      <c r="I1254" s="134"/>
      <c r="J1254" s="135"/>
      <c r="P1254" s="136"/>
      <c r="Q1254" s="137"/>
      <c r="R1254" s="137"/>
    </row>
    <row r="1255" spans="6:18" s="132" customFormat="1" x14ac:dyDescent="0.2">
      <c r="F1255" s="133"/>
      <c r="G1255" s="133"/>
      <c r="H1255" s="133"/>
      <c r="I1255" s="134"/>
      <c r="J1255" s="135"/>
      <c r="P1255" s="136"/>
      <c r="Q1255" s="137"/>
      <c r="R1255" s="137"/>
    </row>
    <row r="1256" spans="6:18" s="132" customFormat="1" x14ac:dyDescent="0.2">
      <c r="F1256" s="133"/>
      <c r="G1256" s="133"/>
      <c r="H1256" s="133"/>
      <c r="I1256" s="134"/>
      <c r="J1256" s="135"/>
      <c r="P1256" s="136"/>
      <c r="Q1256" s="137"/>
      <c r="R1256" s="137"/>
    </row>
    <row r="1257" spans="6:18" s="132" customFormat="1" x14ac:dyDescent="0.2">
      <c r="F1257" s="133"/>
      <c r="G1257" s="133"/>
      <c r="H1257" s="133"/>
      <c r="I1257" s="134"/>
      <c r="J1257" s="135"/>
      <c r="P1257" s="136"/>
      <c r="Q1257" s="137"/>
      <c r="R1257" s="137"/>
    </row>
    <row r="1258" spans="6:18" s="132" customFormat="1" x14ac:dyDescent="0.2">
      <c r="F1258" s="133"/>
      <c r="G1258" s="133"/>
      <c r="H1258" s="133"/>
      <c r="I1258" s="134"/>
      <c r="J1258" s="135"/>
      <c r="P1258" s="136"/>
      <c r="Q1258" s="137"/>
      <c r="R1258" s="137"/>
    </row>
    <row r="1259" spans="6:18" s="132" customFormat="1" x14ac:dyDescent="0.2">
      <c r="F1259" s="133"/>
      <c r="G1259" s="133"/>
      <c r="H1259" s="133"/>
      <c r="I1259" s="134"/>
      <c r="J1259" s="135"/>
      <c r="P1259" s="136"/>
      <c r="Q1259" s="137"/>
      <c r="R1259" s="137"/>
    </row>
    <row r="1260" spans="6:18" s="132" customFormat="1" x14ac:dyDescent="0.2">
      <c r="F1260" s="133"/>
      <c r="G1260" s="133"/>
      <c r="H1260" s="133"/>
      <c r="I1260" s="134"/>
      <c r="J1260" s="135"/>
      <c r="P1260" s="136"/>
      <c r="Q1260" s="137"/>
      <c r="R1260" s="137"/>
    </row>
    <row r="1261" spans="6:18" s="132" customFormat="1" x14ac:dyDescent="0.2">
      <c r="F1261" s="133"/>
      <c r="G1261" s="133"/>
      <c r="H1261" s="133"/>
      <c r="I1261" s="134"/>
      <c r="J1261" s="135"/>
      <c r="P1261" s="136"/>
      <c r="Q1261" s="137"/>
      <c r="R1261" s="137"/>
    </row>
    <row r="1262" spans="6:18" s="132" customFormat="1" x14ac:dyDescent="0.2">
      <c r="F1262" s="133"/>
      <c r="G1262" s="133"/>
      <c r="H1262" s="133"/>
      <c r="I1262" s="134"/>
      <c r="J1262" s="135"/>
      <c r="P1262" s="136"/>
      <c r="Q1262" s="137"/>
      <c r="R1262" s="137"/>
    </row>
    <row r="1263" spans="6:18" s="132" customFormat="1" x14ac:dyDescent="0.2">
      <c r="F1263" s="133"/>
      <c r="G1263" s="133"/>
      <c r="H1263" s="133"/>
      <c r="I1263" s="134"/>
      <c r="J1263" s="135"/>
      <c r="P1263" s="136"/>
      <c r="Q1263" s="137"/>
      <c r="R1263" s="137"/>
    </row>
    <row r="1264" spans="6:18" s="132" customFormat="1" x14ac:dyDescent="0.2">
      <c r="F1264" s="133"/>
      <c r="G1264" s="133"/>
      <c r="H1264" s="133"/>
      <c r="I1264" s="134"/>
      <c r="J1264" s="135"/>
      <c r="P1264" s="136"/>
      <c r="Q1264" s="137"/>
      <c r="R1264" s="137"/>
    </row>
    <row r="1265" spans="6:18" s="132" customFormat="1" x14ac:dyDescent="0.2">
      <c r="F1265" s="133"/>
      <c r="G1265" s="133"/>
      <c r="H1265" s="133"/>
      <c r="I1265" s="134"/>
      <c r="J1265" s="135"/>
      <c r="P1265" s="136"/>
      <c r="Q1265" s="137"/>
      <c r="R1265" s="137"/>
    </row>
    <row r="1266" spans="6:18" s="132" customFormat="1" x14ac:dyDescent="0.2">
      <c r="F1266" s="133"/>
      <c r="G1266" s="133"/>
      <c r="H1266" s="133"/>
      <c r="I1266" s="134"/>
      <c r="J1266" s="135"/>
      <c r="P1266" s="136"/>
      <c r="Q1266" s="137"/>
      <c r="R1266" s="137"/>
    </row>
    <row r="1267" spans="6:18" s="132" customFormat="1" x14ac:dyDescent="0.2">
      <c r="F1267" s="133"/>
      <c r="G1267" s="133"/>
      <c r="H1267" s="133"/>
      <c r="I1267" s="134"/>
      <c r="J1267" s="135"/>
      <c r="P1267" s="136"/>
      <c r="Q1267" s="137"/>
      <c r="R1267" s="137"/>
    </row>
    <row r="1268" spans="6:18" s="132" customFormat="1" x14ac:dyDescent="0.2">
      <c r="F1268" s="133"/>
      <c r="G1268" s="133"/>
      <c r="H1268" s="133"/>
      <c r="I1268" s="134"/>
      <c r="J1268" s="135"/>
      <c r="P1268" s="136"/>
      <c r="Q1268" s="137"/>
      <c r="R1268" s="137"/>
    </row>
    <row r="1269" spans="6:18" s="132" customFormat="1" x14ac:dyDescent="0.2">
      <c r="F1269" s="133"/>
      <c r="G1269" s="133"/>
      <c r="H1269" s="133"/>
      <c r="I1269" s="134"/>
      <c r="J1269" s="135"/>
      <c r="P1269" s="136"/>
      <c r="Q1269" s="137"/>
      <c r="R1269" s="137"/>
    </row>
    <row r="1270" spans="6:18" s="132" customFormat="1" x14ac:dyDescent="0.2">
      <c r="F1270" s="133"/>
      <c r="G1270" s="133"/>
      <c r="H1270" s="133"/>
      <c r="I1270" s="134"/>
      <c r="J1270" s="135"/>
      <c r="P1270" s="136"/>
      <c r="Q1270" s="137"/>
      <c r="R1270" s="137"/>
    </row>
    <row r="1271" spans="6:18" s="132" customFormat="1" x14ac:dyDescent="0.2">
      <c r="F1271" s="133"/>
      <c r="G1271" s="133"/>
      <c r="H1271" s="133"/>
      <c r="I1271" s="134"/>
      <c r="J1271" s="135"/>
      <c r="P1271" s="136"/>
      <c r="Q1271" s="137"/>
      <c r="R1271" s="137"/>
    </row>
    <row r="1272" spans="6:18" s="132" customFormat="1" x14ac:dyDescent="0.2">
      <c r="F1272" s="133"/>
      <c r="G1272" s="133"/>
      <c r="H1272" s="133"/>
      <c r="I1272" s="134"/>
      <c r="J1272" s="135"/>
      <c r="P1272" s="136"/>
      <c r="Q1272" s="137"/>
      <c r="R1272" s="137"/>
    </row>
    <row r="1273" spans="6:18" s="132" customFormat="1" x14ac:dyDescent="0.2">
      <c r="F1273" s="133"/>
      <c r="G1273" s="133"/>
      <c r="H1273" s="133"/>
      <c r="I1273" s="134"/>
      <c r="J1273" s="135"/>
      <c r="P1273" s="136"/>
      <c r="Q1273" s="137"/>
      <c r="R1273" s="137"/>
    </row>
    <row r="1274" spans="6:18" s="132" customFormat="1" x14ac:dyDescent="0.2">
      <c r="F1274" s="133"/>
      <c r="G1274" s="133"/>
      <c r="H1274" s="133"/>
      <c r="I1274" s="134"/>
      <c r="J1274" s="135"/>
      <c r="P1274" s="136"/>
      <c r="Q1274" s="137"/>
      <c r="R1274" s="137"/>
    </row>
    <row r="1275" spans="6:18" s="132" customFormat="1" x14ac:dyDescent="0.2">
      <c r="F1275" s="133"/>
      <c r="G1275" s="133"/>
      <c r="H1275" s="133"/>
      <c r="I1275" s="134"/>
      <c r="J1275" s="135"/>
      <c r="P1275" s="136"/>
      <c r="Q1275" s="137"/>
      <c r="R1275" s="137"/>
    </row>
    <row r="1276" spans="6:18" s="132" customFormat="1" x14ac:dyDescent="0.2">
      <c r="F1276" s="133"/>
      <c r="G1276" s="133"/>
      <c r="H1276" s="133"/>
      <c r="I1276" s="134"/>
      <c r="J1276" s="135"/>
      <c r="P1276" s="136"/>
      <c r="Q1276" s="137"/>
      <c r="R1276" s="137"/>
    </row>
    <row r="1277" spans="6:18" s="132" customFormat="1" x14ac:dyDescent="0.2">
      <c r="F1277" s="133"/>
      <c r="G1277" s="133"/>
      <c r="H1277" s="133"/>
      <c r="I1277" s="134"/>
      <c r="J1277" s="135"/>
      <c r="P1277" s="136"/>
      <c r="Q1277" s="137"/>
      <c r="R1277" s="137"/>
    </row>
    <row r="1278" spans="6:18" s="132" customFormat="1" x14ac:dyDescent="0.2">
      <c r="F1278" s="133"/>
      <c r="G1278" s="133"/>
      <c r="H1278" s="133"/>
      <c r="I1278" s="134"/>
      <c r="J1278" s="135"/>
      <c r="P1278" s="136"/>
      <c r="Q1278" s="137"/>
      <c r="R1278" s="137"/>
    </row>
    <row r="1279" spans="6:18" s="132" customFormat="1" x14ac:dyDescent="0.2">
      <c r="F1279" s="133"/>
      <c r="G1279" s="133"/>
      <c r="H1279" s="133"/>
      <c r="I1279" s="134"/>
      <c r="J1279" s="135"/>
      <c r="P1279" s="136"/>
      <c r="Q1279" s="137"/>
      <c r="R1279" s="137"/>
    </row>
    <row r="1280" spans="6:18" s="132" customFormat="1" x14ac:dyDescent="0.2">
      <c r="F1280" s="133"/>
      <c r="G1280" s="133"/>
      <c r="H1280" s="133"/>
      <c r="I1280" s="134"/>
      <c r="J1280" s="135"/>
      <c r="P1280" s="136"/>
      <c r="Q1280" s="137"/>
      <c r="R1280" s="137"/>
    </row>
    <row r="1281" spans="6:18" s="132" customFormat="1" x14ac:dyDescent="0.2">
      <c r="F1281" s="133"/>
      <c r="G1281" s="133"/>
      <c r="H1281" s="133"/>
      <c r="I1281" s="134"/>
      <c r="J1281" s="135"/>
      <c r="P1281" s="136"/>
      <c r="Q1281" s="137"/>
      <c r="R1281" s="137"/>
    </row>
    <row r="1282" spans="6:18" s="132" customFormat="1" x14ac:dyDescent="0.2">
      <c r="F1282" s="133"/>
      <c r="G1282" s="133"/>
      <c r="H1282" s="133"/>
      <c r="I1282" s="134"/>
      <c r="J1282" s="135"/>
      <c r="P1282" s="136"/>
      <c r="Q1282" s="137"/>
      <c r="R1282" s="137"/>
    </row>
    <row r="1283" spans="6:18" s="132" customFormat="1" x14ac:dyDescent="0.2">
      <c r="F1283" s="133"/>
      <c r="G1283" s="133"/>
      <c r="H1283" s="133"/>
      <c r="I1283" s="134"/>
      <c r="J1283" s="135"/>
      <c r="P1283" s="136"/>
      <c r="Q1283" s="137"/>
      <c r="R1283" s="137"/>
    </row>
    <row r="1284" spans="6:18" s="132" customFormat="1" x14ac:dyDescent="0.2">
      <c r="F1284" s="133"/>
      <c r="G1284" s="133"/>
      <c r="H1284" s="133"/>
      <c r="I1284" s="134"/>
      <c r="J1284" s="135"/>
      <c r="P1284" s="136"/>
      <c r="Q1284" s="137"/>
      <c r="R1284" s="137"/>
    </row>
    <row r="1285" spans="6:18" s="132" customFormat="1" x14ac:dyDescent="0.2">
      <c r="F1285" s="133"/>
      <c r="G1285" s="133"/>
      <c r="H1285" s="133"/>
      <c r="I1285" s="134"/>
      <c r="J1285" s="135"/>
      <c r="P1285" s="136"/>
      <c r="Q1285" s="137"/>
      <c r="R1285" s="137"/>
    </row>
    <row r="1286" spans="6:18" s="132" customFormat="1" x14ac:dyDescent="0.2">
      <c r="F1286" s="133"/>
      <c r="G1286" s="133"/>
      <c r="H1286" s="133"/>
      <c r="I1286" s="134"/>
      <c r="J1286" s="135"/>
      <c r="P1286" s="136"/>
      <c r="Q1286" s="137"/>
      <c r="R1286" s="137"/>
    </row>
    <row r="1287" spans="6:18" s="132" customFormat="1" x14ac:dyDescent="0.2">
      <c r="F1287" s="133"/>
      <c r="G1287" s="133"/>
      <c r="H1287" s="133"/>
      <c r="I1287" s="134"/>
      <c r="J1287" s="135"/>
      <c r="P1287" s="136"/>
      <c r="Q1287" s="137"/>
      <c r="R1287" s="137"/>
    </row>
    <row r="1288" spans="6:18" s="132" customFormat="1" x14ac:dyDescent="0.2">
      <c r="F1288" s="133"/>
      <c r="G1288" s="133"/>
      <c r="H1288" s="133"/>
      <c r="I1288" s="134"/>
      <c r="J1288" s="135"/>
      <c r="P1288" s="136"/>
      <c r="Q1288" s="137"/>
      <c r="R1288" s="137"/>
    </row>
    <row r="1289" spans="6:18" s="132" customFormat="1" x14ac:dyDescent="0.2">
      <c r="F1289" s="133"/>
      <c r="G1289" s="133"/>
      <c r="H1289" s="133"/>
      <c r="I1289" s="134"/>
      <c r="J1289" s="135"/>
      <c r="P1289" s="136"/>
      <c r="Q1289" s="137"/>
      <c r="R1289" s="137"/>
    </row>
    <row r="1290" spans="6:18" s="132" customFormat="1" x14ac:dyDescent="0.2">
      <c r="F1290" s="133"/>
      <c r="G1290" s="133"/>
      <c r="H1290" s="133"/>
      <c r="I1290" s="134"/>
      <c r="J1290" s="135"/>
      <c r="P1290" s="136"/>
      <c r="Q1290" s="137"/>
      <c r="R1290" s="137"/>
    </row>
    <row r="1291" spans="6:18" s="132" customFormat="1" x14ac:dyDescent="0.2">
      <c r="F1291" s="133"/>
      <c r="G1291" s="133"/>
      <c r="H1291" s="133"/>
      <c r="I1291" s="134"/>
      <c r="J1291" s="135"/>
      <c r="P1291" s="136"/>
      <c r="Q1291" s="137"/>
      <c r="R1291" s="137"/>
    </row>
    <row r="1292" spans="6:18" s="132" customFormat="1" x14ac:dyDescent="0.2">
      <c r="F1292" s="133"/>
      <c r="G1292" s="133"/>
      <c r="H1292" s="133"/>
      <c r="I1292" s="134"/>
      <c r="J1292" s="135"/>
      <c r="P1292" s="136"/>
      <c r="Q1292" s="137"/>
      <c r="R1292" s="137"/>
    </row>
    <row r="1293" spans="6:18" s="132" customFormat="1" x14ac:dyDescent="0.2">
      <c r="F1293" s="133"/>
      <c r="G1293" s="133"/>
      <c r="H1293" s="133"/>
      <c r="I1293" s="134"/>
      <c r="J1293" s="135"/>
      <c r="P1293" s="136"/>
      <c r="Q1293" s="137"/>
      <c r="R1293" s="137"/>
    </row>
    <row r="1294" spans="6:18" s="132" customFormat="1" x14ac:dyDescent="0.2">
      <c r="F1294" s="133"/>
      <c r="G1294" s="133"/>
      <c r="H1294" s="133"/>
      <c r="I1294" s="134"/>
      <c r="J1294" s="135"/>
      <c r="P1294" s="136"/>
      <c r="Q1294" s="137"/>
      <c r="R1294" s="137"/>
    </row>
    <row r="1295" spans="6:18" s="132" customFormat="1" x14ac:dyDescent="0.2">
      <c r="F1295" s="133"/>
      <c r="G1295" s="133"/>
      <c r="H1295" s="133"/>
      <c r="I1295" s="134"/>
      <c r="J1295" s="135"/>
      <c r="P1295" s="136"/>
      <c r="Q1295" s="137"/>
      <c r="R1295" s="137"/>
    </row>
    <row r="1296" spans="6:18" s="132" customFormat="1" x14ac:dyDescent="0.2">
      <c r="F1296" s="133"/>
      <c r="G1296" s="133"/>
      <c r="H1296" s="133"/>
      <c r="I1296" s="134"/>
      <c r="J1296" s="135"/>
      <c r="P1296" s="136"/>
      <c r="Q1296" s="137"/>
      <c r="R1296" s="137"/>
    </row>
    <row r="1297" spans="6:18" s="132" customFormat="1" x14ac:dyDescent="0.2">
      <c r="F1297" s="133"/>
      <c r="G1297" s="133"/>
      <c r="H1297" s="133"/>
      <c r="I1297" s="134"/>
      <c r="J1297" s="135"/>
      <c r="P1297" s="136"/>
      <c r="Q1297" s="137"/>
      <c r="R1297" s="137"/>
    </row>
    <row r="1298" spans="6:18" s="132" customFormat="1" x14ac:dyDescent="0.2">
      <c r="F1298" s="133"/>
      <c r="G1298" s="133"/>
      <c r="H1298" s="133"/>
      <c r="I1298" s="134"/>
      <c r="J1298" s="135"/>
      <c r="P1298" s="136"/>
      <c r="Q1298" s="137"/>
      <c r="R1298" s="137"/>
    </row>
    <row r="1299" spans="6:18" s="132" customFormat="1" x14ac:dyDescent="0.2">
      <c r="F1299" s="133"/>
      <c r="G1299" s="133"/>
      <c r="H1299" s="133"/>
      <c r="I1299" s="134"/>
      <c r="J1299" s="135"/>
      <c r="P1299" s="136"/>
      <c r="Q1299" s="137"/>
      <c r="R1299" s="137"/>
    </row>
    <row r="1300" spans="6:18" s="132" customFormat="1" x14ac:dyDescent="0.2">
      <c r="F1300" s="133"/>
      <c r="G1300" s="133"/>
      <c r="H1300" s="133"/>
      <c r="I1300" s="134"/>
      <c r="J1300" s="135"/>
      <c r="P1300" s="136"/>
      <c r="Q1300" s="137"/>
      <c r="R1300" s="137"/>
    </row>
    <row r="1301" spans="6:18" s="132" customFormat="1" x14ac:dyDescent="0.2">
      <c r="F1301" s="133"/>
      <c r="G1301" s="133"/>
      <c r="H1301" s="133"/>
      <c r="I1301" s="134"/>
      <c r="J1301" s="135"/>
      <c r="P1301" s="136"/>
      <c r="Q1301" s="137"/>
      <c r="R1301" s="137"/>
    </row>
    <row r="1302" spans="6:18" s="132" customFormat="1" x14ac:dyDescent="0.2">
      <c r="F1302" s="133"/>
      <c r="G1302" s="133"/>
      <c r="H1302" s="133"/>
      <c r="I1302" s="134"/>
      <c r="J1302" s="135"/>
      <c r="P1302" s="136"/>
      <c r="Q1302" s="137"/>
      <c r="R1302" s="137"/>
    </row>
    <row r="1303" spans="6:18" s="132" customFormat="1" x14ac:dyDescent="0.2">
      <c r="F1303" s="133"/>
      <c r="G1303" s="133"/>
      <c r="H1303" s="133"/>
      <c r="I1303" s="134"/>
      <c r="J1303" s="135"/>
      <c r="P1303" s="136"/>
      <c r="Q1303" s="137"/>
      <c r="R1303" s="137"/>
    </row>
    <row r="1304" spans="6:18" s="132" customFormat="1" x14ac:dyDescent="0.2">
      <c r="F1304" s="133"/>
      <c r="G1304" s="133"/>
      <c r="H1304" s="133"/>
      <c r="I1304" s="134"/>
      <c r="J1304" s="135"/>
      <c r="P1304" s="136"/>
      <c r="Q1304" s="137"/>
      <c r="R1304" s="137"/>
    </row>
    <row r="1305" spans="6:18" s="132" customFormat="1" x14ac:dyDescent="0.2">
      <c r="F1305" s="133"/>
      <c r="G1305" s="133"/>
      <c r="H1305" s="133"/>
      <c r="I1305" s="134"/>
      <c r="J1305" s="135"/>
      <c r="P1305" s="136"/>
      <c r="Q1305" s="137"/>
      <c r="R1305" s="137"/>
    </row>
    <row r="1306" spans="6:18" s="132" customFormat="1" x14ac:dyDescent="0.2">
      <c r="F1306" s="133"/>
      <c r="G1306" s="133"/>
      <c r="H1306" s="133"/>
      <c r="I1306" s="134"/>
      <c r="J1306" s="135"/>
      <c r="P1306" s="136"/>
      <c r="Q1306" s="137"/>
      <c r="R1306" s="137"/>
    </row>
    <row r="1307" spans="6:18" s="132" customFormat="1" x14ac:dyDescent="0.2">
      <c r="F1307" s="133"/>
      <c r="G1307" s="133"/>
      <c r="H1307" s="133"/>
      <c r="I1307" s="134"/>
      <c r="J1307" s="135"/>
      <c r="P1307" s="136"/>
      <c r="Q1307" s="137"/>
      <c r="R1307" s="137"/>
    </row>
    <row r="1308" spans="6:18" s="132" customFormat="1" x14ac:dyDescent="0.2">
      <c r="F1308" s="133"/>
      <c r="G1308" s="133"/>
      <c r="H1308" s="133"/>
      <c r="I1308" s="134"/>
      <c r="J1308" s="135"/>
      <c r="P1308" s="136"/>
      <c r="Q1308" s="137"/>
      <c r="R1308" s="137"/>
    </row>
    <row r="1309" spans="6:18" s="132" customFormat="1" x14ac:dyDescent="0.2">
      <c r="F1309" s="133"/>
      <c r="G1309" s="133"/>
      <c r="H1309" s="133"/>
      <c r="I1309" s="134"/>
      <c r="J1309" s="135"/>
      <c r="P1309" s="136"/>
      <c r="Q1309" s="137"/>
      <c r="R1309" s="137"/>
    </row>
    <row r="1310" spans="6:18" s="132" customFormat="1" x14ac:dyDescent="0.2">
      <c r="F1310" s="133"/>
      <c r="G1310" s="133"/>
      <c r="H1310" s="133"/>
      <c r="I1310" s="134"/>
      <c r="J1310" s="135"/>
      <c r="P1310" s="136"/>
      <c r="Q1310" s="137"/>
      <c r="R1310" s="137"/>
    </row>
    <row r="1311" spans="6:18" s="132" customFormat="1" x14ac:dyDescent="0.2">
      <c r="F1311" s="133"/>
      <c r="G1311" s="133"/>
      <c r="H1311" s="133"/>
      <c r="I1311" s="134"/>
      <c r="J1311" s="135"/>
      <c r="P1311" s="136"/>
      <c r="Q1311" s="137"/>
      <c r="R1311" s="137"/>
    </row>
    <row r="1312" spans="6:18" s="132" customFormat="1" x14ac:dyDescent="0.2">
      <c r="F1312" s="133"/>
      <c r="G1312" s="133"/>
      <c r="H1312" s="133"/>
      <c r="I1312" s="134"/>
      <c r="J1312" s="135"/>
      <c r="P1312" s="136"/>
      <c r="Q1312" s="137"/>
      <c r="R1312" s="137"/>
    </row>
    <row r="1313" spans="6:18" s="132" customFormat="1" x14ac:dyDescent="0.2">
      <c r="F1313" s="133"/>
      <c r="G1313" s="133"/>
      <c r="H1313" s="133"/>
      <c r="I1313" s="134"/>
      <c r="J1313" s="135"/>
      <c r="P1313" s="136"/>
      <c r="Q1313" s="137"/>
      <c r="R1313" s="137"/>
    </row>
    <row r="1314" spans="6:18" s="132" customFormat="1" x14ac:dyDescent="0.2">
      <c r="F1314" s="133"/>
      <c r="G1314" s="133"/>
      <c r="H1314" s="133"/>
      <c r="I1314" s="134"/>
      <c r="J1314" s="135"/>
      <c r="P1314" s="136"/>
      <c r="Q1314" s="137"/>
      <c r="R1314" s="137"/>
    </row>
    <row r="1315" spans="6:18" s="132" customFormat="1" x14ac:dyDescent="0.2">
      <c r="F1315" s="133"/>
      <c r="G1315" s="133"/>
      <c r="H1315" s="133"/>
      <c r="I1315" s="134"/>
      <c r="J1315" s="135"/>
      <c r="P1315" s="136"/>
      <c r="Q1315" s="137"/>
      <c r="R1315" s="137"/>
    </row>
    <row r="1316" spans="6:18" s="132" customFormat="1" x14ac:dyDescent="0.2">
      <c r="F1316" s="133"/>
      <c r="G1316" s="133"/>
      <c r="H1316" s="133"/>
      <c r="I1316" s="134"/>
      <c r="J1316" s="135"/>
      <c r="P1316" s="136"/>
      <c r="Q1316" s="137"/>
      <c r="R1316" s="137"/>
    </row>
    <row r="1317" spans="6:18" s="132" customFormat="1" x14ac:dyDescent="0.2">
      <c r="F1317" s="133"/>
      <c r="G1317" s="133"/>
      <c r="H1317" s="133"/>
      <c r="I1317" s="134"/>
      <c r="J1317" s="135"/>
      <c r="P1317" s="136"/>
      <c r="Q1317" s="137"/>
      <c r="R1317" s="137"/>
    </row>
    <row r="1318" spans="6:18" s="132" customFormat="1" x14ac:dyDescent="0.2">
      <c r="F1318" s="133"/>
      <c r="G1318" s="133"/>
      <c r="H1318" s="133"/>
      <c r="I1318" s="134"/>
      <c r="J1318" s="135"/>
      <c r="P1318" s="136"/>
      <c r="Q1318" s="137"/>
      <c r="R1318" s="137"/>
    </row>
    <row r="1319" spans="6:18" s="132" customFormat="1" x14ac:dyDescent="0.2">
      <c r="F1319" s="133"/>
      <c r="G1319" s="133"/>
      <c r="H1319" s="133"/>
      <c r="I1319" s="134"/>
      <c r="J1319" s="135"/>
      <c r="P1319" s="136"/>
      <c r="Q1319" s="137"/>
      <c r="R1319" s="137"/>
    </row>
    <row r="1320" spans="6:18" s="132" customFormat="1" x14ac:dyDescent="0.2">
      <c r="F1320" s="133"/>
      <c r="G1320" s="133"/>
      <c r="H1320" s="133"/>
      <c r="I1320" s="134"/>
      <c r="J1320" s="135"/>
      <c r="P1320" s="136"/>
      <c r="Q1320" s="137"/>
      <c r="R1320" s="137"/>
    </row>
    <row r="1321" spans="6:18" s="132" customFormat="1" x14ac:dyDescent="0.2">
      <c r="F1321" s="133"/>
      <c r="G1321" s="133"/>
      <c r="H1321" s="133"/>
      <c r="I1321" s="134"/>
      <c r="J1321" s="135"/>
      <c r="P1321" s="136"/>
      <c r="Q1321" s="137"/>
      <c r="R1321" s="137"/>
    </row>
    <row r="1322" spans="6:18" s="132" customFormat="1" x14ac:dyDescent="0.2">
      <c r="F1322" s="133"/>
      <c r="G1322" s="133"/>
      <c r="H1322" s="133"/>
      <c r="I1322" s="134"/>
      <c r="J1322" s="135"/>
      <c r="P1322" s="136"/>
      <c r="Q1322" s="137"/>
      <c r="R1322" s="137"/>
    </row>
    <row r="1323" spans="6:18" s="132" customFormat="1" x14ac:dyDescent="0.2">
      <c r="F1323" s="133"/>
      <c r="G1323" s="133"/>
      <c r="H1323" s="133"/>
      <c r="I1323" s="134"/>
      <c r="J1323" s="135"/>
      <c r="P1323" s="136"/>
      <c r="Q1323" s="137"/>
      <c r="R1323" s="137"/>
    </row>
    <row r="1324" spans="6:18" s="132" customFormat="1" x14ac:dyDescent="0.2">
      <c r="F1324" s="133"/>
      <c r="G1324" s="133"/>
      <c r="H1324" s="133"/>
      <c r="I1324" s="134"/>
      <c r="J1324" s="135"/>
      <c r="P1324" s="136"/>
      <c r="Q1324" s="137"/>
      <c r="R1324" s="137"/>
    </row>
    <row r="1325" spans="6:18" s="132" customFormat="1" x14ac:dyDescent="0.2">
      <c r="F1325" s="133"/>
      <c r="G1325" s="133"/>
      <c r="H1325" s="133"/>
      <c r="I1325" s="134"/>
      <c r="J1325" s="135"/>
      <c r="P1325" s="136"/>
      <c r="Q1325" s="137"/>
      <c r="R1325" s="137"/>
    </row>
    <row r="1326" spans="6:18" s="132" customFormat="1" x14ac:dyDescent="0.2">
      <c r="F1326" s="133"/>
      <c r="G1326" s="133"/>
      <c r="H1326" s="133"/>
      <c r="I1326" s="134"/>
      <c r="J1326" s="135"/>
      <c r="P1326" s="136"/>
      <c r="Q1326" s="137"/>
      <c r="R1326" s="137"/>
    </row>
    <row r="1327" spans="6:18" s="132" customFormat="1" x14ac:dyDescent="0.2">
      <c r="F1327" s="133"/>
      <c r="G1327" s="133"/>
      <c r="H1327" s="133"/>
      <c r="I1327" s="134"/>
      <c r="J1327" s="135"/>
      <c r="P1327" s="136"/>
      <c r="Q1327" s="137"/>
      <c r="R1327" s="137"/>
    </row>
    <row r="1328" spans="6:18" s="132" customFormat="1" x14ac:dyDescent="0.2">
      <c r="F1328" s="133"/>
      <c r="G1328" s="133"/>
      <c r="H1328" s="133"/>
      <c r="I1328" s="134"/>
      <c r="J1328" s="135"/>
      <c r="P1328" s="136"/>
      <c r="Q1328" s="137"/>
      <c r="R1328" s="137"/>
    </row>
    <row r="1329" spans="6:18" s="132" customFormat="1" x14ac:dyDescent="0.2">
      <c r="F1329" s="133"/>
      <c r="G1329" s="133"/>
      <c r="H1329" s="133"/>
      <c r="I1329" s="134"/>
      <c r="J1329" s="135"/>
      <c r="P1329" s="136"/>
      <c r="Q1329" s="137"/>
      <c r="R1329" s="137"/>
    </row>
    <row r="1330" spans="6:18" s="132" customFormat="1" x14ac:dyDescent="0.2">
      <c r="F1330" s="133"/>
      <c r="G1330" s="133"/>
      <c r="H1330" s="133"/>
      <c r="I1330" s="134"/>
      <c r="J1330" s="135"/>
      <c r="P1330" s="136"/>
      <c r="Q1330" s="137"/>
      <c r="R1330" s="137"/>
    </row>
    <row r="1331" spans="6:18" s="132" customFormat="1" x14ac:dyDescent="0.2">
      <c r="F1331" s="133"/>
      <c r="G1331" s="133"/>
      <c r="H1331" s="133"/>
      <c r="I1331" s="134"/>
      <c r="J1331" s="135"/>
      <c r="P1331" s="136"/>
      <c r="Q1331" s="137"/>
      <c r="R1331" s="137"/>
    </row>
    <row r="1332" spans="6:18" s="132" customFormat="1" x14ac:dyDescent="0.2">
      <c r="F1332" s="133"/>
      <c r="G1332" s="133"/>
      <c r="H1332" s="133"/>
      <c r="I1332" s="134"/>
      <c r="J1332" s="135"/>
      <c r="P1332" s="136"/>
      <c r="Q1332" s="137"/>
      <c r="R1332" s="137"/>
    </row>
    <row r="1333" spans="6:18" s="132" customFormat="1" x14ac:dyDescent="0.2">
      <c r="F1333" s="133"/>
      <c r="G1333" s="133"/>
      <c r="H1333" s="133"/>
      <c r="I1333" s="134"/>
      <c r="J1333" s="135"/>
      <c r="P1333" s="136"/>
      <c r="Q1333" s="137"/>
      <c r="R1333" s="137"/>
    </row>
    <row r="1334" spans="6:18" s="132" customFormat="1" x14ac:dyDescent="0.2">
      <c r="F1334" s="133"/>
      <c r="G1334" s="133"/>
      <c r="H1334" s="133"/>
      <c r="I1334" s="134"/>
      <c r="J1334" s="135"/>
      <c r="P1334" s="136"/>
      <c r="Q1334" s="137"/>
      <c r="R1334" s="137"/>
    </row>
    <row r="1335" spans="6:18" s="132" customFormat="1" x14ac:dyDescent="0.2">
      <c r="F1335" s="133"/>
      <c r="G1335" s="133"/>
      <c r="H1335" s="133"/>
      <c r="I1335" s="134"/>
      <c r="J1335" s="135"/>
      <c r="P1335" s="136"/>
      <c r="Q1335" s="137"/>
      <c r="R1335" s="137"/>
    </row>
    <row r="1336" spans="6:18" s="132" customFormat="1" x14ac:dyDescent="0.2">
      <c r="F1336" s="133"/>
      <c r="G1336" s="133"/>
      <c r="H1336" s="133"/>
      <c r="I1336" s="134"/>
      <c r="J1336" s="135"/>
      <c r="P1336" s="136"/>
      <c r="Q1336" s="137"/>
      <c r="R1336" s="137"/>
    </row>
    <row r="1337" spans="6:18" s="132" customFormat="1" x14ac:dyDescent="0.2">
      <c r="F1337" s="133"/>
      <c r="G1337" s="133"/>
      <c r="H1337" s="133"/>
      <c r="I1337" s="134"/>
      <c r="J1337" s="135"/>
      <c r="P1337" s="136"/>
      <c r="Q1337" s="137"/>
      <c r="R1337" s="137"/>
    </row>
    <row r="1338" spans="6:18" s="132" customFormat="1" x14ac:dyDescent="0.2">
      <c r="F1338" s="133"/>
      <c r="G1338" s="133"/>
      <c r="H1338" s="133"/>
      <c r="I1338" s="134"/>
      <c r="J1338" s="135"/>
      <c r="P1338" s="136"/>
      <c r="Q1338" s="137"/>
      <c r="R1338" s="137"/>
    </row>
    <row r="1339" spans="6:18" s="132" customFormat="1" x14ac:dyDescent="0.2">
      <c r="F1339" s="133"/>
      <c r="G1339" s="133"/>
      <c r="H1339" s="133"/>
      <c r="I1339" s="134"/>
      <c r="J1339" s="135"/>
      <c r="P1339" s="136"/>
      <c r="Q1339" s="137"/>
      <c r="R1339" s="137"/>
    </row>
    <row r="1340" spans="6:18" s="132" customFormat="1" x14ac:dyDescent="0.2">
      <c r="F1340" s="133"/>
      <c r="G1340" s="133"/>
      <c r="H1340" s="133"/>
      <c r="I1340" s="134"/>
      <c r="J1340" s="135"/>
      <c r="P1340" s="136"/>
      <c r="Q1340" s="137"/>
      <c r="R1340" s="137"/>
    </row>
    <row r="1341" spans="6:18" s="132" customFormat="1" x14ac:dyDescent="0.2">
      <c r="F1341" s="133"/>
      <c r="G1341" s="133"/>
      <c r="H1341" s="133"/>
      <c r="I1341" s="134"/>
      <c r="J1341" s="135"/>
      <c r="P1341" s="136"/>
      <c r="Q1341" s="137"/>
      <c r="R1341" s="137"/>
    </row>
    <row r="1342" spans="6:18" s="132" customFormat="1" x14ac:dyDescent="0.2">
      <c r="F1342" s="133"/>
      <c r="G1342" s="133"/>
      <c r="H1342" s="133"/>
      <c r="I1342" s="134"/>
      <c r="J1342" s="135"/>
      <c r="P1342" s="136"/>
      <c r="Q1342" s="137"/>
      <c r="R1342" s="137"/>
    </row>
    <row r="1343" spans="6:18" s="132" customFormat="1" x14ac:dyDescent="0.2">
      <c r="F1343" s="133"/>
      <c r="G1343" s="133"/>
      <c r="H1343" s="133"/>
      <c r="I1343" s="134"/>
      <c r="J1343" s="135"/>
      <c r="P1343" s="136"/>
      <c r="Q1343" s="137"/>
      <c r="R1343" s="137"/>
    </row>
    <row r="1344" spans="6:18" s="132" customFormat="1" x14ac:dyDescent="0.2">
      <c r="F1344" s="133"/>
      <c r="G1344" s="133"/>
      <c r="H1344" s="133"/>
      <c r="I1344" s="134"/>
      <c r="J1344" s="135"/>
      <c r="P1344" s="136"/>
      <c r="Q1344" s="137"/>
      <c r="R1344" s="137"/>
    </row>
    <row r="1345" spans="6:18" s="132" customFormat="1" x14ac:dyDescent="0.2">
      <c r="F1345" s="133"/>
      <c r="G1345" s="133"/>
      <c r="H1345" s="133"/>
      <c r="I1345" s="134"/>
      <c r="J1345" s="135"/>
      <c r="P1345" s="136"/>
      <c r="Q1345" s="137"/>
      <c r="R1345" s="137"/>
    </row>
    <row r="1346" spans="6:18" s="132" customFormat="1" x14ac:dyDescent="0.2">
      <c r="F1346" s="133"/>
      <c r="G1346" s="133"/>
      <c r="H1346" s="133"/>
      <c r="I1346" s="134"/>
      <c r="J1346" s="135"/>
      <c r="P1346" s="136"/>
      <c r="Q1346" s="137"/>
      <c r="R1346" s="137"/>
    </row>
    <row r="1347" spans="6:18" s="132" customFormat="1" x14ac:dyDescent="0.2">
      <c r="F1347" s="133"/>
      <c r="G1347" s="133"/>
      <c r="H1347" s="133"/>
      <c r="I1347" s="134"/>
      <c r="J1347" s="135"/>
      <c r="P1347" s="136"/>
      <c r="Q1347" s="137"/>
      <c r="R1347" s="137"/>
    </row>
    <row r="1348" spans="6:18" s="132" customFormat="1" x14ac:dyDescent="0.2">
      <c r="F1348" s="133"/>
      <c r="G1348" s="133"/>
      <c r="H1348" s="133"/>
      <c r="I1348" s="134"/>
      <c r="J1348" s="135"/>
      <c r="P1348" s="136"/>
      <c r="Q1348" s="137"/>
      <c r="R1348" s="137"/>
    </row>
    <row r="1349" spans="6:18" s="132" customFormat="1" x14ac:dyDescent="0.2">
      <c r="F1349" s="133"/>
      <c r="G1349" s="133"/>
      <c r="H1349" s="133"/>
      <c r="I1349" s="134"/>
      <c r="J1349" s="135"/>
      <c r="P1349" s="136"/>
      <c r="Q1349" s="137"/>
      <c r="R1349" s="137"/>
    </row>
    <row r="1350" spans="6:18" s="132" customFormat="1" x14ac:dyDescent="0.2">
      <c r="F1350" s="133"/>
      <c r="G1350" s="133"/>
      <c r="H1350" s="133"/>
      <c r="I1350" s="134"/>
      <c r="J1350" s="135"/>
      <c r="P1350" s="136"/>
      <c r="Q1350" s="137"/>
      <c r="R1350" s="137"/>
    </row>
    <row r="1351" spans="6:18" s="132" customFormat="1" x14ac:dyDescent="0.2">
      <c r="F1351" s="133"/>
      <c r="G1351" s="133"/>
      <c r="H1351" s="133"/>
      <c r="I1351" s="134"/>
      <c r="J1351" s="135"/>
      <c r="P1351" s="136"/>
      <c r="Q1351" s="137"/>
      <c r="R1351" s="137"/>
    </row>
    <row r="1352" spans="6:18" s="132" customFormat="1" x14ac:dyDescent="0.2">
      <c r="F1352" s="133"/>
      <c r="G1352" s="133"/>
      <c r="H1352" s="133"/>
      <c r="I1352" s="134"/>
      <c r="J1352" s="135"/>
      <c r="P1352" s="136"/>
      <c r="Q1352" s="137"/>
      <c r="R1352" s="137"/>
    </row>
    <row r="1353" spans="6:18" s="132" customFormat="1" x14ac:dyDescent="0.2">
      <c r="F1353" s="133"/>
      <c r="G1353" s="133"/>
      <c r="H1353" s="133"/>
      <c r="I1353" s="134"/>
      <c r="J1353" s="135"/>
      <c r="P1353" s="136"/>
      <c r="Q1353" s="137"/>
      <c r="R1353" s="137"/>
    </row>
    <row r="1354" spans="6:18" s="132" customFormat="1" x14ac:dyDescent="0.2">
      <c r="F1354" s="133"/>
      <c r="G1354" s="133"/>
      <c r="H1354" s="133"/>
      <c r="I1354" s="134"/>
      <c r="J1354" s="135"/>
      <c r="P1354" s="136"/>
      <c r="Q1354" s="137"/>
      <c r="R1354" s="137"/>
    </row>
    <row r="1355" spans="6:18" s="132" customFormat="1" x14ac:dyDescent="0.2">
      <c r="F1355" s="133"/>
      <c r="G1355" s="133"/>
      <c r="H1355" s="133"/>
      <c r="I1355" s="134"/>
      <c r="J1355" s="135"/>
      <c r="P1355" s="136"/>
      <c r="Q1355" s="137"/>
      <c r="R1355" s="137"/>
    </row>
    <row r="1356" spans="6:18" s="132" customFormat="1" x14ac:dyDescent="0.2">
      <c r="F1356" s="133"/>
      <c r="G1356" s="133"/>
      <c r="H1356" s="133"/>
      <c r="I1356" s="134"/>
      <c r="J1356" s="135"/>
      <c r="P1356" s="136"/>
      <c r="Q1356" s="137"/>
      <c r="R1356" s="137"/>
    </row>
    <row r="1357" spans="6:18" s="132" customFormat="1" x14ac:dyDescent="0.2">
      <c r="F1357" s="133"/>
      <c r="G1357" s="133"/>
      <c r="H1357" s="133"/>
      <c r="I1357" s="134"/>
      <c r="J1357" s="135"/>
      <c r="P1357" s="136"/>
      <c r="Q1357" s="137"/>
      <c r="R1357" s="137"/>
    </row>
    <row r="1358" spans="6:18" s="132" customFormat="1" x14ac:dyDescent="0.2">
      <c r="F1358" s="133"/>
      <c r="G1358" s="133"/>
      <c r="H1358" s="133"/>
      <c r="I1358" s="134"/>
      <c r="J1358" s="135"/>
      <c r="P1358" s="136"/>
      <c r="Q1358" s="137"/>
      <c r="R1358" s="137"/>
    </row>
    <row r="1359" spans="6:18" s="132" customFormat="1" x14ac:dyDescent="0.2">
      <c r="F1359" s="133"/>
      <c r="G1359" s="133"/>
      <c r="H1359" s="133"/>
      <c r="I1359" s="134"/>
      <c r="J1359" s="135"/>
      <c r="P1359" s="136"/>
      <c r="Q1359" s="137"/>
      <c r="R1359" s="137"/>
    </row>
    <row r="1360" spans="6:18" s="132" customFormat="1" x14ac:dyDescent="0.2">
      <c r="F1360" s="133"/>
      <c r="G1360" s="133"/>
      <c r="H1360" s="133"/>
      <c r="I1360" s="134"/>
      <c r="J1360" s="135"/>
      <c r="P1360" s="136"/>
      <c r="Q1360" s="137"/>
      <c r="R1360" s="137"/>
    </row>
    <row r="1361" spans="6:18" s="132" customFormat="1" x14ac:dyDescent="0.2">
      <c r="F1361" s="133"/>
      <c r="G1361" s="133"/>
      <c r="H1361" s="133"/>
      <c r="I1361" s="134"/>
      <c r="J1361" s="135"/>
      <c r="P1361" s="136"/>
      <c r="Q1361" s="137"/>
      <c r="R1361" s="137"/>
    </row>
    <row r="1362" spans="6:18" s="132" customFormat="1" x14ac:dyDescent="0.2">
      <c r="F1362" s="133"/>
      <c r="G1362" s="133"/>
      <c r="H1362" s="133"/>
      <c r="I1362" s="134"/>
      <c r="J1362" s="135"/>
      <c r="P1362" s="136"/>
      <c r="Q1362" s="137"/>
      <c r="R1362" s="137"/>
    </row>
    <row r="1363" spans="6:18" s="132" customFormat="1" x14ac:dyDescent="0.2">
      <c r="F1363" s="133"/>
      <c r="G1363" s="133"/>
      <c r="H1363" s="133"/>
      <c r="I1363" s="134"/>
      <c r="J1363" s="135"/>
      <c r="P1363" s="136"/>
      <c r="Q1363" s="137"/>
      <c r="R1363" s="137"/>
    </row>
    <row r="1364" spans="6:18" s="132" customFormat="1" x14ac:dyDescent="0.2">
      <c r="F1364" s="133"/>
      <c r="G1364" s="133"/>
      <c r="H1364" s="133"/>
      <c r="I1364" s="134"/>
      <c r="J1364" s="135"/>
      <c r="P1364" s="136"/>
      <c r="Q1364" s="137"/>
      <c r="R1364" s="137"/>
    </row>
    <row r="1365" spans="6:18" s="132" customFormat="1" x14ac:dyDescent="0.2">
      <c r="F1365" s="133"/>
      <c r="G1365" s="133"/>
      <c r="H1365" s="133"/>
      <c r="I1365" s="134"/>
      <c r="J1365" s="135"/>
      <c r="P1365" s="136"/>
      <c r="Q1365" s="137"/>
      <c r="R1365" s="137"/>
    </row>
    <row r="1366" spans="6:18" s="132" customFormat="1" x14ac:dyDescent="0.2">
      <c r="F1366" s="133"/>
      <c r="G1366" s="133"/>
      <c r="H1366" s="133"/>
      <c r="I1366" s="134"/>
      <c r="J1366" s="135"/>
      <c r="P1366" s="136"/>
      <c r="Q1366" s="137"/>
      <c r="R1366" s="137"/>
    </row>
    <row r="1367" spans="6:18" s="132" customFormat="1" x14ac:dyDescent="0.2">
      <c r="F1367" s="133"/>
      <c r="G1367" s="133"/>
      <c r="H1367" s="133"/>
      <c r="I1367" s="134"/>
      <c r="J1367" s="135"/>
      <c r="P1367" s="136"/>
      <c r="Q1367" s="137"/>
      <c r="R1367" s="137"/>
    </row>
    <row r="1368" spans="6:18" s="132" customFormat="1" x14ac:dyDescent="0.2">
      <c r="F1368" s="133"/>
      <c r="G1368" s="133"/>
      <c r="H1368" s="133"/>
      <c r="I1368" s="134"/>
      <c r="J1368" s="135"/>
      <c r="P1368" s="136"/>
      <c r="Q1368" s="137"/>
      <c r="R1368" s="137"/>
    </row>
    <row r="1369" spans="6:18" s="132" customFormat="1" x14ac:dyDescent="0.2">
      <c r="F1369" s="133"/>
      <c r="G1369" s="133"/>
      <c r="H1369" s="133"/>
      <c r="I1369" s="134"/>
      <c r="J1369" s="135"/>
      <c r="P1369" s="136"/>
      <c r="Q1369" s="137"/>
      <c r="R1369" s="137"/>
    </row>
    <row r="1370" spans="6:18" s="132" customFormat="1" x14ac:dyDescent="0.2">
      <c r="F1370" s="133"/>
      <c r="G1370" s="133"/>
      <c r="H1370" s="133"/>
      <c r="I1370" s="134"/>
      <c r="J1370" s="135"/>
      <c r="P1370" s="136"/>
      <c r="Q1370" s="137"/>
      <c r="R1370" s="137"/>
    </row>
    <row r="1371" spans="6:18" s="132" customFormat="1" x14ac:dyDescent="0.2">
      <c r="F1371" s="133"/>
      <c r="G1371" s="133"/>
      <c r="H1371" s="133"/>
      <c r="I1371" s="134"/>
      <c r="J1371" s="135"/>
      <c r="P1371" s="136"/>
      <c r="Q1371" s="137"/>
      <c r="R1371" s="137"/>
    </row>
    <row r="1372" spans="6:18" s="132" customFormat="1" x14ac:dyDescent="0.2">
      <c r="F1372" s="133"/>
      <c r="G1372" s="133"/>
      <c r="H1372" s="133"/>
      <c r="I1372" s="134"/>
      <c r="J1372" s="135"/>
      <c r="P1372" s="136"/>
      <c r="Q1372" s="137"/>
      <c r="R1372" s="137"/>
    </row>
    <row r="1373" spans="6:18" s="132" customFormat="1" x14ac:dyDescent="0.2">
      <c r="F1373" s="133"/>
      <c r="G1373" s="133"/>
      <c r="H1373" s="133"/>
      <c r="I1373" s="134"/>
      <c r="J1373" s="135"/>
      <c r="P1373" s="136"/>
      <c r="Q1373" s="137"/>
      <c r="R1373" s="137"/>
    </row>
    <row r="1374" spans="6:18" s="132" customFormat="1" x14ac:dyDescent="0.2">
      <c r="F1374" s="133"/>
      <c r="G1374" s="133"/>
      <c r="H1374" s="133"/>
      <c r="I1374" s="134"/>
      <c r="J1374" s="135"/>
      <c r="P1374" s="136"/>
      <c r="Q1374" s="137"/>
      <c r="R1374" s="137"/>
    </row>
    <row r="1375" spans="6:18" s="132" customFormat="1" x14ac:dyDescent="0.2">
      <c r="F1375" s="133"/>
      <c r="G1375" s="133"/>
      <c r="H1375" s="133"/>
      <c r="I1375" s="134"/>
      <c r="J1375" s="135"/>
      <c r="P1375" s="136"/>
      <c r="Q1375" s="137"/>
      <c r="R1375" s="137"/>
    </row>
    <row r="1376" spans="6:18" s="132" customFormat="1" x14ac:dyDescent="0.2">
      <c r="F1376" s="133"/>
      <c r="G1376" s="133"/>
      <c r="H1376" s="133"/>
      <c r="I1376" s="134"/>
      <c r="J1376" s="135"/>
      <c r="P1376" s="136"/>
      <c r="Q1376" s="137"/>
      <c r="R1376" s="137"/>
    </row>
    <row r="1377" spans="6:18" s="132" customFormat="1" x14ac:dyDescent="0.2">
      <c r="F1377" s="133"/>
      <c r="G1377" s="133"/>
      <c r="H1377" s="133"/>
      <c r="I1377" s="134"/>
      <c r="J1377" s="135"/>
      <c r="P1377" s="136"/>
      <c r="Q1377" s="137"/>
      <c r="R1377" s="137"/>
    </row>
    <row r="1378" spans="6:18" s="132" customFormat="1" x14ac:dyDescent="0.2">
      <c r="F1378" s="133"/>
      <c r="G1378" s="133"/>
      <c r="H1378" s="133"/>
      <c r="I1378" s="134"/>
      <c r="J1378" s="135"/>
      <c r="P1378" s="136"/>
      <c r="Q1378" s="137"/>
      <c r="R1378" s="137"/>
    </row>
    <row r="1379" spans="6:18" s="132" customFormat="1" x14ac:dyDescent="0.2">
      <c r="F1379" s="133"/>
      <c r="G1379" s="133"/>
      <c r="H1379" s="133"/>
      <c r="I1379" s="134"/>
      <c r="J1379" s="135"/>
      <c r="P1379" s="136"/>
      <c r="Q1379" s="137"/>
      <c r="R1379" s="137"/>
    </row>
    <row r="1380" spans="6:18" s="132" customFormat="1" x14ac:dyDescent="0.2">
      <c r="F1380" s="133"/>
      <c r="G1380" s="133"/>
      <c r="H1380" s="133"/>
      <c r="I1380" s="134"/>
      <c r="J1380" s="135"/>
      <c r="P1380" s="136"/>
      <c r="Q1380" s="137"/>
      <c r="R1380" s="137"/>
    </row>
    <row r="1381" spans="6:18" s="132" customFormat="1" x14ac:dyDescent="0.2">
      <c r="F1381" s="133"/>
      <c r="G1381" s="133"/>
      <c r="H1381" s="133"/>
      <c r="I1381" s="134"/>
      <c r="J1381" s="135"/>
      <c r="P1381" s="136"/>
      <c r="Q1381" s="137"/>
      <c r="R1381" s="137"/>
    </row>
    <row r="1382" spans="6:18" s="132" customFormat="1" x14ac:dyDescent="0.2">
      <c r="F1382" s="133"/>
      <c r="G1382" s="133"/>
      <c r="H1382" s="133"/>
      <c r="I1382" s="134"/>
      <c r="J1382" s="135"/>
      <c r="P1382" s="136"/>
      <c r="Q1382" s="137"/>
      <c r="R1382" s="137"/>
    </row>
    <row r="1383" spans="6:18" s="132" customFormat="1" x14ac:dyDescent="0.2">
      <c r="F1383" s="133"/>
      <c r="G1383" s="133"/>
      <c r="H1383" s="133"/>
      <c r="I1383" s="134"/>
      <c r="J1383" s="135"/>
      <c r="P1383" s="136"/>
      <c r="Q1383" s="137"/>
      <c r="R1383" s="137"/>
    </row>
    <row r="1384" spans="6:18" s="132" customFormat="1" x14ac:dyDescent="0.2">
      <c r="F1384" s="133"/>
      <c r="G1384" s="133"/>
      <c r="H1384" s="133"/>
      <c r="I1384" s="134"/>
      <c r="J1384" s="135"/>
      <c r="P1384" s="136"/>
      <c r="Q1384" s="137"/>
      <c r="R1384" s="137"/>
    </row>
    <row r="1385" spans="6:18" s="132" customFormat="1" x14ac:dyDescent="0.2">
      <c r="F1385" s="133"/>
      <c r="G1385" s="133"/>
      <c r="H1385" s="133"/>
      <c r="I1385" s="134"/>
      <c r="J1385" s="135"/>
      <c r="P1385" s="136"/>
      <c r="Q1385" s="137"/>
      <c r="R1385" s="137"/>
    </row>
    <row r="1386" spans="6:18" s="132" customFormat="1" x14ac:dyDescent="0.2">
      <c r="F1386" s="133"/>
      <c r="G1386" s="133"/>
      <c r="H1386" s="133"/>
      <c r="I1386" s="134"/>
      <c r="J1386" s="135"/>
      <c r="P1386" s="136"/>
      <c r="Q1386" s="137"/>
      <c r="R1386" s="137"/>
    </row>
    <row r="1387" spans="6:18" s="132" customFormat="1" x14ac:dyDescent="0.2">
      <c r="F1387" s="133"/>
      <c r="G1387" s="133"/>
      <c r="H1387" s="133"/>
      <c r="I1387" s="134"/>
      <c r="J1387" s="135"/>
      <c r="P1387" s="136"/>
      <c r="Q1387" s="137"/>
      <c r="R1387" s="137"/>
    </row>
    <row r="1388" spans="6:18" s="132" customFormat="1" x14ac:dyDescent="0.2">
      <c r="F1388" s="133"/>
      <c r="G1388" s="133"/>
      <c r="H1388" s="133"/>
      <c r="I1388" s="134"/>
      <c r="J1388" s="135"/>
      <c r="P1388" s="136"/>
      <c r="Q1388" s="137"/>
      <c r="R1388" s="137"/>
    </row>
    <row r="1389" spans="6:18" s="132" customFormat="1" x14ac:dyDescent="0.2">
      <c r="F1389" s="133"/>
      <c r="G1389" s="133"/>
      <c r="H1389" s="133"/>
      <c r="I1389" s="134"/>
      <c r="J1389" s="135"/>
      <c r="P1389" s="136"/>
      <c r="Q1389" s="137"/>
      <c r="R1389" s="137"/>
    </row>
    <row r="1390" spans="6:18" s="132" customFormat="1" x14ac:dyDescent="0.2">
      <c r="F1390" s="133"/>
      <c r="G1390" s="133"/>
      <c r="H1390" s="133"/>
      <c r="I1390" s="134"/>
      <c r="J1390" s="135"/>
      <c r="P1390" s="136"/>
      <c r="Q1390" s="137"/>
      <c r="R1390" s="137"/>
    </row>
    <row r="1391" spans="6:18" s="132" customFormat="1" x14ac:dyDescent="0.2">
      <c r="F1391" s="133"/>
      <c r="G1391" s="133"/>
      <c r="H1391" s="133"/>
      <c r="I1391" s="134"/>
      <c r="J1391" s="135"/>
      <c r="P1391" s="136"/>
      <c r="Q1391" s="137"/>
      <c r="R1391" s="137"/>
    </row>
    <row r="1392" spans="6:18" s="132" customFormat="1" x14ac:dyDescent="0.2">
      <c r="F1392" s="133"/>
      <c r="G1392" s="133"/>
      <c r="H1392" s="133"/>
      <c r="I1392" s="134"/>
      <c r="J1392" s="135"/>
      <c r="P1392" s="136"/>
      <c r="Q1392" s="137"/>
      <c r="R1392" s="137"/>
    </row>
    <row r="1393" spans="6:18" s="132" customFormat="1" x14ac:dyDescent="0.2">
      <c r="F1393" s="133"/>
      <c r="G1393" s="133"/>
      <c r="H1393" s="133"/>
      <c r="I1393" s="134"/>
      <c r="J1393" s="135"/>
      <c r="P1393" s="136"/>
      <c r="Q1393" s="137"/>
      <c r="R1393" s="137"/>
    </row>
    <row r="1394" spans="6:18" s="132" customFormat="1" x14ac:dyDescent="0.2">
      <c r="F1394" s="133"/>
      <c r="G1394" s="133"/>
      <c r="H1394" s="133"/>
      <c r="I1394" s="134"/>
      <c r="J1394" s="135"/>
      <c r="P1394" s="136"/>
      <c r="Q1394" s="137"/>
      <c r="R1394" s="137"/>
    </row>
    <row r="1395" spans="6:18" s="132" customFormat="1" x14ac:dyDescent="0.2">
      <c r="F1395" s="133"/>
      <c r="G1395" s="133"/>
      <c r="H1395" s="133"/>
      <c r="I1395" s="134"/>
      <c r="J1395" s="135"/>
      <c r="P1395" s="136"/>
      <c r="Q1395" s="137"/>
      <c r="R1395" s="137"/>
    </row>
    <row r="1396" spans="6:18" s="132" customFormat="1" x14ac:dyDescent="0.2">
      <c r="F1396" s="133"/>
      <c r="G1396" s="133"/>
      <c r="H1396" s="133"/>
      <c r="I1396" s="134"/>
      <c r="J1396" s="135"/>
      <c r="P1396" s="136"/>
      <c r="Q1396" s="137"/>
      <c r="R1396" s="137"/>
    </row>
    <row r="1397" spans="6:18" s="132" customFormat="1" x14ac:dyDescent="0.2">
      <c r="F1397" s="133"/>
      <c r="G1397" s="133"/>
      <c r="H1397" s="133"/>
      <c r="I1397" s="134"/>
      <c r="J1397" s="135"/>
      <c r="P1397" s="136"/>
      <c r="Q1397" s="137"/>
      <c r="R1397" s="137"/>
    </row>
    <row r="1398" spans="6:18" s="132" customFormat="1" x14ac:dyDescent="0.2">
      <c r="F1398" s="133"/>
      <c r="G1398" s="133"/>
      <c r="H1398" s="133"/>
      <c r="I1398" s="134"/>
      <c r="J1398" s="135"/>
      <c r="P1398" s="136"/>
      <c r="Q1398" s="137"/>
      <c r="R1398" s="137"/>
    </row>
    <row r="1399" spans="6:18" s="132" customFormat="1" x14ac:dyDescent="0.2">
      <c r="F1399" s="133"/>
      <c r="G1399" s="133"/>
      <c r="H1399" s="133"/>
      <c r="I1399" s="134"/>
      <c r="J1399" s="135"/>
      <c r="P1399" s="136"/>
      <c r="Q1399" s="137"/>
      <c r="R1399" s="137"/>
    </row>
    <row r="1400" spans="6:18" s="132" customFormat="1" x14ac:dyDescent="0.2">
      <c r="F1400" s="133"/>
      <c r="G1400" s="133"/>
      <c r="H1400" s="133"/>
      <c r="I1400" s="134"/>
      <c r="J1400" s="135"/>
      <c r="P1400" s="136"/>
      <c r="Q1400" s="137"/>
      <c r="R1400" s="137"/>
    </row>
    <row r="1401" spans="6:18" s="132" customFormat="1" x14ac:dyDescent="0.2">
      <c r="F1401" s="133"/>
      <c r="G1401" s="133"/>
      <c r="H1401" s="133"/>
      <c r="I1401" s="134"/>
      <c r="J1401" s="135"/>
      <c r="P1401" s="136"/>
      <c r="Q1401" s="137"/>
      <c r="R1401" s="137"/>
    </row>
    <row r="1402" spans="6:18" s="132" customFormat="1" x14ac:dyDescent="0.2">
      <c r="F1402" s="133"/>
      <c r="G1402" s="133"/>
      <c r="H1402" s="133"/>
      <c r="I1402" s="134"/>
      <c r="J1402" s="135"/>
      <c r="P1402" s="136"/>
      <c r="Q1402" s="137"/>
      <c r="R1402" s="137"/>
    </row>
    <row r="1403" spans="6:18" s="132" customFormat="1" x14ac:dyDescent="0.2">
      <c r="F1403" s="133"/>
      <c r="G1403" s="133"/>
      <c r="H1403" s="133"/>
      <c r="I1403" s="134"/>
      <c r="J1403" s="135"/>
      <c r="P1403" s="136"/>
      <c r="Q1403" s="137"/>
      <c r="R1403" s="137"/>
    </row>
    <row r="1404" spans="6:18" s="132" customFormat="1" x14ac:dyDescent="0.2">
      <c r="F1404" s="133"/>
      <c r="G1404" s="133"/>
      <c r="H1404" s="133"/>
      <c r="I1404" s="134"/>
      <c r="J1404" s="135"/>
      <c r="P1404" s="136"/>
      <c r="Q1404" s="137"/>
      <c r="R1404" s="137"/>
    </row>
    <row r="1405" spans="6:18" s="132" customFormat="1" x14ac:dyDescent="0.2">
      <c r="F1405" s="133"/>
      <c r="G1405" s="133"/>
      <c r="H1405" s="133"/>
      <c r="I1405" s="134"/>
      <c r="J1405" s="135"/>
      <c r="P1405" s="136"/>
      <c r="Q1405" s="137"/>
      <c r="R1405" s="137"/>
    </row>
    <row r="1406" spans="6:18" s="132" customFormat="1" x14ac:dyDescent="0.2">
      <c r="F1406" s="133"/>
      <c r="G1406" s="133"/>
      <c r="H1406" s="133"/>
      <c r="I1406" s="134"/>
      <c r="J1406" s="135"/>
      <c r="P1406" s="136"/>
      <c r="Q1406" s="137"/>
      <c r="R1406" s="137"/>
    </row>
    <row r="1407" spans="6:18" s="132" customFormat="1" x14ac:dyDescent="0.2">
      <c r="F1407" s="133"/>
      <c r="G1407" s="133"/>
      <c r="H1407" s="133"/>
      <c r="I1407" s="134"/>
      <c r="J1407" s="135"/>
      <c r="P1407" s="136"/>
      <c r="Q1407" s="137"/>
      <c r="R1407" s="137"/>
    </row>
    <row r="1408" spans="6:18" s="132" customFormat="1" x14ac:dyDescent="0.2">
      <c r="F1408" s="133"/>
      <c r="G1408" s="133"/>
      <c r="H1408" s="133"/>
      <c r="I1408" s="134"/>
      <c r="J1408" s="135"/>
      <c r="P1408" s="136"/>
      <c r="Q1408" s="137"/>
      <c r="R1408" s="137"/>
    </row>
    <row r="1409" spans="6:18" s="132" customFormat="1" x14ac:dyDescent="0.2">
      <c r="F1409" s="133"/>
      <c r="G1409" s="133"/>
      <c r="H1409" s="133"/>
      <c r="I1409" s="134"/>
      <c r="J1409" s="135"/>
      <c r="P1409" s="136"/>
      <c r="Q1409" s="137"/>
      <c r="R1409" s="137"/>
    </row>
    <row r="1410" spans="6:18" s="132" customFormat="1" x14ac:dyDescent="0.2">
      <c r="F1410" s="133"/>
      <c r="G1410" s="133"/>
      <c r="H1410" s="133"/>
      <c r="I1410" s="134"/>
      <c r="J1410" s="135"/>
      <c r="P1410" s="136"/>
      <c r="Q1410" s="137"/>
      <c r="R1410" s="137"/>
    </row>
    <row r="1411" spans="6:18" s="132" customFormat="1" x14ac:dyDescent="0.2">
      <c r="F1411" s="133"/>
      <c r="G1411" s="133"/>
      <c r="H1411" s="133"/>
      <c r="I1411" s="134"/>
      <c r="J1411" s="135"/>
      <c r="P1411" s="136"/>
      <c r="Q1411" s="137"/>
      <c r="R1411" s="137"/>
    </row>
    <row r="1412" spans="6:18" s="132" customFormat="1" x14ac:dyDescent="0.2">
      <c r="F1412" s="133"/>
      <c r="G1412" s="133"/>
      <c r="H1412" s="133"/>
      <c r="I1412" s="134"/>
      <c r="J1412" s="135"/>
      <c r="P1412" s="136"/>
      <c r="Q1412" s="137"/>
      <c r="R1412" s="137"/>
    </row>
    <row r="1413" spans="6:18" s="132" customFormat="1" x14ac:dyDescent="0.2">
      <c r="F1413" s="133"/>
      <c r="G1413" s="133"/>
      <c r="H1413" s="133"/>
      <c r="I1413" s="134"/>
      <c r="J1413" s="135"/>
      <c r="P1413" s="136"/>
      <c r="Q1413" s="137"/>
      <c r="R1413" s="137"/>
    </row>
    <row r="1414" spans="6:18" s="132" customFormat="1" x14ac:dyDescent="0.2">
      <c r="F1414" s="133"/>
      <c r="G1414" s="133"/>
      <c r="H1414" s="133"/>
      <c r="I1414" s="134"/>
      <c r="J1414" s="135"/>
      <c r="P1414" s="136"/>
      <c r="Q1414" s="137"/>
      <c r="R1414" s="137"/>
    </row>
    <row r="1415" spans="6:18" s="132" customFormat="1" x14ac:dyDescent="0.2">
      <c r="F1415" s="133"/>
      <c r="G1415" s="133"/>
      <c r="H1415" s="133"/>
      <c r="I1415" s="134"/>
      <c r="J1415" s="135"/>
      <c r="P1415" s="136"/>
      <c r="Q1415" s="137"/>
      <c r="R1415" s="137"/>
    </row>
    <row r="1416" spans="6:18" s="132" customFormat="1" x14ac:dyDescent="0.2">
      <c r="F1416" s="133"/>
      <c r="G1416" s="133"/>
      <c r="H1416" s="133"/>
      <c r="I1416" s="134"/>
      <c r="J1416" s="135"/>
      <c r="P1416" s="136"/>
      <c r="Q1416" s="137"/>
      <c r="R1416" s="137"/>
    </row>
    <row r="1417" spans="6:18" s="132" customFormat="1" x14ac:dyDescent="0.2">
      <c r="F1417" s="133"/>
      <c r="G1417" s="133"/>
      <c r="H1417" s="133"/>
      <c r="I1417" s="134"/>
      <c r="J1417" s="135"/>
      <c r="P1417" s="136"/>
      <c r="Q1417" s="137"/>
      <c r="R1417" s="137"/>
    </row>
    <row r="1418" spans="6:18" s="132" customFormat="1" x14ac:dyDescent="0.2">
      <c r="F1418" s="133"/>
      <c r="G1418" s="133"/>
      <c r="H1418" s="133"/>
      <c r="I1418" s="134"/>
      <c r="J1418" s="135"/>
      <c r="P1418" s="136"/>
      <c r="Q1418" s="137"/>
      <c r="R1418" s="137"/>
    </row>
    <row r="1419" spans="6:18" s="132" customFormat="1" x14ac:dyDescent="0.2">
      <c r="F1419" s="133"/>
      <c r="G1419" s="133"/>
      <c r="H1419" s="133"/>
      <c r="I1419" s="134"/>
      <c r="J1419" s="135"/>
      <c r="P1419" s="136"/>
      <c r="Q1419" s="137"/>
      <c r="R1419" s="137"/>
    </row>
    <row r="1420" spans="6:18" s="132" customFormat="1" x14ac:dyDescent="0.2">
      <c r="F1420" s="133"/>
      <c r="G1420" s="133"/>
      <c r="H1420" s="133"/>
      <c r="I1420" s="134"/>
      <c r="J1420" s="135"/>
      <c r="P1420" s="136"/>
      <c r="Q1420" s="137"/>
      <c r="R1420" s="137"/>
    </row>
    <row r="1421" spans="6:18" s="132" customFormat="1" x14ac:dyDescent="0.2">
      <c r="F1421" s="133"/>
      <c r="G1421" s="133"/>
      <c r="H1421" s="133"/>
      <c r="I1421" s="134"/>
      <c r="J1421" s="135"/>
      <c r="P1421" s="136"/>
      <c r="Q1421" s="137"/>
      <c r="R1421" s="137"/>
    </row>
    <row r="1422" spans="6:18" s="132" customFormat="1" x14ac:dyDescent="0.2">
      <c r="F1422" s="133"/>
      <c r="G1422" s="133"/>
      <c r="H1422" s="133"/>
      <c r="I1422" s="134"/>
      <c r="J1422" s="135"/>
      <c r="P1422" s="136"/>
      <c r="Q1422" s="137"/>
      <c r="R1422" s="137"/>
    </row>
    <row r="1423" spans="6:18" s="132" customFormat="1" x14ac:dyDescent="0.2">
      <c r="F1423" s="133"/>
      <c r="G1423" s="133"/>
      <c r="H1423" s="133"/>
      <c r="I1423" s="134"/>
      <c r="J1423" s="135"/>
      <c r="P1423" s="136"/>
      <c r="Q1423" s="137"/>
      <c r="R1423" s="137"/>
    </row>
    <row r="1424" spans="6:18" s="132" customFormat="1" x14ac:dyDescent="0.2">
      <c r="F1424" s="133"/>
      <c r="G1424" s="133"/>
      <c r="H1424" s="133"/>
      <c r="I1424" s="134"/>
      <c r="J1424" s="135"/>
      <c r="P1424" s="136"/>
      <c r="Q1424" s="137"/>
      <c r="R1424" s="137"/>
    </row>
    <row r="1425" spans="6:18" s="132" customFormat="1" x14ac:dyDescent="0.2">
      <c r="F1425" s="133"/>
      <c r="G1425" s="133"/>
      <c r="H1425" s="133"/>
      <c r="I1425" s="134"/>
      <c r="J1425" s="135"/>
      <c r="P1425" s="136"/>
      <c r="Q1425" s="137"/>
      <c r="R1425" s="137"/>
    </row>
    <row r="1426" spans="6:18" s="132" customFormat="1" x14ac:dyDescent="0.2">
      <c r="F1426" s="133"/>
      <c r="G1426" s="133"/>
      <c r="H1426" s="133"/>
      <c r="I1426" s="134"/>
      <c r="J1426" s="135"/>
      <c r="P1426" s="136"/>
      <c r="Q1426" s="137"/>
      <c r="R1426" s="137"/>
    </row>
    <row r="1427" spans="6:18" s="132" customFormat="1" x14ac:dyDescent="0.2">
      <c r="F1427" s="133"/>
      <c r="G1427" s="133"/>
      <c r="H1427" s="133"/>
      <c r="I1427" s="134"/>
      <c r="J1427" s="135"/>
      <c r="P1427" s="136"/>
      <c r="Q1427" s="137"/>
      <c r="R1427" s="137"/>
    </row>
    <row r="1428" spans="6:18" s="132" customFormat="1" x14ac:dyDescent="0.2">
      <c r="F1428" s="133"/>
      <c r="G1428" s="133"/>
      <c r="H1428" s="133"/>
      <c r="I1428" s="134"/>
      <c r="J1428" s="135"/>
      <c r="P1428" s="136"/>
      <c r="Q1428" s="137"/>
      <c r="R1428" s="137"/>
    </row>
    <row r="1429" spans="6:18" s="132" customFormat="1" x14ac:dyDescent="0.2">
      <c r="F1429" s="133"/>
      <c r="G1429" s="133"/>
      <c r="H1429" s="133"/>
      <c r="I1429" s="134"/>
      <c r="J1429" s="135"/>
      <c r="P1429" s="136"/>
      <c r="Q1429" s="137"/>
      <c r="R1429" s="137"/>
    </row>
    <row r="1430" spans="6:18" s="132" customFormat="1" x14ac:dyDescent="0.2">
      <c r="F1430" s="133"/>
      <c r="G1430" s="133"/>
      <c r="H1430" s="133"/>
      <c r="I1430" s="134"/>
      <c r="J1430" s="135"/>
      <c r="P1430" s="136"/>
      <c r="Q1430" s="137"/>
      <c r="R1430" s="137"/>
    </row>
    <row r="1431" spans="6:18" s="132" customFormat="1" x14ac:dyDescent="0.2">
      <c r="F1431" s="133"/>
      <c r="G1431" s="133"/>
      <c r="H1431" s="133"/>
      <c r="I1431" s="134"/>
      <c r="J1431" s="135"/>
      <c r="P1431" s="136"/>
      <c r="Q1431" s="137"/>
      <c r="R1431" s="137"/>
    </row>
    <row r="1432" spans="6:18" s="132" customFormat="1" x14ac:dyDescent="0.2">
      <c r="F1432" s="133"/>
      <c r="G1432" s="133"/>
      <c r="H1432" s="133"/>
      <c r="I1432" s="134"/>
      <c r="J1432" s="135"/>
      <c r="P1432" s="136"/>
      <c r="Q1432" s="137"/>
      <c r="R1432" s="137"/>
    </row>
    <row r="1433" spans="6:18" s="132" customFormat="1" x14ac:dyDescent="0.2">
      <c r="F1433" s="133"/>
      <c r="G1433" s="133"/>
      <c r="H1433" s="133"/>
      <c r="I1433" s="134"/>
      <c r="J1433" s="135"/>
      <c r="P1433" s="136"/>
      <c r="Q1433" s="137"/>
      <c r="R1433" s="137"/>
    </row>
    <row r="1434" spans="6:18" s="132" customFormat="1" x14ac:dyDescent="0.2">
      <c r="F1434" s="133"/>
      <c r="G1434" s="133"/>
      <c r="H1434" s="133"/>
      <c r="I1434" s="134"/>
      <c r="J1434" s="135"/>
      <c r="P1434" s="136"/>
      <c r="Q1434" s="137"/>
      <c r="R1434" s="137"/>
    </row>
    <row r="1435" spans="6:18" s="132" customFormat="1" x14ac:dyDescent="0.2">
      <c r="F1435" s="133"/>
      <c r="G1435" s="133"/>
      <c r="H1435" s="133"/>
      <c r="I1435" s="134"/>
      <c r="J1435" s="135"/>
      <c r="P1435" s="136"/>
      <c r="Q1435" s="137"/>
      <c r="R1435" s="137"/>
    </row>
    <row r="1436" spans="6:18" s="132" customFormat="1" x14ac:dyDescent="0.2">
      <c r="F1436" s="133"/>
      <c r="G1436" s="133"/>
      <c r="H1436" s="133"/>
      <c r="I1436" s="134"/>
      <c r="J1436" s="135"/>
      <c r="P1436" s="136"/>
      <c r="Q1436" s="137"/>
      <c r="R1436" s="137"/>
    </row>
    <row r="1437" spans="6:18" s="132" customFormat="1" x14ac:dyDescent="0.2">
      <c r="F1437" s="133"/>
      <c r="G1437" s="133"/>
      <c r="H1437" s="133"/>
      <c r="I1437" s="134"/>
      <c r="J1437" s="135"/>
      <c r="P1437" s="136"/>
      <c r="Q1437" s="137"/>
      <c r="R1437" s="137"/>
    </row>
    <row r="1438" spans="6:18" s="132" customFormat="1" x14ac:dyDescent="0.2">
      <c r="F1438" s="133"/>
      <c r="G1438" s="133"/>
      <c r="H1438" s="133"/>
      <c r="I1438" s="134"/>
      <c r="J1438" s="135"/>
      <c r="P1438" s="136"/>
      <c r="Q1438" s="137"/>
      <c r="R1438" s="137"/>
    </row>
    <row r="1439" spans="6:18" s="132" customFormat="1" x14ac:dyDescent="0.2">
      <c r="F1439" s="133"/>
      <c r="G1439" s="133"/>
      <c r="H1439" s="133"/>
      <c r="I1439" s="134"/>
      <c r="J1439" s="135"/>
      <c r="P1439" s="136"/>
      <c r="Q1439" s="137"/>
      <c r="R1439" s="137"/>
    </row>
    <row r="1440" spans="6:18" s="132" customFormat="1" x14ac:dyDescent="0.2">
      <c r="F1440" s="133"/>
      <c r="G1440" s="133"/>
      <c r="H1440" s="133"/>
      <c r="I1440" s="134"/>
      <c r="J1440" s="135"/>
      <c r="P1440" s="136"/>
      <c r="Q1440" s="137"/>
      <c r="R1440" s="137"/>
    </row>
    <row r="1441" spans="6:18" s="132" customFormat="1" x14ac:dyDescent="0.2">
      <c r="F1441" s="133"/>
      <c r="G1441" s="133"/>
      <c r="H1441" s="133"/>
      <c r="I1441" s="134"/>
      <c r="J1441" s="135"/>
      <c r="P1441" s="136"/>
      <c r="Q1441" s="137"/>
      <c r="R1441" s="137"/>
    </row>
    <row r="1442" spans="6:18" s="132" customFormat="1" x14ac:dyDescent="0.2">
      <c r="F1442" s="133"/>
      <c r="G1442" s="133"/>
      <c r="H1442" s="133"/>
      <c r="I1442" s="134"/>
      <c r="J1442" s="135"/>
      <c r="P1442" s="136"/>
      <c r="Q1442" s="137"/>
      <c r="R1442" s="137"/>
    </row>
    <row r="1443" spans="6:18" s="132" customFormat="1" x14ac:dyDescent="0.2">
      <c r="F1443" s="133"/>
      <c r="G1443" s="133"/>
      <c r="H1443" s="133"/>
      <c r="I1443" s="134"/>
      <c r="J1443" s="135"/>
      <c r="P1443" s="136"/>
      <c r="Q1443" s="137"/>
      <c r="R1443" s="137"/>
    </row>
    <row r="1444" spans="6:18" s="132" customFormat="1" x14ac:dyDescent="0.2">
      <c r="F1444" s="133"/>
      <c r="G1444" s="133"/>
      <c r="H1444" s="133"/>
      <c r="I1444" s="134"/>
      <c r="J1444" s="135"/>
      <c r="P1444" s="136"/>
      <c r="Q1444" s="137"/>
      <c r="R1444" s="137"/>
    </row>
    <row r="1445" spans="6:18" s="132" customFormat="1" x14ac:dyDescent="0.2">
      <c r="F1445" s="133"/>
      <c r="G1445" s="133"/>
      <c r="H1445" s="133"/>
      <c r="I1445" s="134"/>
      <c r="J1445" s="135"/>
      <c r="P1445" s="136"/>
      <c r="Q1445" s="137"/>
      <c r="R1445" s="137"/>
    </row>
    <row r="1446" spans="6:18" s="132" customFormat="1" x14ac:dyDescent="0.2">
      <c r="F1446" s="133"/>
      <c r="G1446" s="133"/>
      <c r="H1446" s="133"/>
      <c r="I1446" s="134"/>
      <c r="J1446" s="135"/>
      <c r="P1446" s="136"/>
      <c r="Q1446" s="137"/>
      <c r="R1446" s="137"/>
    </row>
    <row r="1447" spans="6:18" s="132" customFormat="1" x14ac:dyDescent="0.2">
      <c r="F1447" s="133"/>
      <c r="G1447" s="133"/>
      <c r="H1447" s="133"/>
      <c r="I1447" s="134"/>
      <c r="J1447" s="135"/>
      <c r="P1447" s="136"/>
      <c r="Q1447" s="137"/>
      <c r="R1447" s="137"/>
    </row>
    <row r="1448" spans="6:18" s="132" customFormat="1" x14ac:dyDescent="0.2">
      <c r="F1448" s="133"/>
      <c r="G1448" s="133"/>
      <c r="H1448" s="133"/>
      <c r="I1448" s="134"/>
      <c r="J1448" s="135"/>
      <c r="P1448" s="136"/>
      <c r="Q1448" s="137"/>
      <c r="R1448" s="137"/>
    </row>
    <row r="1449" spans="6:18" s="132" customFormat="1" x14ac:dyDescent="0.2">
      <c r="F1449" s="133"/>
      <c r="G1449" s="133"/>
      <c r="H1449" s="133"/>
      <c r="I1449" s="134"/>
      <c r="J1449" s="135"/>
      <c r="P1449" s="136"/>
      <c r="Q1449" s="137"/>
      <c r="R1449" s="137"/>
    </row>
    <row r="1450" spans="6:18" s="132" customFormat="1" x14ac:dyDescent="0.2">
      <c r="F1450" s="133"/>
      <c r="G1450" s="133"/>
      <c r="H1450" s="133"/>
      <c r="I1450" s="134"/>
      <c r="J1450" s="135"/>
      <c r="P1450" s="136"/>
      <c r="Q1450" s="137"/>
      <c r="R1450" s="137"/>
    </row>
    <row r="1451" spans="6:18" s="132" customFormat="1" x14ac:dyDescent="0.2">
      <c r="F1451" s="133"/>
      <c r="G1451" s="133"/>
      <c r="H1451" s="133"/>
      <c r="I1451" s="134"/>
      <c r="J1451" s="135"/>
      <c r="P1451" s="136"/>
      <c r="Q1451" s="137"/>
      <c r="R1451" s="137"/>
    </row>
    <row r="1452" spans="6:18" s="132" customFormat="1" x14ac:dyDescent="0.2">
      <c r="F1452" s="133"/>
      <c r="G1452" s="133"/>
      <c r="H1452" s="133"/>
      <c r="I1452" s="134"/>
      <c r="J1452" s="135"/>
      <c r="P1452" s="136"/>
      <c r="Q1452" s="137"/>
      <c r="R1452" s="137"/>
    </row>
    <row r="1453" spans="6:18" s="132" customFormat="1" x14ac:dyDescent="0.2">
      <c r="F1453" s="133"/>
      <c r="G1453" s="133"/>
      <c r="H1453" s="133"/>
      <c r="I1453" s="134"/>
      <c r="J1453" s="135"/>
      <c r="P1453" s="136"/>
      <c r="Q1453" s="137"/>
      <c r="R1453" s="137"/>
    </row>
    <row r="1454" spans="6:18" s="132" customFormat="1" x14ac:dyDescent="0.2">
      <c r="F1454" s="133"/>
      <c r="G1454" s="133"/>
      <c r="H1454" s="133"/>
      <c r="I1454" s="134"/>
      <c r="J1454" s="135"/>
      <c r="P1454" s="136"/>
      <c r="Q1454" s="137"/>
      <c r="R1454" s="137"/>
    </row>
    <row r="1455" spans="6:18" s="132" customFormat="1" x14ac:dyDescent="0.2">
      <c r="F1455" s="133"/>
      <c r="G1455" s="133"/>
      <c r="H1455" s="133"/>
      <c r="I1455" s="134"/>
      <c r="J1455" s="135"/>
      <c r="P1455" s="136"/>
      <c r="Q1455" s="137"/>
      <c r="R1455" s="137"/>
    </row>
    <row r="1456" spans="6:18" s="132" customFormat="1" x14ac:dyDescent="0.2">
      <c r="F1456" s="133"/>
      <c r="G1456" s="133"/>
      <c r="H1456" s="133"/>
      <c r="I1456" s="134"/>
      <c r="J1456" s="135"/>
      <c r="P1456" s="136"/>
      <c r="Q1456" s="137"/>
      <c r="R1456" s="137"/>
    </row>
    <row r="1457" spans="6:18" s="132" customFormat="1" x14ac:dyDescent="0.2">
      <c r="F1457" s="133"/>
      <c r="G1457" s="133"/>
      <c r="H1457" s="133"/>
      <c r="I1457" s="134"/>
      <c r="J1457" s="135"/>
      <c r="P1457" s="136"/>
      <c r="Q1457" s="137"/>
      <c r="R1457" s="137"/>
    </row>
    <row r="1458" spans="6:18" s="132" customFormat="1" x14ac:dyDescent="0.2">
      <c r="F1458" s="133"/>
      <c r="G1458" s="133"/>
      <c r="H1458" s="133"/>
      <c r="I1458" s="134"/>
      <c r="J1458" s="135"/>
      <c r="P1458" s="136"/>
      <c r="Q1458" s="137"/>
      <c r="R1458" s="137"/>
    </row>
    <row r="1459" spans="6:18" s="132" customFormat="1" x14ac:dyDescent="0.2">
      <c r="F1459" s="133"/>
      <c r="G1459" s="133"/>
      <c r="H1459" s="133"/>
      <c r="I1459" s="134"/>
      <c r="J1459" s="135"/>
      <c r="P1459" s="136"/>
      <c r="Q1459" s="137"/>
      <c r="R1459" s="137"/>
    </row>
    <row r="1460" spans="6:18" s="132" customFormat="1" x14ac:dyDescent="0.2">
      <c r="F1460" s="133"/>
      <c r="G1460" s="133"/>
      <c r="H1460" s="133"/>
      <c r="I1460" s="134"/>
      <c r="J1460" s="135"/>
      <c r="P1460" s="136"/>
      <c r="Q1460" s="137"/>
      <c r="R1460" s="137"/>
    </row>
    <row r="1461" spans="6:18" s="132" customFormat="1" x14ac:dyDescent="0.2">
      <c r="F1461" s="133"/>
      <c r="G1461" s="133"/>
      <c r="H1461" s="133"/>
      <c r="I1461" s="134"/>
      <c r="J1461" s="135"/>
      <c r="P1461" s="136"/>
      <c r="Q1461" s="137"/>
      <c r="R1461" s="137"/>
    </row>
    <row r="1462" spans="6:18" s="132" customFormat="1" x14ac:dyDescent="0.2">
      <c r="F1462" s="133"/>
      <c r="G1462" s="133"/>
      <c r="H1462" s="133"/>
      <c r="I1462" s="134"/>
      <c r="J1462" s="135"/>
      <c r="P1462" s="136"/>
      <c r="Q1462" s="137"/>
      <c r="R1462" s="137"/>
    </row>
    <row r="1463" spans="6:18" s="132" customFormat="1" x14ac:dyDescent="0.2">
      <c r="F1463" s="133"/>
      <c r="G1463" s="133"/>
      <c r="H1463" s="133"/>
      <c r="I1463" s="134"/>
      <c r="J1463" s="135"/>
      <c r="P1463" s="136"/>
      <c r="Q1463" s="137"/>
      <c r="R1463" s="137"/>
    </row>
    <row r="1464" spans="6:18" s="132" customFormat="1" x14ac:dyDescent="0.2">
      <c r="F1464" s="133"/>
      <c r="G1464" s="133"/>
      <c r="H1464" s="133"/>
      <c r="I1464" s="134"/>
      <c r="J1464" s="135"/>
      <c r="P1464" s="136"/>
      <c r="Q1464" s="137"/>
      <c r="R1464" s="137"/>
    </row>
    <row r="1465" spans="6:18" s="132" customFormat="1" x14ac:dyDescent="0.2">
      <c r="F1465" s="133"/>
      <c r="G1465" s="133"/>
      <c r="H1465" s="133"/>
      <c r="I1465" s="134"/>
      <c r="J1465" s="135"/>
      <c r="P1465" s="136"/>
      <c r="Q1465" s="137"/>
      <c r="R1465" s="137"/>
    </row>
    <row r="1466" spans="6:18" s="132" customFormat="1" x14ac:dyDescent="0.2">
      <c r="F1466" s="133"/>
      <c r="G1466" s="133"/>
      <c r="H1466" s="133"/>
      <c r="I1466" s="134"/>
      <c r="J1466" s="135"/>
      <c r="P1466" s="136"/>
      <c r="Q1466" s="137"/>
      <c r="R1466" s="137"/>
    </row>
    <row r="1467" spans="6:18" s="132" customFormat="1" x14ac:dyDescent="0.2">
      <c r="F1467" s="133"/>
      <c r="G1467" s="133"/>
      <c r="H1467" s="133"/>
      <c r="I1467" s="134"/>
      <c r="J1467" s="135"/>
      <c r="P1467" s="136"/>
      <c r="Q1467" s="137"/>
      <c r="R1467" s="137"/>
    </row>
    <row r="1468" spans="6:18" s="132" customFormat="1" x14ac:dyDescent="0.2">
      <c r="F1468" s="133"/>
      <c r="G1468" s="133"/>
      <c r="H1468" s="133"/>
      <c r="I1468" s="134"/>
      <c r="J1468" s="135"/>
      <c r="P1468" s="136"/>
      <c r="Q1468" s="137"/>
      <c r="R1468" s="137"/>
    </row>
    <row r="1469" spans="6:18" s="132" customFormat="1" x14ac:dyDescent="0.2">
      <c r="F1469" s="133"/>
      <c r="G1469" s="133"/>
      <c r="H1469" s="133"/>
      <c r="I1469" s="134"/>
      <c r="J1469" s="135"/>
      <c r="P1469" s="136"/>
      <c r="Q1469" s="137"/>
      <c r="R1469" s="137"/>
    </row>
    <row r="1470" spans="6:18" s="132" customFormat="1" x14ac:dyDescent="0.2">
      <c r="F1470" s="133"/>
      <c r="G1470" s="133"/>
      <c r="H1470" s="133"/>
      <c r="I1470" s="134"/>
      <c r="J1470" s="135"/>
      <c r="P1470" s="136"/>
      <c r="Q1470" s="137"/>
      <c r="R1470" s="137"/>
    </row>
    <row r="1471" spans="6:18" s="132" customFormat="1" x14ac:dyDescent="0.2">
      <c r="F1471" s="133"/>
      <c r="G1471" s="133"/>
      <c r="H1471" s="133"/>
      <c r="I1471" s="134"/>
      <c r="J1471" s="135"/>
      <c r="P1471" s="136"/>
      <c r="Q1471" s="137"/>
      <c r="R1471" s="137"/>
    </row>
    <row r="1472" spans="6:18" s="132" customFormat="1" x14ac:dyDescent="0.2">
      <c r="F1472" s="133"/>
      <c r="G1472" s="133"/>
      <c r="H1472" s="133"/>
      <c r="I1472" s="134"/>
      <c r="J1472" s="135"/>
      <c r="P1472" s="136"/>
      <c r="Q1472" s="137"/>
      <c r="R1472" s="137"/>
    </row>
    <row r="1473" spans="6:18" s="132" customFormat="1" x14ac:dyDescent="0.2">
      <c r="F1473" s="133"/>
      <c r="G1473" s="133"/>
      <c r="H1473" s="133"/>
      <c r="I1473" s="134"/>
      <c r="J1473" s="135"/>
      <c r="P1473" s="136"/>
      <c r="Q1473" s="137"/>
      <c r="R1473" s="137"/>
    </row>
    <row r="1474" spans="6:18" s="132" customFormat="1" x14ac:dyDescent="0.2">
      <c r="F1474" s="133"/>
      <c r="G1474" s="133"/>
      <c r="H1474" s="133"/>
      <c r="I1474" s="134"/>
      <c r="J1474" s="135"/>
      <c r="P1474" s="136"/>
      <c r="Q1474" s="137"/>
      <c r="R1474" s="137"/>
    </row>
    <row r="1475" spans="6:18" s="132" customFormat="1" x14ac:dyDescent="0.2">
      <c r="F1475" s="133"/>
      <c r="G1475" s="133"/>
      <c r="H1475" s="133"/>
      <c r="I1475" s="134"/>
      <c r="J1475" s="135"/>
      <c r="P1475" s="136"/>
      <c r="Q1475" s="137"/>
      <c r="R1475" s="137"/>
    </row>
    <row r="1476" spans="6:18" s="132" customFormat="1" x14ac:dyDescent="0.2">
      <c r="F1476" s="133"/>
      <c r="G1476" s="133"/>
      <c r="H1476" s="133"/>
      <c r="I1476" s="134"/>
      <c r="J1476" s="135"/>
      <c r="P1476" s="136"/>
      <c r="Q1476" s="137"/>
      <c r="R1476" s="137"/>
    </row>
    <row r="1477" spans="6:18" s="132" customFormat="1" x14ac:dyDescent="0.2">
      <c r="F1477" s="133"/>
      <c r="G1477" s="133"/>
      <c r="H1477" s="133"/>
      <c r="I1477" s="134"/>
      <c r="J1477" s="135"/>
      <c r="P1477" s="136"/>
      <c r="Q1477" s="137"/>
      <c r="R1477" s="137"/>
    </row>
    <row r="1478" spans="6:18" s="132" customFormat="1" x14ac:dyDescent="0.2">
      <c r="F1478" s="133"/>
      <c r="G1478" s="133"/>
      <c r="H1478" s="133"/>
      <c r="I1478" s="134"/>
      <c r="J1478" s="135"/>
      <c r="P1478" s="136"/>
      <c r="Q1478" s="137"/>
      <c r="R1478" s="137"/>
    </row>
    <row r="1479" spans="6:18" s="132" customFormat="1" x14ac:dyDescent="0.2">
      <c r="F1479" s="133"/>
      <c r="G1479" s="133"/>
      <c r="H1479" s="133"/>
      <c r="I1479" s="134"/>
      <c r="J1479" s="135"/>
      <c r="P1479" s="136"/>
      <c r="Q1479" s="137"/>
      <c r="R1479" s="137"/>
    </row>
    <row r="1480" spans="6:18" s="132" customFormat="1" x14ac:dyDescent="0.2">
      <c r="F1480" s="133"/>
      <c r="G1480" s="133"/>
      <c r="H1480" s="133"/>
      <c r="I1480" s="134"/>
      <c r="J1480" s="135"/>
      <c r="P1480" s="136"/>
      <c r="Q1480" s="137"/>
      <c r="R1480" s="137"/>
    </row>
    <row r="1481" spans="6:18" s="132" customFormat="1" x14ac:dyDescent="0.2">
      <c r="F1481" s="133"/>
      <c r="G1481" s="133"/>
      <c r="H1481" s="133"/>
      <c r="I1481" s="134"/>
      <c r="J1481" s="135"/>
      <c r="P1481" s="136"/>
      <c r="Q1481" s="137"/>
      <c r="R1481" s="137"/>
    </row>
    <row r="1482" spans="6:18" s="132" customFormat="1" x14ac:dyDescent="0.2">
      <c r="F1482" s="133"/>
      <c r="G1482" s="133"/>
      <c r="H1482" s="133"/>
      <c r="I1482" s="134"/>
      <c r="J1482" s="135"/>
      <c r="P1482" s="136"/>
      <c r="Q1482" s="137"/>
      <c r="R1482" s="137"/>
    </row>
    <row r="1483" spans="6:18" s="132" customFormat="1" x14ac:dyDescent="0.2">
      <c r="F1483" s="133"/>
      <c r="G1483" s="133"/>
      <c r="H1483" s="133"/>
      <c r="I1483" s="134"/>
      <c r="J1483" s="135"/>
      <c r="P1483" s="136"/>
      <c r="Q1483" s="137"/>
      <c r="R1483" s="137"/>
    </row>
    <row r="1484" spans="6:18" s="132" customFormat="1" x14ac:dyDescent="0.2">
      <c r="F1484" s="133"/>
      <c r="G1484" s="133"/>
      <c r="H1484" s="133"/>
      <c r="I1484" s="134"/>
      <c r="J1484" s="135"/>
      <c r="P1484" s="136"/>
      <c r="Q1484" s="137"/>
      <c r="R1484" s="137"/>
    </row>
    <row r="1485" spans="6:18" s="132" customFormat="1" x14ac:dyDescent="0.2">
      <c r="F1485" s="133"/>
      <c r="G1485" s="133"/>
      <c r="H1485" s="133"/>
      <c r="I1485" s="134"/>
      <c r="J1485" s="135"/>
      <c r="P1485" s="136"/>
      <c r="Q1485" s="137"/>
      <c r="R1485" s="137"/>
    </row>
    <row r="1486" spans="6:18" s="132" customFormat="1" x14ac:dyDescent="0.2">
      <c r="F1486" s="133"/>
      <c r="G1486" s="133"/>
      <c r="H1486" s="133"/>
      <c r="I1486" s="134"/>
      <c r="J1486" s="135"/>
      <c r="P1486" s="136"/>
      <c r="Q1486" s="137"/>
      <c r="R1486" s="137"/>
    </row>
    <row r="1487" spans="6:18" s="132" customFormat="1" x14ac:dyDescent="0.2">
      <c r="F1487" s="133"/>
      <c r="G1487" s="133"/>
      <c r="H1487" s="133"/>
      <c r="I1487" s="134"/>
      <c r="J1487" s="135"/>
      <c r="P1487" s="136"/>
      <c r="Q1487" s="137"/>
      <c r="R1487" s="137"/>
    </row>
    <row r="1488" spans="6:18" s="132" customFormat="1" x14ac:dyDescent="0.2">
      <c r="F1488" s="133"/>
      <c r="G1488" s="133"/>
      <c r="H1488" s="133"/>
      <c r="I1488" s="134"/>
      <c r="J1488" s="135"/>
      <c r="P1488" s="136"/>
      <c r="Q1488" s="137"/>
      <c r="R1488" s="137"/>
    </row>
    <row r="1489" spans="6:18" s="132" customFormat="1" x14ac:dyDescent="0.2">
      <c r="F1489" s="133"/>
      <c r="G1489" s="133"/>
      <c r="H1489" s="133"/>
      <c r="I1489" s="134"/>
      <c r="J1489" s="135"/>
      <c r="P1489" s="136"/>
      <c r="Q1489" s="137"/>
      <c r="R1489" s="137"/>
    </row>
    <row r="1490" spans="6:18" s="132" customFormat="1" x14ac:dyDescent="0.2">
      <c r="F1490" s="133"/>
      <c r="G1490" s="133"/>
      <c r="H1490" s="133"/>
      <c r="I1490" s="134"/>
      <c r="J1490" s="135"/>
      <c r="P1490" s="136"/>
      <c r="Q1490" s="137"/>
      <c r="R1490" s="137"/>
    </row>
    <row r="1491" spans="6:18" s="132" customFormat="1" x14ac:dyDescent="0.2">
      <c r="F1491" s="133"/>
      <c r="G1491" s="133"/>
      <c r="H1491" s="133"/>
      <c r="I1491" s="134"/>
      <c r="J1491" s="135"/>
      <c r="P1491" s="136"/>
      <c r="Q1491" s="137"/>
      <c r="R1491" s="137"/>
    </row>
    <row r="1492" spans="6:18" s="132" customFormat="1" x14ac:dyDescent="0.2">
      <c r="F1492" s="133"/>
      <c r="G1492" s="133"/>
      <c r="H1492" s="133"/>
      <c r="I1492" s="134"/>
      <c r="J1492" s="135"/>
      <c r="P1492" s="136"/>
      <c r="Q1492" s="137"/>
      <c r="R1492" s="137"/>
    </row>
    <row r="1493" spans="6:18" s="132" customFormat="1" x14ac:dyDescent="0.2">
      <c r="F1493" s="133"/>
      <c r="G1493" s="133"/>
      <c r="H1493" s="133"/>
      <c r="I1493" s="134"/>
      <c r="J1493" s="135"/>
      <c r="P1493" s="136"/>
      <c r="Q1493" s="137"/>
      <c r="R1493" s="137"/>
    </row>
    <row r="1494" spans="6:18" s="132" customFormat="1" x14ac:dyDescent="0.2">
      <c r="F1494" s="133"/>
      <c r="G1494" s="133"/>
      <c r="H1494" s="133"/>
      <c r="I1494" s="134"/>
      <c r="J1494" s="135"/>
      <c r="P1494" s="136"/>
      <c r="Q1494" s="137"/>
      <c r="R1494" s="137"/>
    </row>
    <row r="1495" spans="6:18" s="132" customFormat="1" x14ac:dyDescent="0.2">
      <c r="F1495" s="133"/>
      <c r="G1495" s="133"/>
      <c r="H1495" s="133"/>
      <c r="I1495" s="134"/>
      <c r="J1495" s="135"/>
      <c r="P1495" s="136"/>
      <c r="Q1495" s="137"/>
      <c r="R1495" s="137"/>
    </row>
    <row r="1496" spans="6:18" s="132" customFormat="1" x14ac:dyDescent="0.2">
      <c r="F1496" s="133"/>
      <c r="G1496" s="133"/>
      <c r="H1496" s="133"/>
      <c r="I1496" s="134"/>
      <c r="J1496" s="135"/>
      <c r="P1496" s="136"/>
      <c r="Q1496" s="137"/>
      <c r="R1496" s="137"/>
    </row>
    <row r="1497" spans="6:18" s="132" customFormat="1" x14ac:dyDescent="0.2">
      <c r="F1497" s="133"/>
      <c r="G1497" s="133"/>
      <c r="H1497" s="133"/>
      <c r="I1497" s="134"/>
      <c r="J1497" s="135"/>
      <c r="P1497" s="136"/>
      <c r="Q1497" s="137"/>
      <c r="R1497" s="137"/>
    </row>
    <row r="1498" spans="6:18" s="132" customFormat="1" x14ac:dyDescent="0.2">
      <c r="F1498" s="133"/>
      <c r="G1498" s="133"/>
      <c r="H1498" s="133"/>
      <c r="I1498" s="134"/>
      <c r="J1498" s="135"/>
      <c r="P1498" s="136"/>
      <c r="Q1498" s="137"/>
      <c r="R1498" s="137"/>
    </row>
    <row r="1499" spans="6:18" s="132" customFormat="1" x14ac:dyDescent="0.2">
      <c r="F1499" s="133"/>
      <c r="G1499" s="133"/>
      <c r="H1499" s="133"/>
      <c r="I1499" s="134"/>
      <c r="J1499" s="135"/>
      <c r="P1499" s="136"/>
      <c r="Q1499" s="137"/>
      <c r="R1499" s="137"/>
    </row>
    <row r="1500" spans="6:18" s="132" customFormat="1" x14ac:dyDescent="0.2">
      <c r="F1500" s="133"/>
      <c r="G1500" s="133"/>
      <c r="H1500" s="133"/>
      <c r="I1500" s="134"/>
      <c r="J1500" s="135"/>
      <c r="P1500" s="136"/>
      <c r="Q1500" s="137"/>
      <c r="R1500" s="137"/>
    </row>
    <row r="1501" spans="6:18" s="132" customFormat="1" x14ac:dyDescent="0.2">
      <c r="F1501" s="133"/>
      <c r="G1501" s="133"/>
      <c r="H1501" s="133"/>
      <c r="I1501" s="134"/>
      <c r="J1501" s="135"/>
      <c r="P1501" s="136"/>
      <c r="Q1501" s="137"/>
      <c r="R1501" s="137"/>
    </row>
    <row r="1502" spans="6:18" s="132" customFormat="1" x14ac:dyDescent="0.2">
      <c r="F1502" s="133"/>
      <c r="G1502" s="133"/>
      <c r="H1502" s="133"/>
      <c r="I1502" s="134"/>
      <c r="J1502" s="135"/>
      <c r="P1502" s="136"/>
      <c r="Q1502" s="137"/>
      <c r="R1502" s="137"/>
    </row>
    <row r="1503" spans="6:18" s="132" customFormat="1" x14ac:dyDescent="0.2">
      <c r="F1503" s="133"/>
      <c r="G1503" s="133"/>
      <c r="H1503" s="133"/>
      <c r="I1503" s="134"/>
      <c r="J1503" s="135"/>
      <c r="P1503" s="136"/>
      <c r="Q1503" s="137"/>
      <c r="R1503" s="137"/>
    </row>
    <row r="1504" spans="6:18" s="132" customFormat="1" x14ac:dyDescent="0.2">
      <c r="F1504" s="133"/>
      <c r="G1504" s="133"/>
      <c r="H1504" s="133"/>
      <c r="I1504" s="134"/>
      <c r="J1504" s="135"/>
      <c r="P1504" s="136"/>
      <c r="Q1504" s="137"/>
      <c r="R1504" s="137"/>
    </row>
    <row r="1505" spans="6:18" s="132" customFormat="1" x14ac:dyDescent="0.2">
      <c r="F1505" s="133"/>
      <c r="G1505" s="133"/>
      <c r="H1505" s="133"/>
      <c r="I1505" s="134"/>
      <c r="J1505" s="135"/>
      <c r="P1505" s="136"/>
      <c r="Q1505" s="137"/>
      <c r="R1505" s="137"/>
    </row>
    <row r="1506" spans="6:18" s="132" customFormat="1" x14ac:dyDescent="0.2">
      <c r="F1506" s="133"/>
      <c r="G1506" s="133"/>
      <c r="H1506" s="133"/>
      <c r="I1506" s="134"/>
      <c r="J1506" s="135"/>
      <c r="P1506" s="136"/>
      <c r="Q1506" s="137"/>
      <c r="R1506" s="137"/>
    </row>
    <row r="1507" spans="6:18" s="132" customFormat="1" x14ac:dyDescent="0.2">
      <c r="F1507" s="133"/>
      <c r="G1507" s="133"/>
      <c r="H1507" s="133"/>
      <c r="I1507" s="134"/>
      <c r="J1507" s="135"/>
      <c r="P1507" s="136"/>
      <c r="Q1507" s="137"/>
      <c r="R1507" s="137"/>
    </row>
    <row r="1508" spans="6:18" s="132" customFormat="1" x14ac:dyDescent="0.2">
      <c r="F1508" s="133"/>
      <c r="G1508" s="133"/>
      <c r="H1508" s="133"/>
      <c r="I1508" s="134"/>
      <c r="J1508" s="135"/>
      <c r="P1508" s="136"/>
      <c r="Q1508" s="137"/>
      <c r="R1508" s="137"/>
    </row>
    <row r="1509" spans="6:18" s="132" customFormat="1" x14ac:dyDescent="0.2">
      <c r="F1509" s="133"/>
      <c r="G1509" s="133"/>
      <c r="H1509" s="133"/>
      <c r="I1509" s="134"/>
      <c r="J1509" s="135"/>
      <c r="P1509" s="136"/>
      <c r="Q1509" s="137"/>
      <c r="R1509" s="137"/>
    </row>
    <row r="1510" spans="6:18" s="132" customFormat="1" x14ac:dyDescent="0.2">
      <c r="F1510" s="133"/>
      <c r="G1510" s="133"/>
      <c r="H1510" s="133"/>
      <c r="I1510" s="134"/>
      <c r="J1510" s="135"/>
      <c r="P1510" s="136"/>
      <c r="Q1510" s="137"/>
      <c r="R1510" s="137"/>
    </row>
    <row r="1511" spans="6:18" s="132" customFormat="1" x14ac:dyDescent="0.2">
      <c r="F1511" s="133"/>
      <c r="G1511" s="133"/>
      <c r="H1511" s="133"/>
      <c r="I1511" s="134"/>
      <c r="J1511" s="135"/>
      <c r="P1511" s="136"/>
      <c r="Q1511" s="137"/>
      <c r="R1511" s="137"/>
    </row>
    <row r="1512" spans="6:18" s="132" customFormat="1" x14ac:dyDescent="0.2">
      <c r="F1512" s="133"/>
      <c r="G1512" s="133"/>
      <c r="H1512" s="133"/>
      <c r="I1512" s="134"/>
      <c r="J1512" s="135"/>
      <c r="P1512" s="136"/>
      <c r="Q1512" s="137"/>
      <c r="R1512" s="137"/>
    </row>
    <row r="1513" spans="6:18" s="132" customFormat="1" x14ac:dyDescent="0.2">
      <c r="F1513" s="133"/>
      <c r="G1513" s="133"/>
      <c r="H1513" s="133"/>
      <c r="I1513" s="134"/>
      <c r="J1513" s="135"/>
      <c r="P1513" s="136"/>
      <c r="Q1513" s="137"/>
      <c r="R1513" s="137"/>
    </row>
    <row r="1514" spans="6:18" s="132" customFormat="1" x14ac:dyDescent="0.2">
      <c r="F1514" s="133"/>
      <c r="G1514" s="133"/>
      <c r="H1514" s="133"/>
      <c r="I1514" s="134"/>
      <c r="J1514" s="135"/>
      <c r="P1514" s="136"/>
      <c r="Q1514" s="137"/>
      <c r="R1514" s="137"/>
    </row>
    <row r="1515" spans="6:18" s="132" customFormat="1" x14ac:dyDescent="0.2">
      <c r="F1515" s="133"/>
      <c r="G1515" s="133"/>
      <c r="H1515" s="133"/>
      <c r="I1515" s="134"/>
      <c r="J1515" s="135"/>
      <c r="P1515" s="136"/>
      <c r="Q1515" s="137"/>
      <c r="R1515" s="137"/>
    </row>
    <row r="1516" spans="6:18" s="132" customFormat="1" x14ac:dyDescent="0.2">
      <c r="F1516" s="133"/>
      <c r="G1516" s="133"/>
      <c r="H1516" s="133"/>
      <c r="I1516" s="134"/>
      <c r="J1516" s="135"/>
      <c r="P1516" s="136"/>
      <c r="Q1516" s="137"/>
      <c r="R1516" s="137"/>
    </row>
    <row r="1517" spans="6:18" s="132" customFormat="1" x14ac:dyDescent="0.2">
      <c r="F1517" s="133"/>
      <c r="G1517" s="133"/>
      <c r="H1517" s="133"/>
      <c r="I1517" s="134"/>
      <c r="J1517" s="135"/>
      <c r="P1517" s="136"/>
      <c r="Q1517" s="137"/>
      <c r="R1517" s="137"/>
    </row>
    <row r="1518" spans="6:18" s="132" customFormat="1" x14ac:dyDescent="0.2">
      <c r="F1518" s="133"/>
      <c r="G1518" s="133"/>
      <c r="H1518" s="133"/>
      <c r="I1518" s="134"/>
      <c r="J1518" s="135"/>
      <c r="P1518" s="136"/>
      <c r="Q1518" s="137"/>
      <c r="R1518" s="137"/>
    </row>
    <row r="1519" spans="6:18" s="132" customFormat="1" x14ac:dyDescent="0.2">
      <c r="F1519" s="133"/>
      <c r="G1519" s="133"/>
      <c r="H1519" s="133"/>
      <c r="I1519" s="134"/>
      <c r="J1519" s="135"/>
      <c r="P1519" s="136"/>
      <c r="Q1519" s="137"/>
      <c r="R1519" s="137"/>
    </row>
    <row r="1520" spans="6:18" s="132" customFormat="1" x14ac:dyDescent="0.2">
      <c r="F1520" s="133"/>
      <c r="G1520" s="133"/>
      <c r="H1520" s="133"/>
      <c r="I1520" s="134"/>
      <c r="J1520" s="135"/>
      <c r="P1520" s="136"/>
      <c r="Q1520" s="137"/>
      <c r="R1520" s="137"/>
    </row>
    <row r="1521" spans="6:18" s="132" customFormat="1" x14ac:dyDescent="0.2">
      <c r="F1521" s="133"/>
      <c r="G1521" s="133"/>
      <c r="H1521" s="133"/>
      <c r="I1521" s="134"/>
      <c r="J1521" s="135"/>
      <c r="P1521" s="136"/>
      <c r="Q1521" s="137"/>
      <c r="R1521" s="137"/>
    </row>
    <row r="1522" spans="6:18" s="132" customFormat="1" x14ac:dyDescent="0.2">
      <c r="F1522" s="133"/>
      <c r="G1522" s="133"/>
      <c r="H1522" s="133"/>
      <c r="I1522" s="134"/>
      <c r="J1522" s="135"/>
      <c r="P1522" s="136"/>
      <c r="Q1522" s="137"/>
      <c r="R1522" s="137"/>
    </row>
    <row r="1523" spans="6:18" s="132" customFormat="1" x14ac:dyDescent="0.2">
      <c r="F1523" s="133"/>
      <c r="G1523" s="133"/>
      <c r="H1523" s="133"/>
      <c r="I1523" s="134"/>
      <c r="J1523" s="135"/>
      <c r="P1523" s="136"/>
      <c r="Q1523" s="137"/>
      <c r="R1523" s="137"/>
    </row>
    <row r="1524" spans="6:18" s="132" customFormat="1" x14ac:dyDescent="0.2">
      <c r="F1524" s="133"/>
      <c r="G1524" s="133"/>
      <c r="H1524" s="133"/>
      <c r="I1524" s="134"/>
      <c r="J1524" s="135"/>
      <c r="P1524" s="136"/>
      <c r="Q1524" s="137"/>
      <c r="R1524" s="137"/>
    </row>
    <row r="1525" spans="6:18" s="132" customFormat="1" x14ac:dyDescent="0.2">
      <c r="F1525" s="133"/>
      <c r="G1525" s="133"/>
      <c r="H1525" s="133"/>
      <c r="I1525" s="134"/>
      <c r="J1525" s="135"/>
      <c r="P1525" s="136"/>
      <c r="Q1525" s="137"/>
      <c r="R1525" s="137"/>
    </row>
    <row r="1526" spans="6:18" s="132" customFormat="1" x14ac:dyDescent="0.2">
      <c r="F1526" s="133"/>
      <c r="G1526" s="133"/>
      <c r="H1526" s="133"/>
      <c r="I1526" s="134"/>
      <c r="J1526" s="135"/>
      <c r="P1526" s="136"/>
      <c r="Q1526" s="137"/>
      <c r="R1526" s="137"/>
    </row>
    <row r="1527" spans="6:18" s="132" customFormat="1" x14ac:dyDescent="0.2">
      <c r="F1527" s="133"/>
      <c r="G1527" s="133"/>
      <c r="H1527" s="133"/>
      <c r="I1527" s="134"/>
      <c r="J1527" s="135"/>
      <c r="P1527" s="136"/>
      <c r="Q1527" s="137"/>
      <c r="R1527" s="137"/>
    </row>
    <row r="1528" spans="6:18" s="132" customFormat="1" x14ac:dyDescent="0.2">
      <c r="F1528" s="133"/>
      <c r="G1528" s="133"/>
      <c r="H1528" s="133"/>
      <c r="I1528" s="134"/>
      <c r="J1528" s="135"/>
      <c r="P1528" s="136"/>
      <c r="Q1528" s="137"/>
      <c r="R1528" s="137"/>
    </row>
    <row r="1529" spans="6:18" s="132" customFormat="1" x14ac:dyDescent="0.2">
      <c r="F1529" s="133"/>
      <c r="G1529" s="133"/>
      <c r="H1529" s="133"/>
      <c r="I1529" s="134"/>
      <c r="J1529" s="135"/>
      <c r="P1529" s="136"/>
      <c r="Q1529" s="137"/>
      <c r="R1529" s="137"/>
    </row>
    <row r="1530" spans="6:18" s="132" customFormat="1" x14ac:dyDescent="0.2">
      <c r="F1530" s="133"/>
      <c r="G1530" s="133"/>
      <c r="H1530" s="133"/>
      <c r="I1530" s="134"/>
      <c r="J1530" s="135"/>
      <c r="P1530" s="136"/>
      <c r="Q1530" s="137"/>
      <c r="R1530" s="137"/>
    </row>
    <row r="1531" spans="6:18" s="132" customFormat="1" x14ac:dyDescent="0.2">
      <c r="F1531" s="133"/>
      <c r="G1531" s="133"/>
      <c r="H1531" s="133"/>
      <c r="I1531" s="134"/>
      <c r="J1531" s="135"/>
      <c r="P1531" s="136"/>
      <c r="Q1531" s="137"/>
      <c r="R1531" s="137"/>
    </row>
    <row r="1532" spans="6:18" s="132" customFormat="1" x14ac:dyDescent="0.2">
      <c r="F1532" s="133"/>
      <c r="G1532" s="133"/>
      <c r="H1532" s="133"/>
      <c r="I1532" s="134"/>
      <c r="J1532" s="135"/>
      <c r="P1532" s="136"/>
      <c r="Q1532" s="137"/>
      <c r="R1532" s="137"/>
    </row>
    <row r="1533" spans="6:18" s="132" customFormat="1" x14ac:dyDescent="0.2">
      <c r="F1533" s="133"/>
      <c r="G1533" s="133"/>
      <c r="H1533" s="133"/>
      <c r="I1533" s="134"/>
      <c r="J1533" s="135"/>
      <c r="P1533" s="136"/>
      <c r="Q1533" s="137"/>
      <c r="R1533" s="137"/>
    </row>
    <row r="1534" spans="6:18" s="132" customFormat="1" x14ac:dyDescent="0.2">
      <c r="F1534" s="133"/>
      <c r="G1534" s="133"/>
      <c r="H1534" s="133"/>
      <c r="I1534" s="134"/>
      <c r="J1534" s="135"/>
      <c r="P1534" s="136"/>
      <c r="Q1534" s="137"/>
      <c r="R1534" s="137"/>
    </row>
    <row r="1535" spans="6:18" s="132" customFormat="1" x14ac:dyDescent="0.2">
      <c r="F1535" s="133"/>
      <c r="G1535" s="133"/>
      <c r="H1535" s="133"/>
      <c r="I1535" s="134"/>
      <c r="J1535" s="135"/>
      <c r="P1535" s="136"/>
      <c r="Q1535" s="137"/>
      <c r="R1535" s="137"/>
    </row>
    <row r="1536" spans="6:18" s="132" customFormat="1" x14ac:dyDescent="0.2">
      <c r="F1536" s="133"/>
      <c r="G1536" s="133"/>
      <c r="H1536" s="133"/>
      <c r="I1536" s="134"/>
      <c r="J1536" s="135"/>
      <c r="P1536" s="136"/>
      <c r="Q1536" s="137"/>
      <c r="R1536" s="137"/>
    </row>
    <row r="1537" spans="6:18" s="132" customFormat="1" x14ac:dyDescent="0.2">
      <c r="F1537" s="133"/>
      <c r="G1537" s="133"/>
      <c r="H1537" s="133"/>
      <c r="I1537" s="134"/>
      <c r="J1537" s="135"/>
      <c r="P1537" s="136"/>
      <c r="Q1537" s="137"/>
      <c r="R1537" s="137"/>
    </row>
    <row r="1538" spans="6:18" s="132" customFormat="1" x14ac:dyDescent="0.2">
      <c r="F1538" s="133"/>
      <c r="G1538" s="133"/>
      <c r="H1538" s="133"/>
      <c r="I1538" s="134"/>
      <c r="J1538" s="135"/>
      <c r="P1538" s="136"/>
      <c r="Q1538" s="137"/>
      <c r="R1538" s="137"/>
    </row>
    <row r="1539" spans="6:18" s="132" customFormat="1" x14ac:dyDescent="0.2">
      <c r="F1539" s="133"/>
      <c r="G1539" s="133"/>
      <c r="H1539" s="133"/>
      <c r="I1539" s="134"/>
      <c r="J1539" s="135"/>
      <c r="P1539" s="136"/>
      <c r="Q1539" s="137"/>
      <c r="R1539" s="137"/>
    </row>
    <row r="1540" spans="6:18" s="132" customFormat="1" x14ac:dyDescent="0.2">
      <c r="F1540" s="133"/>
      <c r="G1540" s="133"/>
      <c r="H1540" s="133"/>
      <c r="I1540" s="134"/>
      <c r="J1540" s="135"/>
      <c r="P1540" s="136"/>
      <c r="Q1540" s="137"/>
      <c r="R1540" s="137"/>
    </row>
    <row r="1541" spans="6:18" s="132" customFormat="1" x14ac:dyDescent="0.2">
      <c r="F1541" s="133"/>
      <c r="G1541" s="133"/>
      <c r="H1541" s="133"/>
      <c r="I1541" s="134"/>
      <c r="J1541" s="135"/>
      <c r="P1541" s="136"/>
      <c r="Q1541" s="137"/>
      <c r="R1541" s="137"/>
    </row>
    <row r="1542" spans="6:18" s="132" customFormat="1" x14ac:dyDescent="0.2">
      <c r="F1542" s="133"/>
      <c r="G1542" s="133"/>
      <c r="H1542" s="133"/>
      <c r="I1542" s="134"/>
      <c r="J1542" s="135"/>
      <c r="P1542" s="136"/>
      <c r="Q1542" s="137"/>
      <c r="R1542" s="137"/>
    </row>
    <row r="1543" spans="6:18" s="132" customFormat="1" x14ac:dyDescent="0.2">
      <c r="F1543" s="133"/>
      <c r="G1543" s="133"/>
      <c r="H1543" s="133"/>
      <c r="I1543" s="134"/>
      <c r="J1543" s="135"/>
      <c r="P1543" s="136"/>
      <c r="Q1543" s="137"/>
      <c r="R1543" s="137"/>
    </row>
    <row r="1544" spans="6:18" s="132" customFormat="1" x14ac:dyDescent="0.2">
      <c r="F1544" s="133"/>
      <c r="G1544" s="133"/>
      <c r="H1544" s="133"/>
      <c r="I1544" s="134"/>
      <c r="J1544" s="135"/>
      <c r="P1544" s="136"/>
      <c r="Q1544" s="137"/>
      <c r="R1544" s="137"/>
    </row>
    <row r="1545" spans="6:18" s="132" customFormat="1" x14ac:dyDescent="0.2">
      <c r="F1545" s="133"/>
      <c r="G1545" s="133"/>
      <c r="H1545" s="133"/>
      <c r="I1545" s="134"/>
      <c r="J1545" s="135"/>
      <c r="P1545" s="136"/>
      <c r="Q1545" s="137"/>
      <c r="R1545" s="137"/>
    </row>
    <row r="1546" spans="6:18" s="132" customFormat="1" x14ac:dyDescent="0.2">
      <c r="F1546" s="133"/>
      <c r="G1546" s="133"/>
      <c r="H1546" s="133"/>
      <c r="I1546" s="134"/>
      <c r="J1546" s="135"/>
      <c r="P1546" s="136"/>
      <c r="Q1546" s="137"/>
      <c r="R1546" s="137"/>
    </row>
    <row r="1547" spans="6:18" s="132" customFormat="1" x14ac:dyDescent="0.2">
      <c r="F1547" s="133"/>
      <c r="G1547" s="133"/>
      <c r="H1547" s="133"/>
      <c r="I1547" s="134"/>
      <c r="J1547" s="135"/>
      <c r="P1547" s="136"/>
      <c r="Q1547" s="137"/>
      <c r="R1547" s="137"/>
    </row>
    <row r="1548" spans="6:18" s="132" customFormat="1" x14ac:dyDescent="0.2">
      <c r="F1548" s="133"/>
      <c r="G1548" s="133"/>
      <c r="H1548" s="133"/>
      <c r="I1548" s="134"/>
      <c r="J1548" s="135"/>
      <c r="P1548" s="136"/>
      <c r="Q1548" s="137"/>
      <c r="R1548" s="137"/>
    </row>
    <row r="1549" spans="6:18" s="132" customFormat="1" x14ac:dyDescent="0.2">
      <c r="F1549" s="133"/>
      <c r="G1549" s="133"/>
      <c r="H1549" s="133"/>
      <c r="I1549" s="134"/>
      <c r="J1549" s="135"/>
      <c r="P1549" s="136"/>
      <c r="Q1549" s="137"/>
      <c r="R1549" s="137"/>
    </row>
    <row r="1550" spans="6:18" s="132" customFormat="1" x14ac:dyDescent="0.2">
      <c r="F1550" s="133"/>
      <c r="G1550" s="133"/>
      <c r="H1550" s="133"/>
      <c r="I1550" s="134"/>
      <c r="J1550" s="135"/>
      <c r="P1550" s="136"/>
      <c r="Q1550" s="137"/>
      <c r="R1550" s="137"/>
    </row>
    <row r="1551" spans="6:18" s="132" customFormat="1" x14ac:dyDescent="0.2">
      <c r="F1551" s="133"/>
      <c r="G1551" s="133"/>
      <c r="H1551" s="133"/>
      <c r="I1551" s="134"/>
      <c r="J1551" s="135"/>
      <c r="P1551" s="136"/>
      <c r="Q1551" s="137"/>
      <c r="R1551" s="137"/>
    </row>
    <row r="1552" spans="6:18" s="132" customFormat="1" x14ac:dyDescent="0.2">
      <c r="F1552" s="133"/>
      <c r="G1552" s="133"/>
      <c r="H1552" s="133"/>
      <c r="I1552" s="134"/>
      <c r="J1552" s="135"/>
      <c r="P1552" s="136"/>
      <c r="Q1552" s="137"/>
      <c r="R1552" s="137"/>
    </row>
    <row r="1553" spans="6:18" s="132" customFormat="1" x14ac:dyDescent="0.2">
      <c r="F1553" s="133"/>
      <c r="G1553" s="133"/>
      <c r="H1553" s="133"/>
      <c r="I1553" s="134"/>
      <c r="J1553" s="135"/>
      <c r="P1553" s="136"/>
      <c r="Q1553" s="137"/>
      <c r="R1553" s="137"/>
    </row>
    <row r="1554" spans="6:18" s="132" customFormat="1" x14ac:dyDescent="0.2">
      <c r="F1554" s="133"/>
      <c r="G1554" s="133"/>
      <c r="H1554" s="133"/>
      <c r="I1554" s="134"/>
      <c r="J1554" s="135"/>
      <c r="P1554" s="136"/>
      <c r="Q1554" s="137"/>
      <c r="R1554" s="137"/>
    </row>
    <row r="1555" spans="6:18" s="132" customFormat="1" x14ac:dyDescent="0.2">
      <c r="F1555" s="133"/>
      <c r="G1555" s="133"/>
      <c r="H1555" s="133"/>
      <c r="I1555" s="134"/>
      <c r="J1555" s="135"/>
      <c r="P1555" s="136"/>
      <c r="Q1555" s="137"/>
      <c r="R1555" s="137"/>
    </row>
    <row r="1556" spans="6:18" s="132" customFormat="1" x14ac:dyDescent="0.2">
      <c r="F1556" s="133"/>
      <c r="G1556" s="133"/>
      <c r="H1556" s="133"/>
      <c r="I1556" s="134"/>
      <c r="J1556" s="135"/>
      <c r="P1556" s="136"/>
      <c r="Q1556" s="137"/>
      <c r="R1556" s="137"/>
    </row>
    <row r="1557" spans="6:18" s="132" customFormat="1" x14ac:dyDescent="0.2">
      <c r="F1557" s="133"/>
      <c r="G1557" s="133"/>
      <c r="H1557" s="133"/>
      <c r="I1557" s="134"/>
      <c r="J1557" s="135"/>
      <c r="P1557" s="136"/>
      <c r="Q1557" s="137"/>
      <c r="R1557" s="137"/>
    </row>
    <row r="1558" spans="6:18" s="132" customFormat="1" x14ac:dyDescent="0.2">
      <c r="F1558" s="133"/>
      <c r="G1558" s="133"/>
      <c r="H1558" s="133"/>
      <c r="I1558" s="134"/>
      <c r="J1558" s="135"/>
      <c r="P1558" s="136"/>
      <c r="Q1558" s="137"/>
      <c r="R1558" s="137"/>
    </row>
    <row r="1559" spans="6:18" s="132" customFormat="1" x14ac:dyDescent="0.2">
      <c r="F1559" s="133"/>
      <c r="G1559" s="133"/>
      <c r="H1559" s="133"/>
      <c r="I1559" s="134"/>
      <c r="J1559" s="135"/>
      <c r="P1559" s="136"/>
      <c r="Q1559" s="137"/>
      <c r="R1559" s="137"/>
    </row>
    <row r="1560" spans="6:18" s="132" customFormat="1" x14ac:dyDescent="0.2">
      <c r="F1560" s="133"/>
      <c r="G1560" s="133"/>
      <c r="H1560" s="133"/>
      <c r="I1560" s="134"/>
      <c r="J1560" s="135"/>
      <c r="P1560" s="136"/>
      <c r="Q1560" s="137"/>
      <c r="R1560" s="137"/>
    </row>
    <row r="1561" spans="6:18" s="132" customFormat="1" x14ac:dyDescent="0.2">
      <c r="F1561" s="133"/>
      <c r="G1561" s="133"/>
      <c r="H1561" s="133"/>
      <c r="I1561" s="134"/>
      <c r="J1561" s="135"/>
      <c r="P1561" s="136"/>
      <c r="Q1561" s="137"/>
      <c r="R1561" s="137"/>
    </row>
    <row r="1562" spans="6:18" s="132" customFormat="1" x14ac:dyDescent="0.2">
      <c r="F1562" s="133"/>
      <c r="G1562" s="133"/>
      <c r="H1562" s="133"/>
      <c r="I1562" s="134"/>
      <c r="J1562" s="135"/>
      <c r="P1562" s="136"/>
      <c r="Q1562" s="137"/>
      <c r="R1562" s="137"/>
    </row>
    <row r="1563" spans="6:18" s="132" customFormat="1" x14ac:dyDescent="0.2">
      <c r="F1563" s="133"/>
      <c r="G1563" s="133"/>
      <c r="H1563" s="133"/>
      <c r="I1563" s="134"/>
      <c r="J1563" s="135"/>
      <c r="P1563" s="136"/>
      <c r="Q1563" s="137"/>
      <c r="R1563" s="137"/>
    </row>
    <row r="1564" spans="6:18" s="132" customFormat="1" x14ac:dyDescent="0.2">
      <c r="F1564" s="133"/>
      <c r="G1564" s="133"/>
      <c r="H1564" s="133"/>
      <c r="I1564" s="134"/>
      <c r="J1564" s="135"/>
      <c r="P1564" s="136"/>
      <c r="Q1564" s="137"/>
      <c r="R1564" s="137"/>
    </row>
    <row r="1565" spans="6:18" s="132" customFormat="1" x14ac:dyDescent="0.2">
      <c r="F1565" s="133"/>
      <c r="G1565" s="133"/>
      <c r="H1565" s="133"/>
      <c r="I1565" s="134"/>
      <c r="J1565" s="135"/>
      <c r="P1565" s="136"/>
      <c r="Q1565" s="137"/>
      <c r="R1565" s="137"/>
    </row>
    <row r="1566" spans="6:18" s="132" customFormat="1" x14ac:dyDescent="0.2">
      <c r="F1566" s="133"/>
      <c r="G1566" s="133"/>
      <c r="H1566" s="133"/>
      <c r="I1566" s="134"/>
      <c r="J1566" s="135"/>
      <c r="P1566" s="136"/>
      <c r="Q1566" s="137"/>
      <c r="R1566" s="137"/>
    </row>
    <row r="1567" spans="6:18" s="132" customFormat="1" x14ac:dyDescent="0.2">
      <c r="F1567" s="133"/>
      <c r="G1567" s="133"/>
      <c r="H1567" s="133"/>
      <c r="I1567" s="134"/>
      <c r="J1567" s="135"/>
      <c r="P1567" s="136"/>
      <c r="Q1567" s="137"/>
      <c r="R1567" s="137"/>
    </row>
    <row r="1568" spans="6:18" s="132" customFormat="1" x14ac:dyDescent="0.2">
      <c r="F1568" s="133"/>
      <c r="G1568" s="133"/>
      <c r="H1568" s="133"/>
      <c r="I1568" s="134"/>
      <c r="J1568" s="135"/>
      <c r="P1568" s="136"/>
      <c r="Q1568" s="137"/>
      <c r="R1568" s="137"/>
    </row>
    <row r="1569" spans="6:18" s="132" customFormat="1" x14ac:dyDescent="0.2">
      <c r="F1569" s="133"/>
      <c r="G1569" s="133"/>
      <c r="H1569" s="133"/>
      <c r="I1569" s="134"/>
      <c r="J1569" s="135"/>
      <c r="P1569" s="136"/>
      <c r="Q1569" s="137"/>
      <c r="R1569" s="137"/>
    </row>
    <row r="1570" spans="6:18" s="132" customFormat="1" x14ac:dyDescent="0.2">
      <c r="F1570" s="133"/>
      <c r="G1570" s="133"/>
      <c r="H1570" s="133"/>
      <c r="I1570" s="134"/>
      <c r="J1570" s="135"/>
      <c r="P1570" s="136"/>
      <c r="Q1570" s="137"/>
      <c r="R1570" s="137"/>
    </row>
    <row r="1571" spans="6:18" s="132" customFormat="1" x14ac:dyDescent="0.2">
      <c r="F1571" s="133"/>
      <c r="G1571" s="133"/>
      <c r="H1571" s="133"/>
      <c r="I1571" s="134"/>
      <c r="J1571" s="135"/>
      <c r="P1571" s="136"/>
      <c r="Q1571" s="137"/>
      <c r="R1571" s="137"/>
    </row>
    <row r="1572" spans="6:18" s="132" customFormat="1" x14ac:dyDescent="0.2">
      <c r="F1572" s="133"/>
      <c r="G1572" s="133"/>
      <c r="H1572" s="133"/>
      <c r="I1572" s="134"/>
      <c r="J1572" s="135"/>
      <c r="P1572" s="136"/>
      <c r="Q1572" s="137"/>
      <c r="R1572" s="137"/>
    </row>
    <row r="1573" spans="6:18" s="132" customFormat="1" x14ac:dyDescent="0.2">
      <c r="F1573" s="133"/>
      <c r="G1573" s="133"/>
      <c r="H1573" s="133"/>
      <c r="I1573" s="134"/>
      <c r="J1573" s="135"/>
      <c r="P1573" s="136"/>
      <c r="Q1573" s="137"/>
      <c r="R1573" s="137"/>
    </row>
    <row r="1574" spans="6:18" s="132" customFormat="1" x14ac:dyDescent="0.2">
      <c r="F1574" s="133"/>
      <c r="G1574" s="133"/>
      <c r="H1574" s="133"/>
      <c r="I1574" s="134"/>
      <c r="J1574" s="135"/>
      <c r="P1574" s="136"/>
      <c r="Q1574" s="137"/>
      <c r="R1574" s="137"/>
    </row>
    <row r="1575" spans="6:18" s="132" customFormat="1" x14ac:dyDescent="0.2">
      <c r="F1575" s="133"/>
      <c r="G1575" s="133"/>
      <c r="H1575" s="133"/>
      <c r="I1575" s="134"/>
      <c r="J1575" s="135"/>
      <c r="P1575" s="136"/>
      <c r="Q1575" s="137"/>
      <c r="R1575" s="137"/>
    </row>
    <row r="1576" spans="6:18" s="132" customFormat="1" x14ac:dyDescent="0.2">
      <c r="F1576" s="133"/>
      <c r="G1576" s="133"/>
      <c r="H1576" s="133"/>
      <c r="I1576" s="134"/>
      <c r="J1576" s="135"/>
      <c r="P1576" s="136"/>
      <c r="Q1576" s="137"/>
      <c r="R1576" s="137"/>
    </row>
    <row r="1577" spans="6:18" s="132" customFormat="1" x14ac:dyDescent="0.2">
      <c r="F1577" s="133"/>
      <c r="G1577" s="133"/>
      <c r="H1577" s="133"/>
      <c r="I1577" s="134"/>
      <c r="J1577" s="135"/>
      <c r="P1577" s="136"/>
      <c r="Q1577" s="137"/>
      <c r="R1577" s="137"/>
    </row>
    <row r="1578" spans="6:18" s="132" customFormat="1" x14ac:dyDescent="0.2">
      <c r="F1578" s="133"/>
      <c r="G1578" s="133"/>
      <c r="H1578" s="133"/>
      <c r="I1578" s="134"/>
      <c r="J1578" s="135"/>
      <c r="P1578" s="136"/>
      <c r="Q1578" s="137"/>
      <c r="R1578" s="137"/>
    </row>
    <row r="1579" spans="6:18" s="132" customFormat="1" x14ac:dyDescent="0.2">
      <c r="F1579" s="133"/>
      <c r="G1579" s="133"/>
      <c r="H1579" s="133"/>
      <c r="I1579" s="134"/>
      <c r="J1579" s="135"/>
      <c r="P1579" s="136"/>
      <c r="Q1579" s="137"/>
      <c r="R1579" s="137"/>
    </row>
    <row r="1580" spans="6:18" s="132" customFormat="1" x14ac:dyDescent="0.2">
      <c r="F1580" s="133"/>
      <c r="G1580" s="133"/>
      <c r="H1580" s="133"/>
      <c r="I1580" s="134"/>
      <c r="J1580" s="135"/>
      <c r="P1580" s="136"/>
      <c r="Q1580" s="137"/>
      <c r="R1580" s="137"/>
    </row>
    <row r="1581" spans="6:18" s="132" customFormat="1" x14ac:dyDescent="0.2">
      <c r="F1581" s="133"/>
      <c r="G1581" s="133"/>
      <c r="H1581" s="133"/>
      <c r="I1581" s="134"/>
      <c r="J1581" s="135"/>
      <c r="P1581" s="136"/>
      <c r="Q1581" s="137"/>
      <c r="R1581" s="137"/>
    </row>
    <row r="1582" spans="6:18" s="132" customFormat="1" x14ac:dyDescent="0.2">
      <c r="F1582" s="133"/>
      <c r="G1582" s="133"/>
      <c r="H1582" s="133"/>
      <c r="I1582" s="134"/>
      <c r="J1582" s="135"/>
      <c r="P1582" s="136"/>
      <c r="Q1582" s="137"/>
      <c r="R1582" s="137"/>
    </row>
    <row r="1583" spans="6:18" s="132" customFormat="1" x14ac:dyDescent="0.2">
      <c r="F1583" s="133"/>
      <c r="G1583" s="133"/>
      <c r="H1583" s="133"/>
      <c r="I1583" s="134"/>
      <c r="J1583" s="135"/>
      <c r="P1583" s="136"/>
      <c r="Q1583" s="137"/>
      <c r="R1583" s="137"/>
    </row>
    <row r="1584" spans="6:18" s="132" customFormat="1" x14ac:dyDescent="0.2">
      <c r="F1584" s="133"/>
      <c r="G1584" s="133"/>
      <c r="H1584" s="133"/>
      <c r="I1584" s="134"/>
      <c r="J1584" s="135"/>
      <c r="P1584" s="136"/>
      <c r="Q1584" s="137"/>
      <c r="R1584" s="137"/>
    </row>
    <row r="1585" spans="6:18" s="132" customFormat="1" x14ac:dyDescent="0.2">
      <c r="F1585" s="133"/>
      <c r="G1585" s="133"/>
      <c r="H1585" s="133"/>
      <c r="I1585" s="134"/>
      <c r="J1585" s="135"/>
      <c r="P1585" s="136"/>
      <c r="Q1585" s="137"/>
      <c r="R1585" s="137"/>
    </row>
    <row r="1586" spans="6:18" s="132" customFormat="1" x14ac:dyDescent="0.2">
      <c r="F1586" s="133"/>
      <c r="G1586" s="133"/>
      <c r="H1586" s="133"/>
      <c r="I1586" s="134"/>
      <c r="J1586" s="135"/>
      <c r="P1586" s="136"/>
      <c r="Q1586" s="137"/>
      <c r="R1586" s="137"/>
    </row>
    <row r="1587" spans="6:18" s="132" customFormat="1" x14ac:dyDescent="0.2">
      <c r="F1587" s="133"/>
      <c r="G1587" s="133"/>
      <c r="H1587" s="133"/>
      <c r="I1587" s="134"/>
      <c r="J1587" s="135"/>
      <c r="P1587" s="136"/>
      <c r="Q1587" s="137"/>
      <c r="R1587" s="137"/>
    </row>
    <row r="1588" spans="6:18" s="132" customFormat="1" x14ac:dyDescent="0.2">
      <c r="F1588" s="133"/>
      <c r="G1588" s="133"/>
      <c r="H1588" s="133"/>
      <c r="I1588" s="134"/>
      <c r="J1588" s="135"/>
      <c r="P1588" s="136"/>
      <c r="Q1588" s="137"/>
      <c r="R1588" s="137"/>
    </row>
    <row r="1589" spans="6:18" s="132" customFormat="1" x14ac:dyDescent="0.2">
      <c r="F1589" s="133"/>
      <c r="G1589" s="133"/>
      <c r="H1589" s="133"/>
      <c r="I1589" s="134"/>
      <c r="J1589" s="135"/>
      <c r="P1589" s="136"/>
      <c r="Q1589" s="137"/>
      <c r="R1589" s="137"/>
    </row>
    <row r="1590" spans="6:18" s="132" customFormat="1" x14ac:dyDescent="0.2">
      <c r="F1590" s="133"/>
      <c r="G1590" s="133"/>
      <c r="H1590" s="133"/>
      <c r="I1590" s="134"/>
      <c r="J1590" s="135"/>
      <c r="P1590" s="136"/>
      <c r="Q1590" s="137"/>
      <c r="R1590" s="137"/>
    </row>
    <row r="1591" spans="6:18" s="132" customFormat="1" x14ac:dyDescent="0.2">
      <c r="F1591" s="133"/>
      <c r="G1591" s="133"/>
      <c r="H1591" s="133"/>
      <c r="I1591" s="134"/>
      <c r="J1591" s="135"/>
      <c r="P1591" s="136"/>
      <c r="Q1591" s="137"/>
      <c r="R1591" s="137"/>
    </row>
    <row r="1592" spans="6:18" s="132" customFormat="1" x14ac:dyDescent="0.2">
      <c r="F1592" s="133"/>
      <c r="G1592" s="133"/>
      <c r="H1592" s="133"/>
      <c r="I1592" s="134"/>
      <c r="J1592" s="135"/>
      <c r="P1592" s="136"/>
      <c r="Q1592" s="137"/>
      <c r="R1592" s="137"/>
    </row>
    <row r="1593" spans="6:18" s="132" customFormat="1" x14ac:dyDescent="0.2">
      <c r="F1593" s="133"/>
      <c r="G1593" s="133"/>
      <c r="H1593" s="133"/>
      <c r="I1593" s="134"/>
      <c r="J1593" s="135"/>
      <c r="P1593" s="136"/>
      <c r="Q1593" s="137"/>
      <c r="R1593" s="137"/>
    </row>
    <row r="1594" spans="6:18" s="132" customFormat="1" x14ac:dyDescent="0.2">
      <c r="F1594" s="133"/>
      <c r="G1594" s="133"/>
      <c r="H1594" s="133"/>
      <c r="I1594" s="134"/>
      <c r="J1594" s="135"/>
      <c r="P1594" s="136"/>
      <c r="Q1594" s="137"/>
      <c r="R1594" s="137"/>
    </row>
    <row r="1595" spans="6:18" s="132" customFormat="1" x14ac:dyDescent="0.2">
      <c r="F1595" s="133"/>
      <c r="G1595" s="133"/>
      <c r="H1595" s="133"/>
      <c r="I1595" s="134"/>
      <c r="J1595" s="135"/>
      <c r="P1595" s="136"/>
      <c r="Q1595" s="137"/>
      <c r="R1595" s="137"/>
    </row>
    <row r="1596" spans="6:18" s="132" customFormat="1" x14ac:dyDescent="0.2">
      <c r="F1596" s="133"/>
      <c r="G1596" s="133"/>
      <c r="H1596" s="133"/>
      <c r="I1596" s="134"/>
      <c r="J1596" s="135"/>
      <c r="P1596" s="136"/>
      <c r="Q1596" s="137"/>
      <c r="R1596" s="137"/>
    </row>
    <row r="1597" spans="6:18" s="132" customFormat="1" x14ac:dyDescent="0.2">
      <c r="F1597" s="133"/>
      <c r="G1597" s="133"/>
      <c r="H1597" s="133"/>
      <c r="I1597" s="134"/>
      <c r="J1597" s="135"/>
      <c r="P1597" s="136"/>
      <c r="Q1597" s="137"/>
      <c r="R1597" s="137"/>
    </row>
    <row r="1598" spans="6:18" s="132" customFormat="1" x14ac:dyDescent="0.2">
      <c r="F1598" s="133"/>
      <c r="G1598" s="133"/>
      <c r="H1598" s="133"/>
      <c r="I1598" s="134"/>
      <c r="J1598" s="135"/>
      <c r="P1598" s="136"/>
      <c r="Q1598" s="137"/>
      <c r="R1598" s="137"/>
    </row>
    <row r="1599" spans="6:18" s="132" customFormat="1" x14ac:dyDescent="0.2">
      <c r="F1599" s="133"/>
      <c r="G1599" s="133"/>
      <c r="H1599" s="133"/>
      <c r="I1599" s="134"/>
      <c r="J1599" s="135"/>
      <c r="P1599" s="136"/>
      <c r="Q1599" s="137"/>
      <c r="R1599" s="137"/>
    </row>
    <row r="1600" spans="6:18" s="132" customFormat="1" x14ac:dyDescent="0.2">
      <c r="F1600" s="133"/>
      <c r="G1600" s="133"/>
      <c r="H1600" s="133"/>
      <c r="I1600" s="134"/>
      <c r="J1600" s="135"/>
      <c r="P1600" s="136"/>
      <c r="Q1600" s="137"/>
      <c r="R1600" s="137"/>
    </row>
    <row r="1601" spans="6:18" s="132" customFormat="1" x14ac:dyDescent="0.2">
      <c r="F1601" s="133"/>
      <c r="G1601" s="133"/>
      <c r="H1601" s="133"/>
      <c r="I1601" s="134"/>
      <c r="J1601" s="135"/>
      <c r="P1601" s="136"/>
      <c r="Q1601" s="137"/>
      <c r="R1601" s="137"/>
    </row>
    <row r="1602" spans="6:18" s="132" customFormat="1" x14ac:dyDescent="0.2">
      <c r="F1602" s="133"/>
      <c r="G1602" s="133"/>
      <c r="H1602" s="133"/>
      <c r="I1602" s="134"/>
      <c r="J1602" s="135"/>
      <c r="P1602" s="136"/>
      <c r="Q1602" s="137"/>
      <c r="R1602" s="137"/>
    </row>
    <row r="1603" spans="6:18" s="132" customFormat="1" x14ac:dyDescent="0.2">
      <c r="F1603" s="133"/>
      <c r="G1603" s="133"/>
      <c r="H1603" s="133"/>
      <c r="I1603" s="134"/>
      <c r="J1603" s="135"/>
      <c r="P1603" s="136"/>
      <c r="Q1603" s="137"/>
      <c r="R1603" s="137"/>
    </row>
    <row r="1604" spans="6:18" s="132" customFormat="1" x14ac:dyDescent="0.2">
      <c r="F1604" s="133"/>
      <c r="G1604" s="133"/>
      <c r="H1604" s="133"/>
      <c r="I1604" s="134"/>
      <c r="J1604" s="135"/>
      <c r="P1604" s="136"/>
      <c r="Q1604" s="137"/>
      <c r="R1604" s="137"/>
    </row>
    <row r="1605" spans="6:18" s="132" customFormat="1" x14ac:dyDescent="0.2">
      <c r="F1605" s="133"/>
      <c r="G1605" s="133"/>
      <c r="H1605" s="133"/>
      <c r="I1605" s="134"/>
      <c r="J1605" s="135"/>
      <c r="P1605" s="136"/>
      <c r="Q1605" s="137"/>
      <c r="R1605" s="137"/>
    </row>
    <row r="1606" spans="6:18" s="132" customFormat="1" x14ac:dyDescent="0.2">
      <c r="F1606" s="133"/>
      <c r="G1606" s="133"/>
      <c r="H1606" s="133"/>
      <c r="I1606" s="134"/>
      <c r="J1606" s="135"/>
      <c r="P1606" s="136"/>
      <c r="Q1606" s="137"/>
      <c r="R1606" s="137"/>
    </row>
    <row r="1607" spans="6:18" s="132" customFormat="1" x14ac:dyDescent="0.2">
      <c r="F1607" s="133"/>
      <c r="G1607" s="133"/>
      <c r="H1607" s="133"/>
      <c r="I1607" s="134"/>
      <c r="J1607" s="135"/>
      <c r="P1607" s="136"/>
      <c r="Q1607" s="137"/>
      <c r="R1607" s="137"/>
    </row>
    <row r="1608" spans="6:18" s="132" customFormat="1" x14ac:dyDescent="0.2">
      <c r="F1608" s="133"/>
      <c r="G1608" s="133"/>
      <c r="H1608" s="133"/>
      <c r="I1608" s="134"/>
      <c r="J1608" s="135"/>
      <c r="P1608" s="136"/>
      <c r="Q1608" s="137"/>
      <c r="R1608" s="137"/>
    </row>
    <row r="1609" spans="6:18" s="132" customFormat="1" x14ac:dyDescent="0.2">
      <c r="F1609" s="133"/>
      <c r="G1609" s="133"/>
      <c r="H1609" s="133"/>
      <c r="I1609" s="134"/>
      <c r="J1609" s="135"/>
      <c r="P1609" s="136"/>
      <c r="Q1609" s="137"/>
      <c r="R1609" s="137"/>
    </row>
    <row r="1610" spans="6:18" s="132" customFormat="1" x14ac:dyDescent="0.2">
      <c r="F1610" s="133"/>
      <c r="G1610" s="133"/>
      <c r="H1610" s="133"/>
      <c r="I1610" s="134"/>
      <c r="J1610" s="135"/>
      <c r="P1610" s="136"/>
      <c r="Q1610" s="137"/>
      <c r="R1610" s="137"/>
    </row>
    <row r="1611" spans="6:18" s="132" customFormat="1" x14ac:dyDescent="0.2">
      <c r="F1611" s="133"/>
      <c r="G1611" s="133"/>
      <c r="H1611" s="133"/>
      <c r="I1611" s="134"/>
      <c r="J1611" s="135"/>
      <c r="P1611" s="136"/>
      <c r="Q1611" s="137"/>
      <c r="R1611" s="137"/>
    </row>
    <row r="1612" spans="6:18" s="132" customFormat="1" x14ac:dyDescent="0.2">
      <c r="F1612" s="133"/>
      <c r="G1612" s="133"/>
      <c r="H1612" s="133"/>
      <c r="I1612" s="134"/>
      <c r="J1612" s="135"/>
      <c r="P1612" s="136"/>
      <c r="Q1612" s="137"/>
      <c r="R1612" s="137"/>
    </row>
    <row r="1613" spans="6:18" s="132" customFormat="1" x14ac:dyDescent="0.2">
      <c r="F1613" s="133"/>
      <c r="G1613" s="133"/>
      <c r="H1613" s="133"/>
      <c r="I1613" s="134"/>
      <c r="J1613" s="135"/>
      <c r="P1613" s="136"/>
      <c r="Q1613" s="137"/>
      <c r="R1613" s="137"/>
    </row>
    <row r="1614" spans="6:18" s="132" customFormat="1" x14ac:dyDescent="0.2">
      <c r="F1614" s="133"/>
      <c r="G1614" s="133"/>
      <c r="H1614" s="133"/>
      <c r="I1614" s="134"/>
      <c r="J1614" s="135"/>
      <c r="P1614" s="136"/>
      <c r="Q1614" s="137"/>
      <c r="R1614" s="137"/>
    </row>
    <row r="1615" spans="6:18" s="132" customFormat="1" x14ac:dyDescent="0.2">
      <c r="F1615" s="133"/>
      <c r="G1615" s="133"/>
      <c r="H1615" s="133"/>
      <c r="I1615" s="134"/>
      <c r="J1615" s="135"/>
      <c r="P1615" s="136"/>
      <c r="Q1615" s="137"/>
      <c r="R1615" s="137"/>
    </row>
    <row r="1616" spans="6:18" s="132" customFormat="1" x14ac:dyDescent="0.2">
      <c r="F1616" s="133"/>
      <c r="G1616" s="133"/>
      <c r="H1616" s="133"/>
      <c r="I1616" s="134"/>
      <c r="J1616" s="135"/>
      <c r="P1616" s="136"/>
      <c r="Q1616" s="137"/>
      <c r="R1616" s="137"/>
    </row>
    <row r="1617" spans="6:18" s="132" customFormat="1" x14ac:dyDescent="0.2">
      <c r="F1617" s="133"/>
      <c r="G1617" s="133"/>
      <c r="H1617" s="133"/>
      <c r="I1617" s="134"/>
      <c r="J1617" s="135"/>
      <c r="P1617" s="136"/>
      <c r="Q1617" s="137"/>
      <c r="R1617" s="137"/>
    </row>
    <row r="1618" spans="6:18" s="132" customFormat="1" x14ac:dyDescent="0.2">
      <c r="F1618" s="133"/>
      <c r="G1618" s="133"/>
      <c r="H1618" s="133"/>
      <c r="I1618" s="134"/>
      <c r="J1618" s="135"/>
      <c r="P1618" s="136"/>
      <c r="Q1618" s="137"/>
      <c r="R1618" s="137"/>
    </row>
    <row r="1619" spans="6:18" s="132" customFormat="1" x14ac:dyDescent="0.2">
      <c r="F1619" s="133"/>
      <c r="G1619" s="133"/>
      <c r="H1619" s="133"/>
      <c r="I1619" s="134"/>
      <c r="J1619" s="135"/>
      <c r="P1619" s="136"/>
      <c r="Q1619" s="137"/>
      <c r="R1619" s="137"/>
    </row>
    <row r="1620" spans="6:18" s="132" customFormat="1" x14ac:dyDescent="0.2">
      <c r="F1620" s="133"/>
      <c r="G1620" s="133"/>
      <c r="H1620" s="133"/>
      <c r="I1620" s="134"/>
      <c r="J1620" s="135"/>
      <c r="P1620" s="136"/>
      <c r="Q1620" s="137"/>
      <c r="R1620" s="137"/>
    </row>
    <row r="1621" spans="6:18" s="132" customFormat="1" x14ac:dyDescent="0.2">
      <c r="F1621" s="133"/>
      <c r="G1621" s="133"/>
      <c r="H1621" s="133"/>
      <c r="I1621" s="134"/>
      <c r="J1621" s="135"/>
      <c r="P1621" s="136"/>
      <c r="Q1621" s="137"/>
      <c r="R1621" s="137"/>
    </row>
    <row r="1622" spans="6:18" s="132" customFormat="1" x14ac:dyDescent="0.2">
      <c r="F1622" s="133"/>
      <c r="G1622" s="133"/>
      <c r="H1622" s="133"/>
      <c r="I1622" s="134"/>
      <c r="J1622" s="135"/>
      <c r="P1622" s="136"/>
      <c r="Q1622" s="137"/>
      <c r="R1622" s="137"/>
    </row>
    <row r="1623" spans="6:18" s="132" customFormat="1" x14ac:dyDescent="0.2">
      <c r="F1623" s="133"/>
      <c r="G1623" s="133"/>
      <c r="H1623" s="133"/>
      <c r="I1623" s="134"/>
      <c r="J1623" s="135"/>
      <c r="P1623" s="136"/>
      <c r="Q1623" s="137"/>
      <c r="R1623" s="137"/>
    </row>
    <row r="1624" spans="6:18" s="132" customFormat="1" x14ac:dyDescent="0.2">
      <c r="F1624" s="133"/>
      <c r="G1624" s="133"/>
      <c r="H1624" s="133"/>
      <c r="I1624" s="134"/>
      <c r="J1624" s="135"/>
      <c r="P1624" s="136"/>
      <c r="Q1624" s="137"/>
      <c r="R1624" s="137"/>
    </row>
    <row r="1625" spans="6:18" s="132" customFormat="1" x14ac:dyDescent="0.2">
      <c r="F1625" s="133"/>
      <c r="G1625" s="133"/>
      <c r="H1625" s="133"/>
      <c r="I1625" s="134"/>
      <c r="J1625" s="135"/>
      <c r="P1625" s="136"/>
      <c r="Q1625" s="137"/>
      <c r="R1625" s="137"/>
    </row>
    <row r="1626" spans="6:18" s="132" customFormat="1" x14ac:dyDescent="0.2">
      <c r="F1626" s="133"/>
      <c r="G1626" s="133"/>
      <c r="H1626" s="133"/>
      <c r="I1626" s="134"/>
      <c r="J1626" s="135"/>
      <c r="P1626" s="136"/>
      <c r="Q1626" s="137"/>
      <c r="R1626" s="137"/>
    </row>
    <row r="1627" spans="6:18" s="132" customFormat="1" x14ac:dyDescent="0.2">
      <c r="F1627" s="133"/>
      <c r="G1627" s="133"/>
      <c r="H1627" s="133"/>
      <c r="I1627" s="134"/>
      <c r="J1627" s="135"/>
      <c r="P1627" s="136"/>
      <c r="Q1627" s="137"/>
      <c r="R1627" s="137"/>
    </row>
    <row r="1628" spans="6:18" s="132" customFormat="1" x14ac:dyDescent="0.2">
      <c r="F1628" s="133"/>
      <c r="G1628" s="133"/>
      <c r="H1628" s="133"/>
      <c r="I1628" s="134"/>
      <c r="J1628" s="135"/>
      <c r="P1628" s="136"/>
      <c r="Q1628" s="137"/>
      <c r="R1628" s="137"/>
    </row>
    <row r="1629" spans="6:18" s="132" customFormat="1" x14ac:dyDescent="0.2">
      <c r="F1629" s="133"/>
      <c r="G1629" s="133"/>
      <c r="H1629" s="133"/>
      <c r="I1629" s="134"/>
      <c r="J1629" s="135"/>
      <c r="P1629" s="136"/>
      <c r="Q1629" s="137"/>
      <c r="R1629" s="137"/>
    </row>
    <row r="1630" spans="6:18" s="132" customFormat="1" x14ac:dyDescent="0.2">
      <c r="F1630" s="133"/>
      <c r="G1630" s="133"/>
      <c r="H1630" s="133"/>
      <c r="I1630" s="134"/>
      <c r="J1630" s="135"/>
      <c r="P1630" s="136"/>
      <c r="Q1630" s="137"/>
      <c r="R1630" s="137"/>
    </row>
    <row r="1631" spans="6:18" s="132" customFormat="1" x14ac:dyDescent="0.2">
      <c r="F1631" s="133"/>
      <c r="G1631" s="133"/>
      <c r="H1631" s="133"/>
      <c r="I1631" s="134"/>
      <c r="J1631" s="135"/>
      <c r="P1631" s="136"/>
      <c r="Q1631" s="137"/>
      <c r="R1631" s="137"/>
    </row>
    <row r="1632" spans="6:18" s="132" customFormat="1" x14ac:dyDescent="0.2">
      <c r="F1632" s="133"/>
      <c r="G1632" s="133"/>
      <c r="H1632" s="133"/>
      <c r="I1632" s="134"/>
      <c r="J1632" s="135"/>
      <c r="P1632" s="136"/>
      <c r="Q1632" s="137"/>
      <c r="R1632" s="137"/>
    </row>
    <row r="1633" spans="6:18" s="132" customFormat="1" x14ac:dyDescent="0.2">
      <c r="F1633" s="133"/>
      <c r="G1633" s="133"/>
      <c r="H1633" s="133"/>
      <c r="I1633" s="134"/>
      <c r="J1633" s="135"/>
      <c r="P1633" s="136"/>
      <c r="Q1633" s="137"/>
      <c r="R1633" s="137"/>
    </row>
    <row r="1634" spans="6:18" s="132" customFormat="1" x14ac:dyDescent="0.2">
      <c r="F1634" s="133"/>
      <c r="G1634" s="133"/>
      <c r="H1634" s="133"/>
      <c r="I1634" s="134"/>
      <c r="J1634" s="135"/>
      <c r="P1634" s="136"/>
      <c r="Q1634" s="137"/>
      <c r="R1634" s="137"/>
    </row>
    <row r="1635" spans="6:18" s="132" customFormat="1" x14ac:dyDescent="0.2">
      <c r="F1635" s="133"/>
      <c r="G1635" s="133"/>
      <c r="H1635" s="133"/>
      <c r="I1635" s="134"/>
      <c r="J1635" s="135"/>
      <c r="P1635" s="136"/>
      <c r="Q1635" s="137"/>
      <c r="R1635" s="137"/>
    </row>
    <row r="1636" spans="6:18" s="132" customFormat="1" x14ac:dyDescent="0.2">
      <c r="F1636" s="133"/>
      <c r="G1636" s="133"/>
      <c r="H1636" s="133"/>
      <c r="I1636" s="134"/>
      <c r="J1636" s="135"/>
      <c r="P1636" s="136"/>
      <c r="Q1636" s="137"/>
      <c r="R1636" s="137"/>
    </row>
    <row r="1637" spans="6:18" s="132" customFormat="1" x14ac:dyDescent="0.2">
      <c r="F1637" s="133"/>
      <c r="G1637" s="133"/>
      <c r="H1637" s="133"/>
      <c r="I1637" s="134"/>
      <c r="J1637" s="135"/>
      <c r="P1637" s="136"/>
      <c r="Q1637" s="137"/>
      <c r="R1637" s="137"/>
    </row>
    <row r="1638" spans="6:18" s="132" customFormat="1" x14ac:dyDescent="0.2">
      <c r="F1638" s="133"/>
      <c r="G1638" s="133"/>
      <c r="H1638" s="133"/>
      <c r="I1638" s="134"/>
      <c r="J1638" s="135"/>
      <c r="P1638" s="136"/>
      <c r="Q1638" s="137"/>
      <c r="R1638" s="137"/>
    </row>
    <row r="1639" spans="6:18" s="132" customFormat="1" x14ac:dyDescent="0.2">
      <c r="F1639" s="133"/>
      <c r="G1639" s="133"/>
      <c r="H1639" s="133"/>
      <c r="I1639" s="134"/>
      <c r="J1639" s="135"/>
      <c r="P1639" s="136"/>
      <c r="Q1639" s="137"/>
      <c r="R1639" s="137"/>
    </row>
    <row r="1640" spans="6:18" s="132" customFormat="1" x14ac:dyDescent="0.2">
      <c r="F1640" s="133"/>
      <c r="G1640" s="133"/>
      <c r="H1640" s="133"/>
      <c r="I1640" s="134"/>
      <c r="J1640" s="135"/>
      <c r="P1640" s="136"/>
      <c r="Q1640" s="137"/>
      <c r="R1640" s="137"/>
    </row>
    <row r="1641" spans="6:18" s="132" customFormat="1" x14ac:dyDescent="0.2">
      <c r="F1641" s="133"/>
      <c r="G1641" s="133"/>
      <c r="H1641" s="133"/>
      <c r="I1641" s="134"/>
      <c r="J1641" s="135"/>
      <c r="P1641" s="136"/>
      <c r="Q1641" s="137"/>
      <c r="R1641" s="137"/>
    </row>
    <row r="1642" spans="6:18" s="132" customFormat="1" x14ac:dyDescent="0.2">
      <c r="F1642" s="133"/>
      <c r="G1642" s="133"/>
      <c r="H1642" s="133"/>
      <c r="I1642" s="134"/>
      <c r="J1642" s="135"/>
      <c r="P1642" s="136"/>
      <c r="Q1642" s="137"/>
      <c r="R1642" s="137"/>
    </row>
    <row r="1643" spans="6:18" s="132" customFormat="1" x14ac:dyDescent="0.2">
      <c r="F1643" s="133"/>
      <c r="G1643" s="133"/>
      <c r="H1643" s="133"/>
      <c r="I1643" s="134"/>
      <c r="J1643" s="135"/>
      <c r="P1643" s="136"/>
      <c r="Q1643" s="137"/>
      <c r="R1643" s="137"/>
    </row>
    <row r="1644" spans="6:18" s="132" customFormat="1" x14ac:dyDescent="0.2">
      <c r="F1644" s="133"/>
      <c r="G1644" s="133"/>
      <c r="H1644" s="133"/>
      <c r="I1644" s="134"/>
      <c r="J1644" s="135"/>
      <c r="P1644" s="136"/>
      <c r="Q1644" s="137"/>
      <c r="R1644" s="137"/>
    </row>
    <row r="1645" spans="6:18" s="132" customFormat="1" x14ac:dyDescent="0.2">
      <c r="F1645" s="133"/>
      <c r="G1645" s="133"/>
      <c r="H1645" s="133"/>
      <c r="I1645" s="134"/>
      <c r="J1645" s="135"/>
      <c r="P1645" s="136"/>
      <c r="Q1645" s="137"/>
      <c r="R1645" s="137"/>
    </row>
    <row r="1646" spans="6:18" s="132" customFormat="1" x14ac:dyDescent="0.2">
      <c r="F1646" s="133"/>
      <c r="G1646" s="133"/>
      <c r="H1646" s="133"/>
      <c r="I1646" s="134"/>
      <c r="J1646" s="135"/>
      <c r="P1646" s="136"/>
      <c r="Q1646" s="137"/>
      <c r="R1646" s="137"/>
    </row>
    <row r="1647" spans="6:18" s="132" customFormat="1" x14ac:dyDescent="0.2">
      <c r="F1647" s="133"/>
      <c r="G1647" s="133"/>
      <c r="H1647" s="133"/>
      <c r="I1647" s="134"/>
      <c r="J1647" s="135"/>
      <c r="P1647" s="136"/>
      <c r="Q1647" s="137"/>
      <c r="R1647" s="137"/>
    </row>
    <row r="1648" spans="6:18" s="132" customFormat="1" x14ac:dyDescent="0.2">
      <c r="F1648" s="133"/>
      <c r="G1648" s="133"/>
      <c r="H1648" s="133"/>
      <c r="I1648" s="134"/>
      <c r="J1648" s="135"/>
      <c r="P1648" s="136"/>
      <c r="Q1648" s="137"/>
      <c r="R1648" s="137"/>
    </row>
    <row r="1649" spans="6:18" s="132" customFormat="1" x14ac:dyDescent="0.2">
      <c r="F1649" s="133"/>
      <c r="G1649" s="133"/>
      <c r="H1649" s="133"/>
      <c r="I1649" s="134"/>
      <c r="J1649" s="135"/>
      <c r="P1649" s="136"/>
      <c r="Q1649" s="137"/>
      <c r="R1649" s="137"/>
    </row>
    <row r="1650" spans="6:18" s="132" customFormat="1" x14ac:dyDescent="0.2">
      <c r="F1650" s="133"/>
      <c r="G1650" s="133"/>
      <c r="H1650" s="133"/>
      <c r="I1650" s="134"/>
      <c r="J1650" s="135"/>
      <c r="P1650" s="136"/>
      <c r="Q1650" s="137"/>
      <c r="R1650" s="137"/>
    </row>
    <row r="1651" spans="6:18" s="132" customFormat="1" x14ac:dyDescent="0.2">
      <c r="F1651" s="133"/>
      <c r="G1651" s="133"/>
      <c r="H1651" s="133"/>
      <c r="I1651" s="134"/>
      <c r="J1651" s="135"/>
      <c r="P1651" s="136"/>
      <c r="Q1651" s="137"/>
      <c r="R1651" s="137"/>
    </row>
    <row r="1652" spans="6:18" s="132" customFormat="1" x14ac:dyDescent="0.2">
      <c r="F1652" s="133"/>
      <c r="G1652" s="133"/>
      <c r="H1652" s="133"/>
      <c r="I1652" s="134"/>
      <c r="J1652" s="135"/>
      <c r="P1652" s="136"/>
      <c r="Q1652" s="137"/>
      <c r="R1652" s="137"/>
    </row>
    <row r="1653" spans="6:18" s="132" customFormat="1" x14ac:dyDescent="0.2">
      <c r="F1653" s="133"/>
      <c r="G1653" s="133"/>
      <c r="H1653" s="133"/>
      <c r="I1653" s="134"/>
      <c r="J1653" s="135"/>
      <c r="P1653" s="136"/>
      <c r="Q1653" s="137"/>
      <c r="R1653" s="137"/>
    </row>
    <row r="1654" spans="6:18" s="132" customFormat="1" x14ac:dyDescent="0.2">
      <c r="F1654" s="133"/>
      <c r="G1654" s="133"/>
      <c r="H1654" s="133"/>
      <c r="I1654" s="134"/>
      <c r="J1654" s="135"/>
      <c r="P1654" s="136"/>
      <c r="Q1654" s="137"/>
      <c r="R1654" s="137"/>
    </row>
    <row r="1655" spans="6:18" s="132" customFormat="1" x14ac:dyDescent="0.2">
      <c r="F1655" s="133"/>
      <c r="G1655" s="133"/>
      <c r="H1655" s="133"/>
      <c r="I1655" s="134"/>
      <c r="J1655" s="135"/>
      <c r="P1655" s="136"/>
      <c r="Q1655" s="137"/>
      <c r="R1655" s="137"/>
    </row>
    <row r="1656" spans="6:18" s="132" customFormat="1" x14ac:dyDescent="0.2">
      <c r="F1656" s="133"/>
      <c r="G1656" s="133"/>
      <c r="H1656" s="133"/>
      <c r="I1656" s="134"/>
      <c r="J1656" s="135"/>
      <c r="P1656" s="136"/>
      <c r="Q1656" s="137"/>
      <c r="R1656" s="137"/>
    </row>
    <row r="1657" spans="6:18" s="132" customFormat="1" x14ac:dyDescent="0.2">
      <c r="F1657" s="133"/>
      <c r="G1657" s="133"/>
      <c r="H1657" s="133"/>
      <c r="I1657" s="134"/>
      <c r="J1657" s="135"/>
      <c r="P1657" s="136"/>
      <c r="Q1657" s="137"/>
      <c r="R1657" s="137"/>
    </row>
    <row r="1658" spans="6:18" s="132" customFormat="1" x14ac:dyDescent="0.2">
      <c r="F1658" s="133"/>
      <c r="G1658" s="133"/>
      <c r="H1658" s="133"/>
      <c r="I1658" s="134"/>
      <c r="J1658" s="135"/>
      <c r="P1658" s="136"/>
      <c r="Q1658" s="137"/>
      <c r="R1658" s="137"/>
    </row>
    <row r="1659" spans="6:18" s="132" customFormat="1" x14ac:dyDescent="0.2">
      <c r="F1659" s="133"/>
      <c r="G1659" s="133"/>
      <c r="H1659" s="133"/>
      <c r="I1659" s="134"/>
      <c r="J1659" s="135"/>
      <c r="P1659" s="136"/>
      <c r="Q1659" s="137"/>
      <c r="R1659" s="137"/>
    </row>
    <row r="1660" spans="6:18" s="132" customFormat="1" x14ac:dyDescent="0.2">
      <c r="F1660" s="133"/>
      <c r="G1660" s="133"/>
      <c r="H1660" s="133"/>
      <c r="I1660" s="134"/>
      <c r="J1660" s="135"/>
      <c r="P1660" s="136"/>
      <c r="Q1660" s="137"/>
      <c r="R1660" s="137"/>
    </row>
    <row r="1661" spans="6:18" s="132" customFormat="1" x14ac:dyDescent="0.2">
      <c r="F1661" s="133"/>
      <c r="G1661" s="133"/>
      <c r="H1661" s="133"/>
      <c r="I1661" s="134"/>
      <c r="J1661" s="135"/>
      <c r="P1661" s="136"/>
      <c r="Q1661" s="137"/>
      <c r="R1661" s="137"/>
    </row>
    <row r="1662" spans="6:18" s="132" customFormat="1" x14ac:dyDescent="0.2">
      <c r="F1662" s="133"/>
      <c r="G1662" s="133"/>
      <c r="H1662" s="133"/>
      <c r="I1662" s="134"/>
      <c r="J1662" s="135"/>
      <c r="P1662" s="136"/>
      <c r="Q1662" s="137"/>
      <c r="R1662" s="137"/>
    </row>
    <row r="1663" spans="6:18" s="132" customFormat="1" x14ac:dyDescent="0.2">
      <c r="F1663" s="133"/>
      <c r="G1663" s="133"/>
      <c r="H1663" s="133"/>
      <c r="I1663" s="134"/>
      <c r="J1663" s="135"/>
      <c r="P1663" s="136"/>
      <c r="Q1663" s="137"/>
      <c r="R1663" s="137"/>
    </row>
    <row r="1664" spans="6:18" s="132" customFormat="1" x14ac:dyDescent="0.2">
      <c r="F1664" s="133"/>
      <c r="G1664" s="133"/>
      <c r="H1664" s="133"/>
      <c r="I1664" s="134"/>
      <c r="J1664" s="135"/>
      <c r="P1664" s="136"/>
      <c r="Q1664" s="137"/>
      <c r="R1664" s="137"/>
    </row>
    <row r="1665" spans="6:18" s="132" customFormat="1" x14ac:dyDescent="0.2">
      <c r="F1665" s="133"/>
      <c r="G1665" s="133"/>
      <c r="H1665" s="133"/>
      <c r="I1665" s="134"/>
      <c r="J1665" s="135"/>
      <c r="P1665" s="136"/>
      <c r="Q1665" s="137"/>
      <c r="R1665" s="137"/>
    </row>
    <row r="1666" spans="6:18" s="132" customFormat="1" x14ac:dyDescent="0.2">
      <c r="F1666" s="133"/>
      <c r="G1666" s="133"/>
      <c r="H1666" s="133"/>
      <c r="I1666" s="134"/>
      <c r="J1666" s="135"/>
      <c r="P1666" s="136"/>
      <c r="Q1666" s="137"/>
      <c r="R1666" s="137"/>
    </row>
    <row r="1667" spans="6:18" s="132" customFormat="1" x14ac:dyDescent="0.2">
      <c r="F1667" s="133"/>
      <c r="G1667" s="133"/>
      <c r="H1667" s="133"/>
      <c r="I1667" s="134"/>
      <c r="J1667" s="135"/>
      <c r="P1667" s="136"/>
      <c r="Q1667" s="137"/>
      <c r="R1667" s="137"/>
    </row>
    <row r="1668" spans="6:18" s="132" customFormat="1" x14ac:dyDescent="0.2">
      <c r="F1668" s="133"/>
      <c r="G1668" s="133"/>
      <c r="H1668" s="133"/>
      <c r="I1668" s="134"/>
      <c r="J1668" s="135"/>
      <c r="P1668" s="136"/>
      <c r="Q1668" s="137"/>
      <c r="R1668" s="137"/>
    </row>
    <row r="1669" spans="6:18" s="132" customFormat="1" x14ac:dyDescent="0.2">
      <c r="F1669" s="133"/>
      <c r="G1669" s="133"/>
      <c r="H1669" s="133"/>
      <c r="I1669" s="134"/>
      <c r="J1669" s="135"/>
      <c r="P1669" s="136"/>
      <c r="Q1669" s="137"/>
      <c r="R1669" s="137"/>
    </row>
    <row r="1670" spans="6:18" s="132" customFormat="1" x14ac:dyDescent="0.2">
      <c r="F1670" s="133"/>
      <c r="G1670" s="133"/>
      <c r="H1670" s="133"/>
      <c r="I1670" s="134"/>
      <c r="J1670" s="135"/>
      <c r="P1670" s="136"/>
      <c r="Q1670" s="137"/>
      <c r="R1670" s="137"/>
    </row>
    <row r="1671" spans="6:18" s="132" customFormat="1" x14ac:dyDescent="0.2">
      <c r="F1671" s="133"/>
      <c r="G1671" s="133"/>
      <c r="H1671" s="133"/>
      <c r="I1671" s="134"/>
      <c r="J1671" s="135"/>
      <c r="P1671" s="136"/>
      <c r="Q1671" s="137"/>
      <c r="R1671" s="137"/>
    </row>
    <row r="1672" spans="6:18" s="132" customFormat="1" x14ac:dyDescent="0.2">
      <c r="F1672" s="133"/>
      <c r="G1672" s="133"/>
      <c r="H1672" s="133"/>
      <c r="I1672" s="134"/>
      <c r="J1672" s="135"/>
      <c r="P1672" s="136"/>
      <c r="Q1672" s="137"/>
      <c r="R1672" s="137"/>
    </row>
    <row r="1673" spans="6:18" s="132" customFormat="1" x14ac:dyDescent="0.2">
      <c r="F1673" s="133"/>
      <c r="G1673" s="133"/>
      <c r="H1673" s="133"/>
      <c r="I1673" s="134"/>
      <c r="J1673" s="135"/>
      <c r="P1673" s="136"/>
      <c r="Q1673" s="137"/>
      <c r="R1673" s="137"/>
    </row>
    <row r="1674" spans="6:18" s="132" customFormat="1" x14ac:dyDescent="0.2">
      <c r="F1674" s="133"/>
      <c r="G1674" s="133"/>
      <c r="H1674" s="133"/>
      <c r="I1674" s="134"/>
      <c r="J1674" s="135"/>
      <c r="P1674" s="136"/>
      <c r="Q1674" s="137"/>
      <c r="R1674" s="137"/>
    </row>
    <row r="1675" spans="6:18" s="132" customFormat="1" x14ac:dyDescent="0.2">
      <c r="F1675" s="133"/>
      <c r="G1675" s="133"/>
      <c r="H1675" s="133"/>
      <c r="I1675" s="134"/>
      <c r="J1675" s="135"/>
      <c r="P1675" s="136"/>
      <c r="Q1675" s="137"/>
      <c r="R1675" s="137"/>
    </row>
    <row r="1676" spans="6:18" s="132" customFormat="1" x14ac:dyDescent="0.2">
      <c r="F1676" s="133"/>
      <c r="G1676" s="133"/>
      <c r="H1676" s="133"/>
      <c r="I1676" s="134"/>
      <c r="J1676" s="135"/>
      <c r="P1676" s="136"/>
      <c r="Q1676" s="137"/>
      <c r="R1676" s="137"/>
    </row>
  </sheetData>
  <mergeCells count="44">
    <mergeCell ref="A4:R4"/>
    <mergeCell ref="A5:R5"/>
    <mergeCell ref="F8:F10"/>
    <mergeCell ref="A11:R11"/>
    <mergeCell ref="A40:R40"/>
    <mergeCell ref="A20:E20"/>
    <mergeCell ref="O9:O10"/>
    <mergeCell ref="L9:L10"/>
    <mergeCell ref="A21:R21"/>
    <mergeCell ref="A33:R33"/>
    <mergeCell ref="A32:E32"/>
    <mergeCell ref="A39:E39"/>
    <mergeCell ref="A7:R7"/>
    <mergeCell ref="J9:K9"/>
    <mergeCell ref="J8:O8"/>
    <mergeCell ref="P8:Q8"/>
    <mergeCell ref="M9:N9"/>
    <mergeCell ref="R8:R10"/>
    <mergeCell ref="P9:P10"/>
    <mergeCell ref="B8:B10"/>
    <mergeCell ref="A8:A10"/>
    <mergeCell ref="G8:G10"/>
    <mergeCell ref="I8:I10"/>
    <mergeCell ref="Q9:Q10"/>
    <mergeCell ref="D8:D10"/>
    <mergeCell ref="E8:E10"/>
    <mergeCell ref="C8:C10"/>
    <mergeCell ref="H8:H10"/>
    <mergeCell ref="A282:F282"/>
    <mergeCell ref="B281:F281"/>
    <mergeCell ref="A45:E45"/>
    <mergeCell ref="A63:E63"/>
    <mergeCell ref="A81:E81"/>
    <mergeCell ref="A46:R46"/>
    <mergeCell ref="A64:R64"/>
    <mergeCell ref="A82:R82"/>
    <mergeCell ref="A88:E88"/>
    <mergeCell ref="A198:R198"/>
    <mergeCell ref="A197:E197"/>
    <mergeCell ref="A242:R242"/>
    <mergeCell ref="A241:E241"/>
    <mergeCell ref="A131:R131"/>
    <mergeCell ref="A90:R90"/>
    <mergeCell ref="A130:E130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6" fitToHeight="0" orientation="landscape" r:id="rId1"/>
  <headerFooter differentOddEven="1" differentFirst="1" scaleWithDoc="0" alignWithMargins="0"/>
  <rowBreaks count="3" manualBreakCount="3">
    <brk id="50" max="17" man="1"/>
    <brk id="224" max="17" man="1"/>
    <brk id="29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workbookViewId="0">
      <selection activeCell="E17" sqref="E17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6" t="s">
        <v>15</v>
      </c>
      <c r="B1" s="208" t="s">
        <v>10</v>
      </c>
      <c r="C1" s="211" t="s">
        <v>8</v>
      </c>
      <c r="D1" s="211"/>
      <c r="E1" s="212"/>
      <c r="F1" s="212"/>
      <c r="G1" s="212"/>
      <c r="H1" s="212"/>
      <c r="I1" s="213" t="s">
        <v>1</v>
      </c>
      <c r="J1" s="214"/>
      <c r="K1" s="215" t="s">
        <v>16</v>
      </c>
    </row>
    <row r="2" spans="1:13" ht="15.75" customHeight="1" x14ac:dyDescent="0.2">
      <c r="A2" s="207"/>
      <c r="B2" s="209"/>
      <c r="C2" s="217" t="s">
        <v>12</v>
      </c>
      <c r="D2" s="217"/>
      <c r="E2" s="218" t="s">
        <v>9</v>
      </c>
      <c r="F2" s="220" t="s">
        <v>13</v>
      </c>
      <c r="G2" s="221"/>
      <c r="H2" s="215" t="s">
        <v>11</v>
      </c>
      <c r="I2" s="223" t="s">
        <v>3</v>
      </c>
      <c r="J2" s="215" t="s">
        <v>0</v>
      </c>
      <c r="K2" s="216"/>
    </row>
    <row r="3" spans="1:13" ht="66" customHeight="1" thickBot="1" x14ac:dyDescent="0.25">
      <c r="A3" s="207"/>
      <c r="B3" s="210"/>
      <c r="C3" s="6" t="s">
        <v>4</v>
      </c>
      <c r="D3" s="7" t="s">
        <v>5</v>
      </c>
      <c r="E3" s="219"/>
      <c r="F3" s="8" t="s">
        <v>6</v>
      </c>
      <c r="G3" s="9" t="s">
        <v>7</v>
      </c>
      <c r="H3" s="222"/>
      <c r="I3" s="223"/>
      <c r="J3" s="222"/>
      <c r="K3" s="216"/>
    </row>
    <row r="4" spans="1:13" ht="38.25" customHeight="1" x14ac:dyDescent="0.2">
      <c r="A4" s="13">
        <v>21250000</v>
      </c>
      <c r="B4" s="13">
        <v>2278629.13</v>
      </c>
      <c r="C4" s="13">
        <v>609129.94999999995</v>
      </c>
      <c r="D4" s="13">
        <v>1506906.84</v>
      </c>
      <c r="E4" s="13">
        <v>171497.03</v>
      </c>
      <c r="F4" s="13">
        <v>630747.74</v>
      </c>
      <c r="G4" s="13">
        <v>1471053.08</v>
      </c>
      <c r="H4" s="13">
        <v>160325.38</v>
      </c>
      <c r="I4" s="13">
        <f t="shared" ref="I4" si="0">+B4+C4+F4+H4</f>
        <v>3678832.2</v>
      </c>
      <c r="J4" s="13">
        <f>+D4+E4+G4</f>
        <v>3149456.95</v>
      </c>
      <c r="K4" s="13">
        <f>+A4-B4-C4-F4-H4</f>
        <v>17571167.800000004</v>
      </c>
      <c r="L4" s="13"/>
    </row>
    <row r="5" spans="1:13" x14ac:dyDescent="0.2">
      <c r="A5" s="13">
        <f>881000-30000</f>
        <v>851000</v>
      </c>
      <c r="B5" s="13">
        <f>184336.34-6266.44</f>
        <v>178069.9</v>
      </c>
      <c r="C5" s="13">
        <f>25284.7-861</f>
        <v>24423.7</v>
      </c>
      <c r="D5" s="13">
        <f>62551-2130</f>
        <v>60421</v>
      </c>
      <c r="E5" s="13">
        <f>3509.9-162.89</f>
        <v>3347.01</v>
      </c>
      <c r="F5" s="13">
        <f>26782.4-912</f>
        <v>25870.400000000001</v>
      </c>
      <c r="G5" s="13">
        <f>62462.9-2127</f>
        <v>60335.9</v>
      </c>
      <c r="H5" s="13">
        <v>0</v>
      </c>
      <c r="I5" s="13">
        <f t="shared" ref="I5" si="1">+B5+C5+F5+H5</f>
        <v>228364</v>
      </c>
      <c r="J5" s="13">
        <f>+D5+E5+G5</f>
        <v>124103.91</v>
      </c>
      <c r="K5" s="13">
        <f>+A5-B5-C5-F5-H5</f>
        <v>622636</v>
      </c>
    </row>
    <row r="6" spans="1:13" x14ac:dyDescent="0.2">
      <c r="A6" s="13">
        <v>275000</v>
      </c>
      <c r="B6" s="13">
        <v>62857.13</v>
      </c>
      <c r="C6" s="13">
        <v>7892.5</v>
      </c>
      <c r="D6" s="13">
        <v>19525</v>
      </c>
      <c r="E6" s="13">
        <v>380.78</v>
      </c>
      <c r="F6" s="13">
        <v>8360</v>
      </c>
      <c r="G6" s="13">
        <v>19497.5</v>
      </c>
      <c r="H6" s="13">
        <v>0</v>
      </c>
      <c r="I6" s="13">
        <f t="shared" ref="I6" si="2">+B6+C6+F6+H6</f>
        <v>79109.63</v>
      </c>
      <c r="J6" s="13">
        <f>+D6+E6+G6</f>
        <v>39403.279999999999</v>
      </c>
      <c r="K6" s="13">
        <f>+A6-B6-C6-F6-H6</f>
        <v>195890.37</v>
      </c>
    </row>
    <row r="7" spans="1:13" s="15" customFormat="1" x14ac:dyDescent="0.2">
      <c r="A7" s="14">
        <f>+A4+A5+A6</f>
        <v>22376000</v>
      </c>
      <c r="B7" s="14">
        <f t="shared" ref="B7:H7" si="3">+B4+B5+B6</f>
        <v>2519556.1599999997</v>
      </c>
      <c r="C7" s="14">
        <f t="shared" si="3"/>
        <v>641446.14999999991</v>
      </c>
      <c r="D7" s="14">
        <f t="shared" si="3"/>
        <v>1586852.84</v>
      </c>
      <c r="E7" s="14">
        <f t="shared" si="3"/>
        <v>175224.82</v>
      </c>
      <c r="F7" s="14">
        <f t="shared" si="3"/>
        <v>664978.14</v>
      </c>
      <c r="G7" s="14">
        <f t="shared" si="3"/>
        <v>1550886.48</v>
      </c>
      <c r="H7" s="14">
        <f t="shared" si="3"/>
        <v>160325.38</v>
      </c>
      <c r="I7" s="14">
        <f t="shared" ref="I7" si="4">+B7+C7+F7+H7</f>
        <v>3986305.8299999996</v>
      </c>
      <c r="J7" s="14">
        <f>+D7+E7+G7</f>
        <v>3312964.14</v>
      </c>
      <c r="K7" s="14">
        <f>+A7-B7-C7-F7-H7</f>
        <v>18389694.170000002</v>
      </c>
    </row>
    <row r="8" spans="1:13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3" s="142" customFormat="1" x14ac:dyDescent="0.2">
      <c r="A9" s="13">
        <v>21466000</v>
      </c>
      <c r="B9" s="13">
        <v>2432771.34</v>
      </c>
      <c r="C9" s="13">
        <v>615329.14799999981</v>
      </c>
      <c r="D9" s="13">
        <v>1522242.84</v>
      </c>
      <c r="E9" s="13">
        <v>167150.10400000002</v>
      </c>
      <c r="F9" s="13">
        <v>637314.1120000002</v>
      </c>
      <c r="G9" s="13">
        <v>1486367.452</v>
      </c>
      <c r="H9" s="13">
        <v>147626.34000000003</v>
      </c>
      <c r="I9" s="141">
        <f t="shared" ref="I9:I12" si="5">+B9+C9+F9+H9</f>
        <v>3833040.94</v>
      </c>
      <c r="J9" s="141">
        <f t="shared" ref="J9:J12" si="6">+D9+E9+G9</f>
        <v>3175760.3960000002</v>
      </c>
      <c r="K9" s="141">
        <f t="shared" ref="K9:K12" si="7">+A9-B9-C9-F9-H9</f>
        <v>17632959.060000002</v>
      </c>
    </row>
    <row r="10" spans="1:13" x14ac:dyDescent="0.2">
      <c r="A10" s="13">
        <v>310000</v>
      </c>
      <c r="B10" s="13">
        <v>33960.480000000003</v>
      </c>
      <c r="C10" s="13">
        <v>8897</v>
      </c>
      <c r="D10" s="13">
        <v>22010</v>
      </c>
      <c r="E10" s="13">
        <v>2525.7760000000003</v>
      </c>
      <c r="F10" s="13">
        <v>9424</v>
      </c>
      <c r="G10" s="13">
        <v>21979</v>
      </c>
      <c r="H10" s="13">
        <v>3174.76</v>
      </c>
      <c r="I10" s="141">
        <f t="shared" si="5"/>
        <v>55456.240000000005</v>
      </c>
      <c r="J10" s="13">
        <f t="shared" si="6"/>
        <v>46514.775999999998</v>
      </c>
      <c r="K10" s="13">
        <f t="shared" si="7"/>
        <v>254543.76</v>
      </c>
    </row>
    <row r="11" spans="1:13" x14ac:dyDescent="0.2">
      <c r="A11" s="13">
        <v>210000</v>
      </c>
      <c r="B11" s="13">
        <v>16012.150000000001</v>
      </c>
      <c r="C11" s="13">
        <v>6027</v>
      </c>
      <c r="D11" s="13">
        <v>14910</v>
      </c>
      <c r="E11" s="13">
        <v>2142.8880000000004</v>
      </c>
      <c r="F11" s="13">
        <v>6384</v>
      </c>
      <c r="G11" s="13">
        <v>14889</v>
      </c>
      <c r="H11" s="13">
        <v>3174.76</v>
      </c>
      <c r="I11" s="141">
        <f t="shared" ref="I11" si="8">+B11+C11+F11+H11</f>
        <v>31597.910000000003</v>
      </c>
      <c r="J11" s="141">
        <f t="shared" ref="J11" si="9">+D11+E11+G11</f>
        <v>31941.887999999999</v>
      </c>
      <c r="K11" s="141">
        <f t="shared" ref="K11" si="10">+A11-B11-C11-F11-H11</f>
        <v>178402.09</v>
      </c>
    </row>
    <row r="12" spans="1:13" x14ac:dyDescent="0.2">
      <c r="A12" s="13">
        <v>20000</v>
      </c>
      <c r="B12" s="13">
        <v>0</v>
      </c>
      <c r="C12" s="13">
        <v>574</v>
      </c>
      <c r="D12" s="13">
        <v>1420</v>
      </c>
      <c r="E12" s="13">
        <v>220.00000000000003</v>
      </c>
      <c r="F12" s="13">
        <v>608</v>
      </c>
      <c r="G12" s="13">
        <v>1418</v>
      </c>
      <c r="H12" s="13">
        <v>0</v>
      </c>
      <c r="I12" s="13">
        <f t="shared" si="5"/>
        <v>1182</v>
      </c>
      <c r="J12" s="13">
        <f t="shared" si="6"/>
        <v>3058</v>
      </c>
      <c r="K12" s="13">
        <f t="shared" si="7"/>
        <v>18818</v>
      </c>
    </row>
    <row r="13" spans="1:13" x14ac:dyDescent="0.2">
      <c r="A13" s="13">
        <v>370000</v>
      </c>
      <c r="B13" s="13">
        <v>36812.189999999995</v>
      </c>
      <c r="C13" s="13">
        <v>10619</v>
      </c>
      <c r="D13" s="13">
        <v>26270</v>
      </c>
      <c r="E13" s="13">
        <v>3185.7760000000003</v>
      </c>
      <c r="F13" s="13">
        <v>11248</v>
      </c>
      <c r="G13" s="13">
        <v>26233</v>
      </c>
      <c r="H13" s="13">
        <v>6349.52</v>
      </c>
      <c r="I13" s="13">
        <f t="shared" ref="I13" si="11">+B13+C13+F13+H13</f>
        <v>65028.709999999992</v>
      </c>
      <c r="J13" s="13">
        <f t="shared" ref="J13" si="12">+D13+E13+G13</f>
        <v>55688.775999999998</v>
      </c>
      <c r="K13" s="13">
        <f t="shared" ref="K13" si="13">+A13-B13-C13-F13-H13</f>
        <v>304971.28999999998</v>
      </c>
    </row>
    <row r="14" spans="1:13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M14" s="13"/>
    </row>
    <row r="15" spans="1:13" x14ac:dyDescent="0.2">
      <c r="A15" s="13">
        <f>+A9+A10+A11+A12+A13</f>
        <v>22376000</v>
      </c>
      <c r="B15" s="13">
        <f t="shared" ref="B15:K15" si="14">+B9+B10+B11+B12+B13</f>
        <v>2519556.1599999997</v>
      </c>
      <c r="C15" s="13">
        <f t="shared" si="14"/>
        <v>641446.14799999981</v>
      </c>
      <c r="D15" s="13">
        <f t="shared" si="14"/>
        <v>1586852.84</v>
      </c>
      <c r="E15" s="13">
        <f t="shared" si="14"/>
        <v>175224.54400000005</v>
      </c>
      <c r="F15" s="13">
        <f t="shared" si="14"/>
        <v>664978.1120000002</v>
      </c>
      <c r="G15" s="13">
        <f t="shared" si="14"/>
        <v>1550886.452</v>
      </c>
      <c r="H15" s="13">
        <f t="shared" si="14"/>
        <v>160325.38000000003</v>
      </c>
      <c r="I15" s="13">
        <f t="shared" si="14"/>
        <v>3986305.8000000003</v>
      </c>
      <c r="J15" s="13">
        <f t="shared" si="14"/>
        <v>3312963.8360000001</v>
      </c>
      <c r="K15" s="13">
        <f t="shared" si="14"/>
        <v>18389694.200000003</v>
      </c>
    </row>
    <row r="16" spans="1:13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">
      <c r="A17" s="13">
        <f>+A7-A15</f>
        <v>0</v>
      </c>
      <c r="B17" s="13">
        <f t="shared" ref="B17:H17" si="15">+B7-B15</f>
        <v>0</v>
      </c>
      <c r="C17" s="13">
        <f t="shared" si="15"/>
        <v>2.0000000949949026E-3</v>
      </c>
      <c r="D17" s="13">
        <f t="shared" si="15"/>
        <v>0</v>
      </c>
      <c r="E17" s="13">
        <f t="shared" si="15"/>
        <v>0.27599999995436519</v>
      </c>
      <c r="F17" s="13">
        <f t="shared" si="15"/>
        <v>2.7999999816529453E-2</v>
      </c>
      <c r="G17" s="13">
        <f t="shared" si="15"/>
        <v>2.7999999932944775E-2</v>
      </c>
      <c r="H17" s="13">
        <f t="shared" si="15"/>
        <v>0</v>
      </c>
      <c r="I17" s="13">
        <f t="shared" ref="I17" si="16">+B17+C17+F17+H17</f>
        <v>2.9999999911524355E-2</v>
      </c>
      <c r="J17" s="13">
        <f t="shared" ref="J17" si="17">+D17+E17+G17</f>
        <v>0.30399999988730997</v>
      </c>
      <c r="K17" s="13">
        <f t="shared" ref="K17" si="18">+A17-B17-C17-F17-H17</f>
        <v>-2.9999999911524355E-2</v>
      </c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4" spans="1:11" ht="13.5" thickBot="1" x14ac:dyDescent="0.25">
      <c r="A24" s="131" t="s">
        <v>262</v>
      </c>
    </row>
    <row r="25" spans="1:11" ht="16.5" thickBot="1" x14ac:dyDescent="0.25">
      <c r="A25" s="206" t="s">
        <v>15</v>
      </c>
      <c r="B25" s="208" t="s">
        <v>10</v>
      </c>
      <c r="C25" s="211" t="s">
        <v>8</v>
      </c>
      <c r="D25" s="211"/>
      <c r="E25" s="212"/>
      <c r="F25" s="212"/>
      <c r="G25" s="212"/>
      <c r="H25" s="212"/>
      <c r="I25" s="213" t="s">
        <v>1</v>
      </c>
      <c r="J25" s="214"/>
      <c r="K25" s="215" t="s">
        <v>16</v>
      </c>
    </row>
    <row r="26" spans="1:11" ht="15.75" x14ac:dyDescent="0.2">
      <c r="A26" s="207"/>
      <c r="B26" s="209"/>
      <c r="C26" s="217" t="s">
        <v>12</v>
      </c>
      <c r="D26" s="217"/>
      <c r="E26" s="218" t="s">
        <v>9</v>
      </c>
      <c r="F26" s="220" t="s">
        <v>13</v>
      </c>
      <c r="G26" s="221"/>
      <c r="H26" s="215" t="s">
        <v>11</v>
      </c>
      <c r="I26" s="223" t="s">
        <v>3</v>
      </c>
      <c r="J26" s="215" t="s">
        <v>0</v>
      </c>
      <c r="K26" s="216"/>
    </row>
    <row r="27" spans="1:11" ht="32.25" thickBot="1" x14ac:dyDescent="0.25">
      <c r="A27" s="207"/>
      <c r="B27" s="210"/>
      <c r="C27" s="6" t="s">
        <v>4</v>
      </c>
      <c r="D27" s="7" t="s">
        <v>5</v>
      </c>
      <c r="E27" s="219"/>
      <c r="F27" s="8" t="s">
        <v>6</v>
      </c>
      <c r="G27" s="9" t="s">
        <v>7</v>
      </c>
      <c r="H27" s="222"/>
      <c r="I27" s="223"/>
      <c r="J27" s="222"/>
      <c r="K27" s="216"/>
    </row>
    <row r="29" spans="1:11" x14ac:dyDescent="0.2">
      <c r="A29" s="13">
        <v>5163333.33</v>
      </c>
      <c r="B29" s="13">
        <v>582641.38</v>
      </c>
      <c r="C29" s="13">
        <v>148187.67000000001</v>
      </c>
      <c r="D29" s="13">
        <v>366596.67</v>
      </c>
      <c r="E29" s="13">
        <v>44273.83</v>
      </c>
      <c r="F29" s="13">
        <v>156874.74</v>
      </c>
      <c r="G29" s="13">
        <v>365869.05</v>
      </c>
      <c r="H29" s="13">
        <v>9524.2800000000007</v>
      </c>
      <c r="I29" s="13">
        <f t="shared" ref="I29" si="19">+B29+C29+F29+H29</f>
        <v>897228.07000000007</v>
      </c>
      <c r="J29" s="13">
        <f t="shared" ref="J29" si="20">+D29+E29+G29</f>
        <v>776739.55</v>
      </c>
      <c r="K29" s="13">
        <f t="shared" ref="K29" si="21">+A29-B29-C29-F29-H29</f>
        <v>4266105.26</v>
      </c>
    </row>
    <row r="30" spans="1:11" x14ac:dyDescent="0.2">
      <c r="A30" s="13">
        <v>30000</v>
      </c>
      <c r="B30" s="13">
        <v>6266.44</v>
      </c>
      <c r="C30" s="13">
        <v>861</v>
      </c>
      <c r="D30" s="13">
        <f>+A30*7.1%</f>
        <v>2130</v>
      </c>
      <c r="E30" s="13">
        <v>162.88999999999999</v>
      </c>
      <c r="F30" s="13">
        <f>+A30*3.04%</f>
        <v>912</v>
      </c>
      <c r="G30" s="13">
        <v>2127</v>
      </c>
      <c r="H30" s="13">
        <v>9524.2800000000007</v>
      </c>
      <c r="I30" s="13">
        <f t="shared" ref="I30" si="22">+B30+C30+F30+H30</f>
        <v>17563.72</v>
      </c>
      <c r="J30" s="13">
        <f t="shared" ref="J30" si="23">+D30+E30+G30</f>
        <v>4419.8899999999994</v>
      </c>
      <c r="K30" s="13">
        <f t="shared" ref="K30" si="24">+A30-B30-C30-F30-H30</f>
        <v>12436.28</v>
      </c>
    </row>
    <row r="31" spans="1:1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144" customFormat="1" x14ac:dyDescent="0.2">
      <c r="A32" s="143">
        <f>+A29+A30</f>
        <v>5193333.33</v>
      </c>
      <c r="B32" s="143">
        <f t="shared" ref="B32:K32" si="25">+B29+B30</f>
        <v>588907.81999999995</v>
      </c>
      <c r="C32" s="143">
        <f t="shared" si="25"/>
        <v>149048.67000000001</v>
      </c>
      <c r="D32" s="143">
        <f t="shared" si="25"/>
        <v>368726.67</v>
      </c>
      <c r="E32" s="143">
        <f t="shared" si="25"/>
        <v>44436.72</v>
      </c>
      <c r="F32" s="143">
        <f t="shared" si="25"/>
        <v>157786.74</v>
      </c>
      <c r="G32" s="143">
        <f t="shared" si="25"/>
        <v>367996.05</v>
      </c>
      <c r="H32" s="143">
        <f t="shared" si="25"/>
        <v>19048.560000000001</v>
      </c>
      <c r="I32" s="143">
        <f t="shared" si="25"/>
        <v>914791.79</v>
      </c>
      <c r="J32" s="143">
        <f t="shared" si="25"/>
        <v>781159.44000000006</v>
      </c>
      <c r="K32" s="143">
        <f t="shared" si="25"/>
        <v>4278541.54</v>
      </c>
    </row>
    <row r="33" spans="1:11" x14ac:dyDescent="0.2">
      <c r="A33" s="13">
        <v>4973333.33</v>
      </c>
      <c r="B33" s="13">
        <v>569829.09000000008</v>
      </c>
      <c r="C33" s="13">
        <v>142734.66657100001</v>
      </c>
      <c r="D33" s="13">
        <v>353106.66642999998</v>
      </c>
      <c r="E33" s="13">
        <v>42293.738629999985</v>
      </c>
      <c r="F33" s="13">
        <v>151098.741232</v>
      </c>
      <c r="G33" s="13">
        <v>352398.05109700002</v>
      </c>
      <c r="H33" s="13">
        <v>9524.2800000000007</v>
      </c>
      <c r="I33" s="13">
        <f t="shared" ref="I33" si="26">+B33+C33+F33+H33</f>
        <v>873186.77780300006</v>
      </c>
      <c r="J33" s="13">
        <f t="shared" ref="J33" si="27">+D33+E33+G33</f>
        <v>747798.45615700004</v>
      </c>
      <c r="K33" s="13">
        <f t="shared" ref="K33" si="28">+A33-B33-C33-F33-H33</f>
        <v>4100146.5521970009</v>
      </c>
    </row>
    <row r="34" spans="1:11" x14ac:dyDescent="0.2">
      <c r="A34" s="13">
        <v>220000</v>
      </c>
      <c r="B34" s="13">
        <v>19078.73</v>
      </c>
      <c r="C34" s="13">
        <v>6314</v>
      </c>
      <c r="D34" s="13">
        <v>15620</v>
      </c>
      <c r="E34" s="13">
        <v>2142.8880000000004</v>
      </c>
      <c r="F34" s="13">
        <v>6688</v>
      </c>
      <c r="G34" s="13">
        <v>15598</v>
      </c>
      <c r="H34" s="13">
        <v>0</v>
      </c>
      <c r="I34" s="13">
        <f t="shared" ref="I34" si="29">+B34+C34+F34+H34</f>
        <v>32080.73</v>
      </c>
      <c r="J34" s="13">
        <f t="shared" ref="J34" si="30">+D34+E34+G34</f>
        <v>33360.887999999999</v>
      </c>
      <c r="K34" s="13">
        <f t="shared" ref="K34" si="31">+A34-B34-C34-F34-H34</f>
        <v>187919.27</v>
      </c>
    </row>
    <row r="36" spans="1:11" x14ac:dyDescent="0.2">
      <c r="A36" s="13">
        <f t="shared" ref="A36:H36" si="32">+A33+A34</f>
        <v>5193333.33</v>
      </c>
      <c r="B36" s="13">
        <f t="shared" si="32"/>
        <v>588907.82000000007</v>
      </c>
      <c r="C36" s="13">
        <f t="shared" si="32"/>
        <v>149048.66657100001</v>
      </c>
      <c r="D36" s="13">
        <f t="shared" si="32"/>
        <v>368726.66642999998</v>
      </c>
      <c r="E36" s="13">
        <f t="shared" si="32"/>
        <v>44436.626629999984</v>
      </c>
      <c r="F36" s="13">
        <f t="shared" si="32"/>
        <v>157786.741232</v>
      </c>
      <c r="G36" s="13">
        <f t="shared" si="32"/>
        <v>367996.05109700002</v>
      </c>
      <c r="H36" s="13">
        <f t="shared" si="32"/>
        <v>9524.2800000000007</v>
      </c>
      <c r="I36" s="13">
        <f t="shared" ref="I36" si="33">+B36+C36+F36+H36</f>
        <v>905267.50780300004</v>
      </c>
      <c r="J36" s="13">
        <f t="shared" ref="J36" si="34">+D36+E36+G36</f>
        <v>781159.34415699996</v>
      </c>
      <c r="K36" s="13">
        <f t="shared" ref="K36" si="35">+A36-B36-C36-F36-H36</f>
        <v>4288065.8221969996</v>
      </c>
    </row>
    <row r="39" spans="1:11" x14ac:dyDescent="0.2">
      <c r="A39" s="13">
        <f>+A32-A36</f>
        <v>0</v>
      </c>
      <c r="B39" s="13">
        <f>+B32-B36</f>
        <v>0</v>
      </c>
      <c r="C39" s="13">
        <f t="shared" ref="C39:G39" si="36">+C32-C36</f>
        <v>3.4290000039618462E-3</v>
      </c>
      <c r="D39" s="13">
        <f t="shared" si="36"/>
        <v>3.5700000007636845E-3</v>
      </c>
      <c r="E39" s="13">
        <f t="shared" si="36"/>
        <v>9.3370000016875565E-2</v>
      </c>
      <c r="F39" s="13">
        <f t="shared" si="36"/>
        <v>-1.2320000096224248E-3</v>
      </c>
      <c r="G39" s="13">
        <f t="shared" si="36"/>
        <v>-1.0970000294037163E-3</v>
      </c>
      <c r="H39" s="13">
        <f t="shared" ref="H39" si="37">+H29-H36</f>
        <v>0</v>
      </c>
      <c r="I39" s="13">
        <f t="shared" ref="I39" si="38">+B39+C39+F39+H39</f>
        <v>2.1969999943394214E-3</v>
      </c>
      <c r="J39" s="13">
        <f t="shared" ref="J39" si="39">+D39+E39+G39</f>
        <v>9.5842999988235533E-2</v>
      </c>
      <c r="K39" s="13">
        <f t="shared" ref="K39" si="40">+A39-B39-C39-F39-H39</f>
        <v>-2.1969999943394214E-3</v>
      </c>
    </row>
    <row r="41" spans="1:11" x14ac:dyDescent="0.2">
      <c r="A41" s="13"/>
    </row>
  </sheetData>
  <mergeCells count="22">
    <mergeCell ref="A25:A27"/>
    <mergeCell ref="B25:B27"/>
    <mergeCell ref="C25:H25"/>
    <mergeCell ref="I25:J25"/>
    <mergeCell ref="K25:K27"/>
    <mergeCell ref="C26:D26"/>
    <mergeCell ref="E26:E27"/>
    <mergeCell ref="F26:G26"/>
    <mergeCell ref="H26:H27"/>
    <mergeCell ref="I26:I27"/>
    <mergeCell ref="J26:J27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2024-01-12T12:07:17Z</cp:lastPrinted>
  <dcterms:created xsi:type="dcterms:W3CDTF">2006-07-11T17:39:34Z</dcterms:created>
  <dcterms:modified xsi:type="dcterms:W3CDTF">2024-01-15T15:27:22Z</dcterms:modified>
</cp:coreProperties>
</file>